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B645" i="12"/>
  <c r="C645"/>
  <c r="D645"/>
  <c r="E645"/>
  <c r="F645"/>
  <c r="H645"/>
  <c r="B646"/>
  <c r="C646"/>
  <c r="D646"/>
  <c r="E646"/>
  <c r="F646"/>
  <c r="H646"/>
  <c r="B647"/>
  <c r="C647"/>
  <c r="D647"/>
  <c r="E647"/>
  <c r="F647"/>
  <c r="H647"/>
  <c r="B648"/>
  <c r="C648"/>
  <c r="D648"/>
  <c r="E648"/>
  <c r="F648"/>
  <c r="H648"/>
  <c r="B649"/>
  <c r="C649"/>
  <c r="D649"/>
  <c r="E649"/>
  <c r="F649"/>
  <c r="H649"/>
  <c r="B650"/>
  <c r="C650"/>
  <c r="D650"/>
  <c r="E650"/>
  <c r="F650"/>
  <c r="H650"/>
  <c r="C617" l="1"/>
  <c r="C618"/>
  <c r="C619"/>
  <c r="C620"/>
  <c r="C621"/>
  <c r="C622"/>
  <c r="C623"/>
  <c r="C624"/>
  <c r="C625"/>
  <c r="C626"/>
  <c r="C627"/>
  <c r="C628"/>
  <c r="C629"/>
  <c r="C630"/>
  <c r="C631"/>
  <c r="C632"/>
  <c r="C633"/>
  <c r="C634"/>
  <c r="C635"/>
  <c r="C636"/>
  <c r="B637"/>
  <c r="C637"/>
  <c r="B638"/>
  <c r="C638"/>
  <c r="B639"/>
  <c r="C639"/>
  <c r="B640"/>
  <c r="C640"/>
  <c r="B641"/>
  <c r="C641"/>
  <c r="B642"/>
  <c r="C642"/>
  <c r="B643"/>
  <c r="C643"/>
  <c r="B644"/>
  <c r="C644"/>
  <c r="D630"/>
  <c r="F630"/>
  <c r="D631"/>
  <c r="F631"/>
  <c r="D632"/>
  <c r="F632"/>
  <c r="D633"/>
  <c r="F633"/>
  <c r="D634"/>
  <c r="F634"/>
  <c r="D635"/>
  <c r="F635"/>
  <c r="D636"/>
  <c r="F636"/>
  <c r="D637"/>
  <c r="E637"/>
  <c r="F637"/>
  <c r="H637"/>
  <c r="D638"/>
  <c r="E638"/>
  <c r="F638"/>
  <c r="H638"/>
  <c r="D639"/>
  <c r="E639"/>
  <c r="F639"/>
  <c r="H639"/>
  <c r="D640"/>
  <c r="E640"/>
  <c r="F640"/>
  <c r="H640"/>
  <c r="D641"/>
  <c r="E641"/>
  <c r="F641"/>
  <c r="H641"/>
  <c r="D642"/>
  <c r="E642"/>
  <c r="F642"/>
  <c r="H642"/>
  <c r="D643"/>
  <c r="E643"/>
  <c r="F643"/>
  <c r="H643"/>
  <c r="D644"/>
  <c r="E644"/>
  <c r="F644"/>
  <c r="H644"/>
  <c r="AG2081" i="1" l="1"/>
  <c r="AG2084"/>
  <c r="AG2085"/>
  <c r="AG2086"/>
  <c r="AG2088"/>
  <c r="AG2089"/>
  <c r="AG2097"/>
  <c r="E255" i="2"/>
  <c r="D255"/>
  <c r="C255"/>
  <c r="E254"/>
  <c r="D254"/>
  <c r="C254"/>
  <c r="E253"/>
  <c r="D253"/>
  <c r="C253"/>
  <c r="K249"/>
  <c r="I249"/>
  <c r="G249"/>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H590" i="12" l="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B619" i="12" l="1"/>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9" l="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H601" i="12" l="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992" l="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406" i="12" l="1"/>
  <c r="H604"/>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B620" i="12" l="1"/>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480" i="12" l="1"/>
  <c r="H35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615" i="12" l="1"/>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84" l="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489" i="12" l="1"/>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349" i="12" l="1"/>
  <c r="H127"/>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<sst xmlns="http://schemas.openxmlformats.org/spreadsheetml/2006/main" count="73139" uniqueCount="22858">
  <si>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</si>
  <si>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</si>
  <si>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</si>
  <si>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</si>
  <si>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</si>
  <si>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</si>
  <si>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</si>
  <si>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</si>
  <si>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</si>
  <si>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</si>
  <si>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</si>
  <si>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</si>
  <si>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</si>
  <si>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</si>
  <si>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</si>
  <si>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</si>
  <si>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</si>
  <si>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</si>
  <si>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</si>
  <si>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</si>
  <si>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</si>
  <si>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</si>
  <si>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</si>
  <si>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</si>
  <si>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</si>
  <si>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</si>
  <si>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</si>
  <si>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</si>
  <si>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</si>
  <si>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</si>
  <si>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</si>
  <si>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</si>
  <si>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</si>
  <si>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</si>
  <si>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</si>
  <si>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</si>
  <si>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</si>
  <si>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</si>
  <si>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</si>
  <si>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</si>
  <si>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</si>
  <si>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</si>
  <si>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</si>
  <si>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</si>
  <si>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</si>
  <si>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</si>
  <si>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</si>
  <si>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</si>
  <si>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</si>
  <si>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</si>
  <si>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</si>
  <si>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</si>
  <si>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</si>
  <si>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</si>
  <si>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</si>
  <si>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</si>
  <si>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</si>
  <si>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</si>
  <si>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</si>
  <si>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</si>
  <si>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</si>
  <si>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</si>
  <si>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</si>
  <si>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</si>
  <si>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</si>
  <si>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</si>
  <si>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</si>
  <si>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</si>
  <si>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</si>
  <si>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</si>
  <si>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</si>
  <si>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</si>
  <si>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</si>
  <si>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</si>
  <si>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</si>
  <si>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</si>
  <si>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</si>
  <si>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</si>
  <si>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</si>
  <si>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</si>
  <si>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</si>
  <si>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</si>
  <si>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</si>
  <si>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</si>
  <si>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</si>
  <si>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</si>
  <si>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</si>
  <si>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</si>
  <si>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</si>
  <si>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</si>
  <si>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</si>
  <si>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</si>
  <si>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</si>
  <si>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</si>
  <si>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</si>
  <si>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</si>
  <si>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</si>
  <si>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</si>
  <si>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</si>
  <si>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</si>
  <si>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</si>
  <si>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</si>
  <si>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</si>
  <si>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</si>
  <si>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</si>
  <si>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</si>
  <si>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</si>
  <si>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</si>
  <si>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</si>
  <si>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</si>
  <si>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</si>
  <si>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</si>
  <si>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</si>
  <si>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</si>
  <si>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</si>
  <si>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</si>
  <si>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</si>
  <si>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</si>
  <si>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</si>
  <si>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</si>
  <si>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</si>
  <si>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</si>
  <si>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</si>
  <si>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</si>
  <si>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</si>
  <si>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</si>
  <si>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</si>
  <si>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</si>
  <si>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</si>
  <si>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</si>
  <si>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</si>
  <si>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</si>
  <si>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</si>
  <si>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</si>
  <si>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</si>
  <si>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</si>
  <si>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</si>
  <si>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</si>
  <si>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</si>
  <si>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</si>
  <si>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</si>
  <si>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</si>
  <si>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</si>
  <si>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</si>
  <si>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</si>
  <si>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</si>
  <si>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</si>
  <si>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</si>
  <si>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</si>
  <si>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</si>
  <si>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</si>
  <si>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</si>
  <si>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</si>
  <si>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</si>
  <si>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</si>
  <si>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</si>
  <si>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</si>
  <si>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</si>
  <si>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</si>
  <si>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</si>
  <si>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</si>
  <si>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</si>
  <si>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</si>
  <si>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</si>
  <si>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</si>
  <si>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</si>
  <si>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</si>
  <si>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</si>
  <si>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</si>
  <si>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</si>
  <si>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</si>
  <si>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</si>
  <si>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</si>
  <si>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</si>
  <si>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</si>
  <si>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</si>
  <si>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</si>
  <si>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</si>
  <si>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</si>
  <si>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</si>
  <si>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</si>
  <si>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</si>
  <si>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</si>
  <si>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</si>
  <si>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</si>
  <si>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</si>
  <si>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</si>
  <si>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</si>
  <si>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</si>
  <si>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</si>
  <si>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</si>
  <si>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</si>
  <si>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</si>
  <si>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</si>
  <si>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</si>
  <si>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</si>
  <si>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</si>
  <si>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</si>
  <si>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</si>
  <si>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</si>
  <si>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</si>
  <si>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</si>
  <si>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</si>
  <si>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</si>
  <si>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</si>
  <si>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</si>
  <si>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</si>
  <si>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</si>
  <si>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</si>
  <si>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</si>
  <si>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</si>
  <si>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</si>
  <si>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</si>
  <si>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</si>
  <si>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</si>
  <si>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</si>
  <si>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</si>
  <si>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</si>
  <si>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</si>
  <si>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</si>
  <si>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</si>
  <si>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</si>
  <si>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</si>
  <si>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</si>
  <si>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</si>
  <si>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</si>
  <si>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</si>
  <si>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</si>
  <si>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</si>
  <si>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</si>
  <si>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</si>
  <si>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</si>
  <si>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</si>
  <si>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</si>
  <si>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</si>
  <si>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</si>
  <si>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</si>
  <si>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</si>
  <si>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</si>
  <si>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</si>
  <si>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</si>
  <si>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</si>
  <si>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</si>
  <si>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</si>
  <si>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</si>
  <si>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</si>
  <si>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</si>
  <si>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</si>
  <si>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</si>
  <si>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</si>
  <si>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</si>
  <si>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</si>
  <si>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</si>
  <si>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</si>
  <si>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</si>
  <si>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</si>
  <si>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</si>
  <si>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</si>
  <si>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</si>
  <si>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</si>
  <si>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</si>
  <si>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</si>
  <si>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</si>
  <si>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</si>
  <si>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</si>
  <si>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</si>
  <si>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</si>
  <si>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</si>
  <si>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</si>
  <si>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</si>
  <si>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</si>
  <si>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</si>
  <si>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</si>
  <si>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</si>
  <si>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</si>
  <si>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</si>
  <si>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</si>
  <si>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</si>
  <si>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</si>
  <si>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</si>
  <si>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</si>
  <si>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</si>
  <si>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</si>
  <si>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</si>
  <si>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</si>
  <si>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</si>
  <si>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</si>
  <si>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</si>
  <si>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</si>
  <si>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</si>
  <si>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</si>
  <si>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</si>
  <si>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</si>
  <si>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</si>
  <si>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</si>
  <si>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</si>
  <si>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</si>
  <si>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</si>
  <si>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</si>
  <si>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</si>
  <si>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</si>
  <si>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</si>
  <si>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</si>
  <si>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</si>
  <si>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</si>
  <si>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</si>
  <si>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</si>
  <si>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</si>
  <si>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</si>
  <si>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</si>
  <si>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</si>
  <si>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</si>
  <si>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</si>
  <si>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</si>
  <si>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</si>
  <si>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</si>
  <si>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</si>
  <si>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</si>
  <si>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</si>
  <si>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</si>
  <si>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</si>
  <si>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</si>
  <si>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</si>
  <si>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</si>
  <si>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</si>
  <si>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</si>
  <si>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</si>
  <si>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</si>
  <si>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</si>
  <si>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</si>
  <si>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</si>
  <si>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</si>
  <si>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</si>
  <si>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</si>
  <si>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</si>
  <si>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</si>
  <si>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</si>
  <si>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</si>
  <si>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</si>
  <si>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</si>
  <si>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</si>
  <si>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</si>
  <si>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</si>
  <si>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</si>
  <si>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</si>
  <si>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</si>
  <si>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</si>
  <si>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</si>
  <si>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</si>
  <si>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</si>
  <si>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</si>
  <si>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</si>
  <si>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</si>
  <si>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</si>
  <si>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</si>
  <si>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</si>
  <si>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</si>
  <si>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</si>
  <si>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</si>
  <si>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</si>
  <si>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</si>
  <si>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</si>
  <si>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</si>
  <si>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</si>
  <si>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</si>
  <si>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</si>
  <si>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</si>
  <si>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</si>
  <si>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</si>
  <si>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</si>
  <si>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</si>
  <si>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</si>
  <si>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</si>
  <si>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</si>
  <si>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</si>
  <si>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</si>
  <si>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</si>
  <si>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</si>
  <si>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</si>
  <si>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</si>
  <si>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</si>
  <si>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</si>
  <si>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</si>
  <si>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</si>
  <si>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</si>
  <si>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</si>
  <si>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</si>
  <si>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</si>
  <si>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</si>
  <si>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</si>
  <si>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</si>
  <si>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</si>
  <si>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</si>
  <si>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</si>
  <si>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</si>
  <si>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</si>
  <si>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</si>
  <si>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</si>
  <si>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</si>
  <si>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</si>
  <si>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</si>
  <si>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</si>
  <si>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</si>
  <si>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</si>
  <si>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</si>
  <si>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</si>
  <si>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</si>
  <si>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</si>
  <si>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</si>
  <si>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</si>
  <si>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</si>
  <si>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</si>
  <si>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</si>
  <si>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</si>
  <si>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</si>
  <si>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</si>
  <si>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</si>
  <si>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</si>
  <si>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</si>
  <si>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</si>
  <si>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</si>
  <si>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</si>
  <si>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</si>
  <si>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</si>
  <si>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</si>
  <si>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</si>
  <si>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</si>
  <si>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</si>
  <si>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</si>
  <si>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</si>
  <si>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</si>
  <si>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</si>
  <si>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</si>
  <si>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</si>
  <si>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</si>
  <si>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</si>
  <si>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</si>
  <si>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</si>
  <si>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</si>
  <si>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</si>
  <si>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</si>
  <si>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</si>
  <si>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</si>
  <si>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</si>
  <si>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</si>
  <si>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</si>
  <si>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</si>
  <si>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</si>
  <si>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</si>
  <si>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</si>
  <si>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</si>
  <si>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</si>
  <si>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</si>
  <si>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</si>
  <si>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</si>
  <si>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</si>
  <si>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</si>
  <si>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</si>
  <si>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</si>
  <si>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</si>
  <si>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</si>
  <si>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</si>
  <si>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</si>
  <si>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</si>
  <si>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</si>
  <si>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</si>
  <si>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</si>
  <si>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</si>
  <si>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</si>
  <si>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</si>
  <si>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</si>
  <si>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</si>
  <si>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</si>
  <si>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</si>
  <si>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</si>
  <si>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</si>
  <si>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</si>
  <si>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</si>
  <si>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</si>
  <si>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</si>
  <si>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</si>
  <si>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</si>
  <si>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</si>
  <si>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</si>
  <si>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</si>
  <si>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</si>
  <si>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</si>
  <si>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</si>
  <si>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</si>
  <si>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</si>
  <si>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</si>
  <si>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</si>
  <si>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</si>
  <si>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</si>
  <si>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</si>
  <si>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</si>
  <si>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</si>
  <si>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</si>
  <si>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</si>
  <si>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</si>
  <si>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</si>
  <si>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</si>
  <si>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</si>
  <si>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</si>
  <si>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</si>
  <si>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</si>
  <si>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</si>
  <si>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</si>
  <si>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</si>
  <si>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</si>
  <si>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</si>
  <si>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</si>
  <si>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</si>
  <si>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</si>
  <si>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</si>
  <si>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</si>
  <si>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</si>
  <si>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</si>
  <si>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</si>
  <si>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</si>
  <si>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</si>
  <si>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</si>
  <si>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</si>
  <si>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</si>
  <si>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</si>
  <si>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</si>
  <si>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</si>
  <si>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</si>
  <si>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</si>
  <si>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</si>
  <si>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</si>
  <si>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</si>
  <si>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</si>
  <si>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</si>
  <si>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</si>
  <si>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</si>
  <si>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</si>
  <si>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</si>
  <si>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</si>
  <si>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</si>
  <si>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</si>
  <si>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</si>
  <si>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</si>
  <si>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</si>
  <si>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</si>
  <si>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</si>
  <si>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</si>
  <si>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</si>
  <si>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</si>
  <si>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</si>
  <si>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</si>
  <si>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</si>
  <si>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</si>
  <si>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</si>
  <si>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</si>
  <si>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</si>
  <si>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</si>
  <si>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</si>
  <si>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</si>
  <si>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</si>
  <si>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</si>
  <si>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</si>
  <si>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</si>
  <si>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</si>
  <si>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</si>
  <si>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</si>
  <si>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</si>
  <si>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</si>
  <si>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</si>
  <si>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</si>
  <si>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</si>
  <si>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</si>
  <si>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</si>
  <si>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</si>
  <si>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</si>
  <si>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</si>
  <si>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</si>
  <si>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</si>
  <si>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</si>
  <si>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</si>
  <si>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</si>
  <si>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</si>
  <si>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</si>
  <si>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</si>
  <si>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</si>
  <si>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</si>
  <si>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</si>
  <si>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</si>
  <si>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</si>
  <si>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</si>
  <si>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</si>
  <si>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</si>
  <si>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</si>
  <si>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</si>
  <si>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</si>
  <si>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</si>
  <si>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</si>
  <si>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</si>
  <si>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</si>
  <si>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</si>
  <si>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</si>
  <si>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</si>
  <si>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</si>
  <si>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</si>
  <si>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</si>
  <si>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</si>
  <si>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</si>
  <si>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</si>
  <si>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</si>
  <si>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</si>
  <si>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</si>
  <si>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</si>
  <si>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</si>
  <si>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</si>
  <si>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</si>
  <si>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</si>
  <si>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</si>
  <si>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</si>
  <si>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</si>
  <si>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</si>
  <si>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</si>
  <si>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</si>
  <si>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</si>
  <si>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</si>
  <si>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</si>
  <si>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</si>
  <si>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</si>
  <si>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</si>
  <si>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</si>
  <si>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</si>
  <si>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</si>
  <si>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</si>
  <si>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</si>
  <si>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</si>
  <si>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</si>
  <si>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</si>
  <si>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</si>
  <si>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</si>
  <si>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</si>
  <si>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</si>
  <si>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</si>
  <si>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</si>
  <si>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</si>
  <si>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</si>
  <si>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</si>
  <si>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</si>
  <si>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</si>
  <si>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</si>
  <si>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</si>
  <si>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</si>
  <si>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</si>
  <si>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</si>
  <si>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</si>
  <si>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</si>
  <si>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</si>
  <si>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</si>
  <si>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</si>
  <si>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</si>
  <si>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</si>
  <si>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</si>
  <si>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</si>
  <si>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</si>
  <si>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</si>
  <si>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</si>
  <si>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</si>
  <si>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</si>
  <si>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</si>
  <si>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</si>
  <si>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</si>
  <si>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</si>
  <si>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</si>
  <si>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</si>
  <si>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</si>
  <si>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</si>
  <si>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</si>
  <si>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</si>
  <si>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</si>
  <si>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</si>
  <si>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</si>
  <si>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</si>
  <si>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</si>
  <si>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</si>
  <si>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</si>
  <si>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</si>
  <si>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</si>
  <si>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</si>
  <si>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</si>
  <si>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</si>
  <si>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</si>
  <si>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</si>
  <si>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</si>
  <si>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</si>
  <si>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</si>
  <si>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</si>
  <si>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</si>
  <si>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</si>
  <si>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</si>
  <si>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</si>
  <si>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</si>
  <si>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</si>
  <si>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</si>
  <si>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</si>
  <si>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</si>
  <si>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</si>
  <si>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</si>
  <si>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</si>
  <si>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</si>
  <si>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</si>
  <si>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</si>
  <si>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</si>
  <si>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</si>
  <si>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</si>
  <si>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</si>
  <si>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</si>
  <si>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</si>
  <si>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</si>
  <si>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</si>
  <si>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</si>
  <si>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</si>
  <si>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</si>
  <si>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</si>
  <si>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</si>
  <si>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</si>
  <si>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</si>
  <si>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</si>
  <si>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</si>
  <si>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</si>
  <si>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</si>
  <si>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</si>
  <si>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</si>
  <si>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</si>
  <si>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</si>
  <si>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</si>
  <si>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</si>
  <si>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</si>
  <si>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</si>
  <si>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</si>
  <si>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</si>
  <si>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</si>
  <si>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</si>
  <si>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</si>
  <si>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</si>
  <si>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</si>
  <si>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</si>
  <si>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</si>
  <si>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</si>
  <si>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</si>
  <si>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</si>
  <si>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</si>
  <si>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</si>
  <si>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</si>
  <si>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</si>
  <si>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</si>
  <si>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</si>
  <si>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</si>
  <si>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</si>
  <si>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</si>
  <si>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</si>
  <si>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</si>
  <si>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</si>
  <si>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</si>
  <si>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</si>
  <si>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</si>
  <si>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</si>
  <si>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</si>
  <si>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</si>
  <si>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</si>
  <si>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</si>
  <si>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</si>
  <si>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</si>
  <si>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</si>
  <si>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</si>
  <si>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</si>
  <si>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</si>
  <si>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</si>
  <si>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</si>
  <si>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</si>
  <si>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</si>
  <si>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</si>
  <si>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</si>
  <si>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</si>
  <si>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</si>
  <si>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</si>
  <si>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</si>
  <si>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</si>
  <si>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</si>
  <si>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</si>
  <si>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</si>
  <si>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</si>
  <si>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</si>
  <si>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</si>
  <si>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</si>
  <si>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</si>
  <si>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</si>
  <si>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</si>
  <si>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</si>
  <si>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</si>
  <si>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</si>
  <si>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</si>
  <si>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</si>
  <si>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</si>
  <si>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</si>
  <si>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</si>
  <si>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</si>
  <si>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</si>
  <si>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</si>
  <si>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</si>
  <si>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</si>
  <si>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</si>
  <si>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</si>
  <si>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</si>
  <si>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</si>
  <si>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</si>
  <si>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</si>
  <si>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</si>
  <si>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</si>
  <si>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</si>
  <si>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</si>
  <si>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</si>
  <si>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</si>
  <si>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</si>
  <si>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</si>
  <si>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</si>
  <si>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</si>
  <si>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</si>
  <si>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</si>
  <si>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</si>
  <si>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</si>
  <si>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</si>
  <si>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</si>
  <si>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</si>
  <si>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</si>
  <si>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</si>
  <si>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</si>
  <si>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</si>
  <si>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</si>
  <si>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</si>
  <si>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</si>
  <si>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</si>
  <si>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</si>
  <si>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</si>
  <si>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</si>
  <si>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</si>
  <si>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</si>
  <si>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</si>
  <si>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</si>
  <si>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</si>
  <si>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</si>
  <si>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</si>
  <si>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</si>
  <si>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</si>
  <si>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</si>
  <si>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</si>
  <si>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</si>
  <si>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</si>
  <si>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</si>
  <si>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</si>
  <si>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</si>
  <si>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</si>
  <si>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</si>
  <si>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</si>
  <si>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</si>
  <si>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</si>
  <si>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</si>
  <si>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</si>
  <si>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</si>
  <si>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</si>
  <si>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</si>
  <si>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</si>
  <si>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</si>
  <si>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</si>
  <si>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</si>
  <si>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</si>
  <si>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</si>
  <si>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</si>
  <si>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</si>
  <si>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</si>
  <si>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</si>
  <si>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</si>
  <si>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</si>
  <si>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</si>
  <si>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</si>
  <si>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</si>
  <si>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</si>
  <si>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</si>
  <si>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</si>
  <si>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</si>
  <si>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</si>
  <si>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</si>
  <si>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</si>
  <si>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</si>
  <si>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</si>
  <si>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</si>
  <si>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</si>
  <si>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</si>
  <si>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</si>
  <si>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</si>
  <si>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</si>
  <si>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</si>
  <si>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</si>
  <si>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</si>
  <si>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</si>
  <si>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</si>
  <si>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</si>
  <si>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</si>
  <si>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</si>
  <si>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</si>
  <si>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</si>
  <si>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</si>
  <si>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</si>
  <si>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</si>
  <si>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</si>
  <si>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</si>
  <si>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</si>
  <si>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</si>
  <si>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</si>
  <si>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</si>
  <si>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</si>
  <si>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</si>
  <si>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</si>
  <si>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</si>
  <si>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</si>
  <si>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</si>
  <si>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</si>
  <si>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</si>
  <si>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</si>
  <si>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</si>
  <si>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</si>
  <si>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</si>
  <si>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</si>
  <si>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</si>
  <si>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</si>
  <si>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</si>
  <si>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</si>
  <si>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</si>
  <si>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</si>
  <si>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</si>
  <si>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</si>
  <si>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</si>
  <si>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</si>
  <si>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</si>
  <si>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</si>
  <si>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</si>
  <si>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</si>
  <si>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</si>
  <si>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</si>
  <si>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</si>
  <si>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</si>
  <si>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</si>
  <si>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</si>
  <si>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</si>
  <si>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</si>
  <si>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</si>
  <si>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</si>
  <si>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</si>
  <si>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</si>
  <si>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</si>
  <si>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</si>
  <si>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</si>
  <si>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</si>
  <si>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</si>
  <si>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</si>
  <si>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</si>
  <si>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</si>
  <si>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</si>
  <si>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</si>
  <si>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</si>
  <si>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</si>
  <si>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</si>
  <si>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</si>
  <si>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</si>
  <si>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</si>
  <si>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</si>
  <si>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</si>
  <si>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</si>
  <si>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</si>
  <si>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</si>
  <si>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</si>
  <si>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</si>
  <si>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</si>
  <si>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</si>
  <si>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</si>
  <si>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</si>
  <si>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</si>
  <si>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</si>
  <si>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</si>
  <si>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</si>
  <si>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</si>
  <si>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</si>
  <si>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</si>
  <si>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</si>
  <si>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</si>
  <si>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</si>
  <si>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</si>
  <si>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</si>
  <si>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</si>
  <si>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</si>
  <si>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</si>
  <si>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</si>
  <si>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</si>
  <si>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</si>
  <si>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</si>
  <si>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</si>
  <si>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</si>
  <si>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</si>
  <si>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</si>
  <si>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</si>
  <si>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</si>
  <si>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</si>
  <si>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</si>
  <si>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</si>
  <si>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</si>
  <si>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</si>
  <si>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</si>
  <si>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</si>
  <si>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</si>
  <si>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</si>
  <si>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</si>
  <si>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</si>
  <si>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</si>
  <si>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</si>
  <si>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</si>
  <si>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</si>
  <si>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</si>
  <si>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</si>
  <si>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</si>
  <si>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</si>
  <si>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</si>
  <si>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</si>
  <si>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</si>
  <si>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</si>
  <si>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</si>
  <si>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</si>
  <si>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</si>
  <si>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</si>
  <si>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</si>
  <si>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</si>
  <si>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</si>
  <si>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</si>
  <si>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</si>
  <si>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</si>
  <si>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</si>
  <si>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</si>
  <si>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</si>
  <si>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</si>
  <si>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</si>
  <si>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</si>
  <si>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</si>
  <si>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</si>
  <si>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</si>
  <si>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</si>
  <si>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</si>
  <si>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</si>
  <si>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</si>
  <si>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</si>
  <si>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</si>
  <si>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</si>
  <si>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</si>
  <si>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</si>
  <si>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</si>
  <si>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</si>
  <si>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</si>
  <si>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</si>
  <si>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</si>
  <si>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</si>
  <si>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</si>
  <si>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</si>
  <si>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</si>
  <si>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</si>
  <si>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</si>
  <si>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</si>
  <si>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</si>
  <si>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</si>
  <si>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</si>
  <si>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</si>
  <si>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</si>
  <si>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</si>
  <si>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</si>
  <si>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</si>
  <si>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</si>
  <si>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</si>
  <si>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</si>
  <si>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</si>
  <si>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</si>
  <si>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</si>
  <si>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</si>
  <si>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</si>
  <si>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</si>
  <si>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</si>
  <si>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</si>
  <si>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</si>
  <si>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</si>
  <si>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</si>
  <si>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</si>
  <si>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</si>
  <si>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</si>
  <si>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</si>
  <si>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</si>
  <si>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</si>
  <si>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</si>
  <si>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</si>
  <si>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</si>
  <si>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</si>
  <si>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</si>
  <si>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</si>
  <si>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</si>
  <si>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</si>
  <si>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</si>
  <si>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</si>
  <si>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</si>
  <si>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</si>
  <si>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</si>
  <si>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</si>
  <si>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</si>
  <si>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</si>
  <si>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</si>
  <si>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</si>
  <si>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</si>
  <si>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</si>
  <si>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</si>
  <si>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</si>
  <si>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</si>
  <si>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</si>
  <si>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</si>
  <si>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</si>
  <si>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</si>
  <si>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</si>
  <si>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</si>
  <si>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</si>
  <si>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</si>
  <si>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</si>
  <si>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</si>
  <si>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</si>
  <si>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</si>
  <si>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</si>
  <si>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</si>
  <si>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</si>
  <si>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</si>
  <si>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</si>
  <si>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</si>
  <si>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</si>
  <si>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</si>
  <si>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</si>
  <si>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</si>
  <si>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</si>
  <si>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</si>
  <si>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</si>
  <si>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</si>
  <si>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</si>
  <si>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</si>
  <si>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</si>
  <si>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</si>
  <si>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</si>
  <si>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</si>
  <si>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</si>
  <si>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</si>
  <si>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</si>
  <si>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</si>
  <si>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</si>
  <si>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</si>
  <si>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</si>
  <si>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</si>
  <si>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</si>
  <si>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</si>
  <si>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</si>
  <si>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</si>
  <si>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</si>
  <si>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</si>
  <si>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</si>
  <si>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</si>
  <si>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</si>
  <si>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</si>
  <si>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</si>
  <si>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</si>
  <si>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</si>
  <si>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</si>
  <si>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</si>
  <si>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</si>
  <si>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</si>
  <si>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</si>
  <si>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</si>
  <si>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</si>
  <si>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</si>
  <si>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</si>
  <si>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</si>
  <si>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</si>
  <si>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</si>
  <si>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</si>
  <si>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</si>
  <si>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</si>
  <si>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</si>
  <si>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</si>
  <si>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</si>
  <si>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</si>
  <si>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</si>
  <si>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</si>
  <si>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</si>
  <si>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</si>
  <si>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</si>
  <si>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</si>
  <si>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</si>
  <si>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</si>
  <si>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</si>
  <si>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</si>
  <si>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</si>
  <si>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</si>
  <si>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</si>
  <si>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</si>
  <si>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</si>
  <si>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</si>
  <si>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</si>
  <si>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</si>
  <si>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</si>
  <si>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</si>
  <si>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</si>
  <si>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</si>
  <si>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</si>
  <si>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</si>
  <si>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</si>
  <si>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</si>
  <si>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</si>
  <si>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</si>
  <si>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</si>
  <si>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</si>
  <si>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</si>
  <si>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</si>
  <si>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</si>
  <si>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</si>
  <si>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</si>
  <si>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</si>
  <si>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</si>
  <si>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</si>
  <si>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</si>
  <si>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</si>
  <si>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</si>
  <si>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</si>
  <si>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</si>
  <si>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</si>
  <si>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</si>
  <si>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</si>
  <si>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</si>
  <si>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</si>
  <si>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</si>
  <si>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</si>
  <si>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</si>
  <si>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</si>
  <si>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</si>
  <si>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</si>
  <si>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</si>
  <si>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</si>
  <si>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</si>
  <si>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</si>
  <si>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</si>
  <si>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</si>
  <si>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</si>
  <si>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</si>
  <si>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</si>
  <si>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</si>
  <si>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</si>
  <si>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</si>
  <si>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</si>
  <si>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</si>
  <si>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</si>
  <si>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</si>
  <si>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</si>
  <si>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</si>
  <si>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</si>
  <si>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</si>
  <si>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</si>
  <si>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</si>
  <si>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</si>
  <si>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</si>
  <si>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</si>
  <si>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</si>
  <si>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</si>
  <si>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</si>
  <si>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</si>
  <si>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</si>
  <si>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</si>
  <si>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</si>
  <si>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</si>
  <si>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</si>
  <si>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</si>
  <si>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</si>
  <si>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</si>
  <si>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</si>
  <si>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</si>
  <si>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</si>
  <si>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</si>
  <si>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</si>
  <si>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</si>
  <si>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</si>
  <si>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</si>
  <si>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</si>
  <si>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</si>
  <si>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</si>
  <si>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</si>
  <si>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</si>
  <si>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</si>
  <si>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</si>
  <si>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</si>
  <si>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</si>
  <si>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</si>
  <si>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</si>
  <si>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</si>
  <si>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</si>
  <si>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</si>
  <si>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</si>
  <si>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</si>
  <si>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</si>
  <si>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</si>
  <si>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</si>
  <si>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</si>
  <si>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</si>
  <si>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</si>
  <si>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</si>
  <si>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</si>
  <si>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</si>
  <si>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</si>
  <si>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</si>
  <si>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</si>
  <si>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</si>
  <si>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</si>
  <si>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</si>
  <si>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</si>
  <si>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</si>
  <si>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</si>
  <si>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</si>
  <si>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</si>
  <si>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</si>
  <si>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</si>
  <si>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</si>
  <si>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</si>
  <si>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</si>
  <si>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</si>
  <si>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</si>
  <si>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</si>
  <si>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</si>
  <si>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</si>
  <si>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</si>
  <si>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</si>
  <si>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</si>
  <si>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</si>
  <si>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</si>
  <si>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</si>
  <si>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</si>
  <si>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</si>
  <si>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</si>
  <si>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</si>
  <si>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</si>
  <si>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</si>
  <si>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</si>
  <si>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</si>
  <si>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</si>
  <si>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</si>
  <si>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</si>
  <si>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</si>
  <si>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</si>
  <si>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</si>
  <si>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</si>
  <si>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</si>
  <si>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</si>
  <si>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</si>
  <si>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</si>
  <si>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</si>
  <si>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</si>
  <si>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</si>
  <si>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</si>
  <si>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</si>
  <si>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</si>
  <si>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</si>
  <si>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</si>
  <si>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</si>
  <si>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</si>
  <si>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</si>
  <si>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</si>
  <si>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</si>
  <si>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</si>
  <si>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</si>
  <si>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</si>
  <si>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</si>
  <si>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</si>
  <si>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</si>
  <si>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</si>
  <si>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</si>
  <si>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</si>
  <si>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</si>
  <si>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</si>
  <si>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</si>
  <si>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</si>
  <si>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</si>
  <si>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</si>
  <si>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</si>
  <si>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</si>
  <si>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</si>
  <si>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</si>
  <si>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</si>
  <si>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</si>
  <si>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</si>
  <si>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</si>
  <si>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</si>
  <si>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</si>
  <si>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</si>
  <si>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</si>
  <si>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</si>
  <si>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</si>
  <si>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</si>
  <si>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</si>
  <si>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</si>
  <si>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</si>
  <si>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</si>
  <si>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</si>
  <si>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</si>
  <si>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</si>
  <si>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</si>
  <si>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</si>
  <si>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</si>
  <si>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</si>
  <si>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</si>
  <si>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</si>
  <si>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</si>
  <si>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</si>
  <si>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</si>
  <si>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</si>
  <si>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</si>
  <si>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</si>
  <si>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</si>
  <si>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</si>
  <si>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</si>
  <si>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</si>
  <si>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</si>
  <si>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</si>
  <si>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</si>
  <si>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</si>
  <si>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</si>
  <si>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</si>
  <si>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</si>
  <si>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</si>
  <si>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</si>
  <si>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</si>
  <si>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</si>
  <si>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</si>
  <si>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</si>
  <si>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</si>
  <si>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</si>
  <si>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</si>
  <si>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</si>
  <si>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</si>
  <si>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</si>
  <si>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</si>
  <si>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</si>
  <si>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</si>
  <si>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</si>
  <si>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</si>
  <si>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</si>
  <si>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</si>
  <si>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</si>
  <si>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</si>
  <si>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</si>
  <si>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</si>
  <si>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</si>
  <si>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</si>
  <si>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</si>
  <si>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</si>
  <si>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</si>
  <si>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</si>
  <si>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</si>
  <si>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</si>
  <si>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</si>
  <si>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</si>
  <si>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</si>
  <si>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</si>
  <si>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</si>
  <si>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</si>
  <si>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</si>
  <si>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</si>
  <si>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</si>
  <si>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</si>
  <si>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</si>
  <si>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</si>
  <si>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</si>
  <si>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</si>
  <si>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</si>
  <si>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</si>
  <si>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</si>
  <si>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</si>
  <si>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</si>
  <si>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</si>
  <si>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</si>
  <si>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</si>
  <si>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</si>
  <si>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</si>
  <si>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</si>
  <si>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</si>
  <si>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</si>
  <si>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</si>
  <si>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</si>
  <si>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</si>
  <si>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</si>
  <si>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</si>
  <si>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</si>
  <si>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</si>
  <si>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</si>
  <si>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</si>
  <si>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</si>
  <si>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</si>
  <si>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</si>
  <si>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</si>
  <si>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</si>
  <si>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</si>
  <si>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</si>
  <si>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</si>
  <si>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</si>
  <si>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</si>
  <si>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</si>
  <si>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</si>
  <si>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</si>
  <si>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</si>
  <si>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</si>
  <si>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</si>
  <si>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</si>
  <si>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</si>
  <si>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</si>
  <si>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</si>
  <si>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</si>
  <si>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</si>
  <si>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</si>
  <si>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</si>
  <si>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</si>
  <si>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</si>
  <si>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</si>
  <si>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</si>
  <si>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</si>
  <si>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</si>
  <si>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</si>
  <si>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</si>
  <si>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</si>
  <si>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</si>
  <si>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</si>
  <si>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</si>
  <si>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</si>
  <si>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</si>
  <si>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</si>
  <si>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</si>
  <si>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</si>
  <si>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</si>
  <si>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</si>
  <si>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</si>
  <si>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</si>
  <si>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</si>
  <si>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</si>
  <si>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</si>
  <si>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</si>
  <si>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</si>
  <si>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</si>
  <si>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</si>
  <si>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</si>
  <si>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</si>
  <si>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</si>
  <si>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</si>
  <si>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</si>
  <si>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</si>
  <si>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</si>
  <si>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</si>
  <si>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</si>
  <si>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</si>
  <si>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</si>
  <si>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</si>
  <si>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</si>
  <si>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</si>
  <si>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</si>
  <si>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</si>
  <si>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</si>
  <si>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</si>
  <si>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</si>
  <si>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</si>
  <si>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</si>
  <si>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</si>
  <si>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</si>
  <si>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</si>
  <si>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</si>
  <si>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</si>
  <si>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</si>
  <si>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</si>
  <si>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</si>
  <si>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</si>
  <si>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</si>
  <si>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</si>
  <si>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</si>
  <si>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</si>
  <si>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</si>
  <si>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</si>
  <si>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</si>
  <si>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</si>
  <si>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</si>
  <si>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</si>
  <si>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</si>
  <si>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</si>
  <si>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</si>
  <si>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</si>
  <si>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</si>
  <si>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</si>
  <si>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</si>
  <si>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</si>
  <si>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</si>
  <si>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</si>
  <si>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</si>
  <si>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</si>
  <si>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</si>
  <si>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</si>
  <si>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</si>
  <si>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</si>
  <si>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</si>
  <si>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</si>
  <si>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</si>
  <si>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</si>
  <si>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</si>
  <si>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</si>
  <si>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</si>
  <si>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</si>
  <si>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</si>
  <si>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</si>
  <si>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</si>
  <si>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</si>
  <si>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</si>
  <si>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</si>
  <si>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</si>
  <si>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</si>
  <si>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</si>
  <si>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</si>
  <si>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</si>
  <si>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</si>
  <si>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</si>
  <si>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</si>
  <si>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</si>
  <si>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</si>
  <si>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</si>
  <si>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</si>
  <si>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</si>
  <si>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</si>
  <si>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</si>
  <si>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</si>
  <si>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</si>
  <si>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</si>
  <si>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</si>
  <si>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</si>
  <si>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</si>
  <si>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</si>
  <si>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</si>
  <si>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</si>
  <si>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</si>
  <si>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</si>
  <si>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</si>
  <si>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</si>
  <si>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</si>
  <si>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</si>
  <si>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</si>
  <si>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</si>
  <si>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</si>
  <si>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</si>
  <si>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</si>
  <si>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</si>
  <si>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</si>
  <si>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</si>
  <si>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</si>
  <si>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</si>
  <si>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</si>
  <si>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</si>
  <si>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</si>
  <si>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</si>
  <si>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</si>
  <si>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</si>
  <si>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</si>
  <si>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</si>
  <si>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</si>
  <si>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</si>
  <si>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</si>
  <si>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</si>
  <si>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</si>
  <si>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</si>
  <si>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</si>
  <si>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</si>
  <si>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</si>
  <si>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</si>
  <si>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</si>
  <si>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</si>
  <si>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</si>
  <si>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</si>
  <si>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</si>
  <si>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</si>
  <si>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</si>
  <si>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</si>
  <si>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</si>
  <si>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</si>
  <si>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</si>
  <si>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</si>
  <si>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</si>
  <si>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</si>
  <si>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</si>
  <si>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</si>
  <si>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</si>
  <si>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</si>
  <si>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</si>
  <si>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</si>
  <si>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</si>
  <si>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</si>
  <si>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</si>
  <si>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</si>
  <si>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</si>
  <si>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</si>
  <si>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</si>
  <si>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</si>
  <si>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</si>
  <si>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</si>
  <si>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</si>
  <si>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</si>
  <si>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</si>
  <si>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</si>
  <si>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</si>
  <si>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</si>
  <si>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</si>
  <si>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</si>
  <si>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</si>
  <si>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</si>
  <si>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</si>
  <si>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</si>
  <si>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</si>
  <si>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</si>
  <si>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</si>
  <si>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</si>
  <si>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</si>
  <si>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</si>
  <si>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</si>
  <si>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</si>
  <si>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</si>
  <si>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</si>
  <si>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</si>
  <si>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</si>
  <si>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</si>
  <si>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</si>
  <si>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</si>
  <si>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</si>
  <si>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</si>
  <si>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</si>
  <si>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</si>
  <si>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</si>
  <si>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</si>
  <si>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</si>
  <si>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</si>
  <si>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</si>
  <si>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</si>
  <si>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</si>
  <si>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</si>
  <si>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</si>
  <si>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</si>
  <si>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</si>
  <si>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</si>
  <si>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</si>
  <si>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</si>
  <si>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</si>
  <si>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</si>
  <si>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</si>
  <si>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</si>
  <si>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</si>
  <si>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</si>
  <si>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</si>
  <si>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</si>
  <si>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</si>
  <si>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</si>
  <si>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</si>
  <si>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</si>
  <si>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</si>
  <si>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</si>
  <si>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</si>
  <si>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</si>
  <si>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</si>
  <si>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</si>
  <si>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</si>
  <si>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</si>
  <si>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</si>
  <si>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</si>
  <si>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</si>
  <si>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</si>
  <si>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</si>
  <si>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</si>
  <si>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</si>
  <si>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</si>
  <si>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</si>
  <si>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</si>
  <si>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</si>
  <si>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</si>
  <si>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</si>
  <si>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</si>
  <si>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</si>
  <si>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</si>
  <si>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</si>
  <si>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</si>
  <si>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</si>
  <si>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</si>
  <si>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</si>
  <si>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</si>
  <si>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</si>
  <si>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</si>
  <si>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</si>
  <si>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</si>
  <si>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</si>
  <si>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</si>
  <si>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</si>
  <si>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</si>
  <si>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</si>
  <si>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</si>
  <si>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</si>
  <si>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</si>
  <si>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</si>
  <si>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</si>
  <si>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</si>
  <si>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</si>
  <si>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</si>
  <si>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</si>
  <si>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</si>
  <si>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</si>
  <si>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</si>
  <si>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</si>
  <si>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</si>
  <si>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</si>
  <si>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</si>
  <si>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</si>
  <si>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</si>
  <si>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</si>
  <si>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</si>
  <si>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</si>
  <si>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</si>
  <si>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</si>
  <si>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</si>
  <si>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</si>
  <si>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</si>
  <si>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</si>
  <si>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</si>
  <si>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</si>
  <si>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</si>
  <si>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</si>
  <si>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</si>
  <si>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</si>
  <si>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</si>
  <si>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</si>
  <si>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</si>
  <si>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</si>
  <si>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</si>
  <si>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</si>
  <si>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</si>
  <si>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</si>
  <si>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</si>
  <si>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</si>
  <si>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</si>
  <si>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</si>
  <si>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</si>
  <si>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</si>
  <si>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</si>
  <si>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</si>
  <si>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</si>
  <si>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</si>
  <si>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</si>
  <si>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</si>
  <si>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</si>
  <si>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</si>
  <si>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</si>
  <si>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</si>
  <si>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</si>
  <si>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</si>
  <si>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</si>
  <si>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</si>
  <si>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</si>
  <si>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</si>
  <si>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</si>
  <si>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</si>
  <si>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</si>
  <si>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</si>
  <si>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</si>
  <si>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</si>
  <si>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</si>
  <si>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</si>
  <si>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</si>
  <si>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</si>
  <si>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</si>
  <si>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</si>
  <si>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</si>
  <si>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</si>
  <si>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</si>
  <si>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</si>
  <si>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</si>
  <si>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</si>
  <si>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</si>
  <si>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</si>
  <si>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</si>
  <si>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</si>
  <si>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</si>
  <si>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</si>
  <si>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</si>
  <si>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</si>
  <si>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</si>
  <si>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</si>
  <si>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</si>
  <si>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</si>
  <si>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</si>
  <si>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</si>
  <si>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</si>
  <si>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</si>
  <si>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</si>
  <si>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</si>
  <si>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</si>
  <si>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</si>
  <si>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</si>
  <si>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</si>
  <si>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</si>
  <si>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</si>
  <si>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</si>
  <si>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</si>
  <si>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</si>
  <si>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</si>
  <si>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</si>
  <si>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</si>
  <si>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</si>
  <si>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</si>
  <si>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</si>
  <si>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</si>
  <si>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</si>
  <si>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</si>
  <si>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</si>
  <si>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</si>
  <si>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</si>
  <si>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</si>
  <si>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</si>
  <si>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</si>
  <si>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</si>
  <si>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</si>
  <si>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</si>
  <si>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</si>
  <si>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</si>
  <si>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</si>
  <si>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</si>
  <si>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</si>
  <si>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</si>
  <si>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</si>
  <si>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</si>
  <si>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</si>
  <si>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</si>
  <si>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</si>
  <si>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</si>
  <si>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</si>
  <si>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</si>
  <si>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</si>
  <si>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</si>
  <si>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</si>
  <si>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</si>
  <si>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</si>
  <si>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</si>
  <si>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</si>
  <si>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</si>
  <si>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</si>
  <si>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</si>
  <si>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</si>
  <si>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</si>
  <si>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</si>
  <si>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</si>
  <si>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</si>
  <si>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</si>
  <si>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</si>
  <si>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</si>
  <si>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</si>
  <si>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</si>
  <si>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</si>
  <si>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</si>
  <si>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</si>
  <si>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</si>
  <si>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</si>
  <si>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</si>
  <si>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</si>
  <si>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</si>
  <si>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</si>
  <si>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</si>
  <si>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</si>
  <si>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</si>
  <si>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</si>
  <si>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</si>
  <si>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</si>
  <si>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</si>
  <si>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</si>
  <si>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</si>
  <si>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</si>
  <si>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</si>
  <si>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</si>
  <si>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</si>
  <si>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</si>
  <si>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</si>
  <si>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</si>
  <si>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</si>
  <si>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</si>
  <si>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</si>
  <si>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</si>
  <si>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</si>
  <si>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</si>
  <si>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</si>
  <si>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</si>
  <si>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</si>
  <si>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</si>
  <si>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</si>
  <si>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</si>
  <si>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</si>
  <si>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</si>
  <si>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</si>
  <si>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</si>
  <si>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</si>
  <si>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</si>
  <si>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</si>
  <si>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</si>
  <si>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</si>
  <si>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</si>
  <si>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</si>
  <si>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</si>
  <si>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</si>
  <si>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</si>
  <si>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</si>
  <si>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</si>
  <si>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</si>
  <si>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</si>
  <si>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</si>
  <si>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</si>
  <si>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</si>
  <si>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</si>
  <si>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</si>
  <si>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</si>
  <si>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</si>
  <si>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</si>
  <si>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</si>
  <si>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</si>
  <si>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</si>
  <si>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</si>
  <si>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</si>
  <si>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</si>
  <si>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</si>
  <si>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</si>
  <si>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</si>
  <si>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</si>
  <si>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</si>
  <si>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</si>
  <si>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</si>
  <si>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</si>
  <si>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</si>
  <si>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</si>
  <si>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</si>
  <si>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</si>
  <si>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</si>
  <si>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</si>
  <si>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</si>
  <si>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</si>
  <si>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</si>
  <si>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</si>
  <si>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</si>
  <si>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</si>
  <si>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</si>
  <si>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</si>
  <si>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</si>
  <si>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</si>
  <si>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</si>
  <si>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</si>
  <si>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</si>
  <si>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</si>
  <si>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</si>
  <si>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</si>
  <si>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</si>
  <si>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</si>
  <si>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</si>
  <si>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</si>
  <si>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</si>
  <si>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</si>
  <si>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</si>
  <si>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</si>
  <si>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</si>
  <si>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</si>
  <si>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</si>
  <si>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</si>
  <si>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</si>
  <si>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</si>
  <si>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</si>
  <si>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</si>
  <si>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</si>
  <si>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</si>
  <si>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</si>
  <si>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</si>
  <si>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</si>
  <si>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</si>
  <si>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</si>
  <si>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</si>
  <si>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</si>
  <si>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</si>
  <si>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</si>
  <si>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</si>
  <si>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</si>
  <si>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</si>
  <si>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</si>
  <si>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</si>
  <si>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</si>
  <si>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</si>
  <si>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</si>
  <si>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</si>
  <si>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</si>
  <si>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</si>
  <si>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</si>
  <si>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</si>
  <si>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</si>
  <si>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</si>
  <si>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</si>
  <si>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</si>
  <si>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</si>
  <si>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</si>
  <si>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</si>
  <si>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</si>
  <si>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</si>
  <si>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</si>
  <si>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</si>
  <si>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</si>
  <si>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</si>
  <si>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</si>
  <si>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</si>
  <si>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</si>
  <si>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</si>
  <si>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</si>
  <si>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</si>
  <si>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</si>
  <si>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</si>
  <si>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</si>
  <si>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</si>
  <si>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</si>
  <si>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</si>
  <si>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</si>
  <si>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</si>
  <si>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</si>
  <si>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</si>
  <si>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</si>
  <si>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</si>
  <si>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</si>
  <si>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</si>
  <si>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</si>
  <si>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</si>
  <si>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</si>
  <si>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</si>
  <si>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</si>
  <si>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</si>
  <si>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</si>
  <si>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</si>
  <si>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</si>
  <si>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</si>
  <si>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</si>
  <si>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</si>
  <si>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</si>
  <si>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</si>
  <si>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</si>
  <si>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</si>
  <si>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</si>
  <si>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</si>
  <si>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</si>
  <si>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</si>
  <si>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</si>
  <si>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</si>
  <si>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</si>
  <si>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</si>
  <si>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</si>
  <si>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</si>
  <si>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</si>
  <si>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</si>
  <si>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</si>
  <si>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</si>
  <si>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</si>
  <si>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</si>
  <si>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</si>
  <si>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</si>
  <si>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</si>
  <si>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</si>
  <si>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</si>
  <si>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</si>
  <si>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</si>
  <si>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</si>
  <si>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</si>
  <si>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</si>
  <si>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</si>
  <si>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</si>
  <si>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</si>
  <si>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</si>
  <si>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</si>
  <si>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</si>
  <si>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</si>
  <si>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</si>
  <si>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</si>
  <si>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</si>
  <si>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</si>
  <si>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</si>
  <si>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</si>
  <si>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</si>
  <si>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</si>
  <si>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</si>
  <si>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</si>
  <si>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</si>
  <si>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</si>
  <si>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</si>
  <si>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</si>
  <si>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</si>
  <si>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</si>
  <si>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</si>
  <si>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</si>
  <si>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</si>
  <si>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</si>
  <si>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</si>
  <si>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</si>
  <si>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</si>
  <si>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</si>
  <si>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</si>
  <si>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</si>
  <si>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</si>
  <si>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</si>
  <si>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</si>
  <si>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</si>
  <si>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</si>
  <si>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</si>
  <si>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</si>
  <si>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</si>
  <si>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</si>
  <si>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</si>
  <si>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</si>
  <si>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</si>
  <si>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</si>
  <si>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</si>
  <si>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</si>
  <si>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</si>
  <si>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</si>
  <si>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</si>
  <si>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</si>
  <si>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</si>
  <si>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</si>
  <si>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</si>
  <si>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</si>
  <si>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</si>
  <si>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</si>
  <si>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</si>
  <si>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</si>
  <si>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</si>
  <si>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</si>
  <si>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</si>
  <si>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</si>
  <si>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</si>
  <si>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</si>
  <si>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</si>
  <si>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</si>
  <si>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</si>
  <si>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</si>
  <si>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</si>
  <si>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</si>
  <si>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</si>
  <si>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</si>
  <si>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</si>
  <si>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</si>
  <si>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</si>
  <si>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</si>
  <si>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</si>
  <si>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</si>
  <si>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</si>
  <si>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</si>
  <si>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</si>
  <si>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</si>
  <si>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</si>
  <si>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</si>
  <si>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</si>
  <si>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</si>
  <si>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</si>
  <si>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</si>
  <si>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</si>
  <si>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</si>
  <si>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</si>
  <si>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</si>
  <si>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</si>
  <si>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</si>
  <si>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</si>
  <si>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</si>
  <si>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</si>
  <si>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</si>
  <si>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</si>
  <si>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</si>
  <si>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</si>
  <si>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</si>
  <si>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</si>
  <si>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</si>
  <si>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</si>
  <si>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</si>
  <si>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</si>
  <si>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</si>
  <si>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</si>
  <si>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</si>
  <si>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</si>
  <si>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</si>
  <si>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</si>
  <si>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</si>
  <si>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</si>
  <si>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</si>
  <si>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</si>
  <si>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</si>
  <si>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</si>
  <si>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</si>
  <si>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</si>
  <si>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</si>
  <si>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</si>
  <si>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</si>
  <si>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</si>
  <si>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</si>
  <si>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</si>
  <si>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</si>
  <si>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</si>
  <si>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</si>
  <si>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</si>
  <si>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</si>
  <si>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</si>
  <si>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</si>
  <si>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</si>
  <si>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</si>
  <si>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</si>
  <si>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</si>
  <si>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</si>
  <si>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</si>
  <si>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</si>
  <si>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</si>
  <si>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</si>
  <si>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</si>
  <si>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</si>
  <si>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</si>
  <si>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</si>
  <si>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</si>
  <si>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</si>
  <si>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</si>
  <si>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</si>
  <si>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</si>
  <si>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</si>
  <si>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</si>
  <si>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</si>
  <si>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</si>
  <si>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</si>
  <si>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</si>
  <si>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</si>
  <si>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</si>
  <si>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</si>
  <si>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</si>
  <si>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</si>
  <si>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</si>
  <si>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</si>
  <si>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</si>
  <si>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</si>
  <si>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</si>
  <si>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</si>
  <si>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</si>
  <si>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</si>
  <si>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</si>
  <si>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</si>
  <si>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</si>
  <si>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</si>
  <si>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</si>
  <si>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</si>
  <si>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</si>
  <si>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</si>
  <si>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</si>
  <si>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</si>
  <si>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</si>
  <si>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</si>
  <si>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</si>
  <si>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</si>
  <si>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</si>
  <si>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</si>
  <si>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</si>
  <si>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</si>
  <si>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</si>
  <si>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</si>
  <si>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</si>
  <si>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</si>
  <si>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</si>
  <si>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</si>
  <si>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</si>
  <si>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</si>
  <si>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</si>
  <si>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</si>
  <si>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</si>
  <si>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</si>
  <si>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</si>
  <si>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</si>
  <si>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</si>
  <si>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</si>
  <si>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</si>
  <si>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</si>
  <si>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</si>
  <si>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</si>
  <si>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</si>
  <si>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</si>
  <si>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</si>
  <si>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</si>
  <si>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</si>
  <si>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</si>
  <si>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</si>
  <si>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</si>
  <si>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</si>
  <si>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</si>
  <si>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</si>
  <si>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</si>
  <si>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</si>
  <si>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</si>
  <si>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</si>
  <si>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</si>
  <si>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</si>
  <si>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</si>
  <si>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</si>
  <si>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</si>
  <si>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</si>
  <si>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</si>
  <si>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</si>
  <si>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</si>
  <si>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</si>
  <si>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</si>
  <si>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</si>
  <si>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</si>
  <si>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</si>
  <si>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</si>
  <si>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</si>
  <si>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</si>
  <si>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</si>
  <si>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</si>
  <si>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</si>
  <si>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</si>
  <si>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</si>
  <si>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</si>
  <si>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</si>
  <si>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</si>
  <si>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</si>
  <si>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</si>
  <si>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</si>
  <si>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</si>
  <si>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</si>
  <si>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</si>
  <si>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</si>
  <si>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</si>
  <si>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</si>
  <si>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</si>
  <si>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</si>
  <si>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</si>
  <si>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</si>
  <si>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</si>
  <si>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</si>
  <si>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</si>
  <si>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</si>
  <si>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</si>
  <si>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</si>
  <si>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</si>
  <si>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</si>
  <si>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</si>
  <si>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</si>
  <si>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</si>
  <si>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</si>
  <si>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</si>
  <si>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</si>
  <si>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</si>
  <si>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</si>
  <si>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</si>
  <si>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</si>
  <si>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</si>
  <si>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</si>
  <si>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</si>
  <si>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</si>
  <si>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</si>
  <si>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</si>
  <si>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</si>
  <si>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</si>
  <si>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</si>
  <si>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</si>
  <si>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</si>
  <si>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</si>
  <si>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</si>
  <si>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</si>
  <si>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</si>
  <si>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</si>
  <si>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</si>
  <si>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</si>
  <si>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</si>
  <si>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</si>
  <si>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</si>
  <si>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</si>
  <si>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</si>
  <si>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</si>
  <si>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</si>
  <si>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</si>
  <si>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</si>
  <si>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</si>
  <si>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</si>
  <si>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</si>
  <si>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</si>
  <si>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</si>
  <si>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</si>
  <si>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</si>
  <si>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</si>
  <si>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</si>
  <si>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</si>
  <si>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</si>
  <si>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</si>
  <si>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</si>
  <si>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</si>
  <si>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</si>
  <si>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</si>
  <si>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</si>
  <si>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</si>
  <si>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</si>
  <si>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</si>
  <si>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</si>
  <si>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</si>
  <si>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</si>
  <si>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</si>
  <si>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</si>
  <si>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</si>
  <si>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</si>
  <si>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</si>
  <si>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</si>
  <si>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</si>
  <si>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</si>
  <si>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</si>
  <si>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</si>
  <si>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</si>
  <si>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</si>
  <si>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</si>
  <si>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</si>
  <si>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</si>
  <si>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</si>
  <si>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</si>
  <si>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</si>
  <si>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</si>
  <si>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</si>
  <si>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</si>
  <si>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</si>
  <si>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</si>
  <si>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</si>
  <si>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</si>
  <si>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</si>
  <si>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</si>
  <si>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</si>
  <si>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</si>
  <si>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</si>
  <si>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</si>
  <si>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</si>
  <si>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</si>
  <si>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</si>
  <si>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</si>
  <si>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</si>
  <si>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</si>
  <si>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</si>
  <si>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</si>
  <si>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</si>
  <si>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</si>
  <si>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</si>
  <si>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</si>
  <si>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</si>
  <si>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</si>
  <si>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</si>
  <si>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</si>
  <si>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</si>
  <si>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</si>
  <si>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</si>
  <si>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</si>
  <si>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</si>
  <si>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</si>
  <si>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</si>
  <si>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</si>
  <si>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</si>
  <si>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</si>
  <si>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</si>
  <si>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</si>
  <si>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</si>
  <si>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</si>
  <si>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</si>
  <si>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</si>
  <si>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</si>
  <si>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</si>
  <si>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</si>
  <si>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</si>
  <si>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</si>
  <si>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</si>
  <si>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</si>
  <si>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</si>
  <si>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</si>
  <si>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</si>
  <si>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</si>
  <si>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</si>
  <si>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</si>
  <si>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</si>
  <si>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</si>
  <si>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</si>
  <si>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</si>
  <si>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</si>
  <si>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</si>
  <si>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</si>
  <si>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</si>
  <si>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</si>
  <si>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</si>
  <si>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</si>
  <si>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</si>
  <si>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</si>
  <si>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</si>
  <si>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</si>
  <si>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</si>
  <si>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</si>
  <si>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</si>
  <si>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</si>
  <si>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</si>
  <si>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</si>
  <si>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</si>
  <si>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</si>
  <si>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</si>
  <si>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</si>
  <si>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</si>
  <si>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</si>
  <si>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</si>
  <si>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</si>
  <si>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</si>
  <si>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</si>
  <si>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</si>
  <si>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</si>
  <si>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</si>
  <si>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</si>
  <si>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</si>
  <si>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</si>
  <si>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</si>
  <si>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</si>
  <si>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</si>
  <si>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</si>
  <si>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</si>
  <si>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</si>
  <si>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</si>
  <si>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</si>
  <si>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</si>
  <si>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</si>
  <si>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</si>
  <si>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</si>
  <si>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</si>
  <si>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</si>
  <si>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</si>
  <si>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</si>
  <si>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</si>
  <si>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</si>
  <si>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</si>
  <si>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</si>
  <si>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</si>
  <si>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</si>
  <si>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</si>
  <si>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</si>
  <si>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</si>
  <si>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</si>
  <si>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</si>
  <si>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</si>
  <si>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</si>
  <si>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</si>
  <si>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</si>
  <si>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</si>
  <si>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</si>
  <si>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</si>
  <si>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</si>
  <si>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</si>
  <si>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</si>
  <si>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</si>
  <si>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</si>
  <si>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</si>
  <si>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</si>
  <si>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</si>
  <si>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</si>
  <si>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</si>
  <si>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</si>
  <si>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</si>
  <si>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</si>
  <si>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</si>
  <si>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</si>
  <si>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</si>
  <si>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</si>
  <si>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</si>
  <si>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</si>
  <si>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</si>
  <si>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</si>
  <si>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</si>
  <si>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</si>
  <si>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</si>
  <si>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</si>
  <si>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</si>
  <si>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</si>
  <si>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</si>
  <si>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</si>
  <si>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</si>
  <si>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</si>
  <si>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</si>
  <si>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</si>
  <si>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</si>
  <si>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</si>
  <si>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</si>
  <si>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</si>
  <si>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</si>
  <si>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</si>
  <si>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</si>
  <si>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</si>
  <si>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</si>
  <si>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</si>
  <si>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</si>
  <si>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</si>
  <si>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</si>
  <si>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</si>
  <si>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</si>
  <si>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</si>
  <si>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</si>
  <si>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</si>
  <si>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</si>
  <si>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</si>
  <si>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</si>
  <si>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</si>
  <si>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</si>
  <si>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</si>
  <si>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</si>
  <si>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</si>
  <si>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</si>
  <si>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</si>
  <si>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</si>
  <si>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</si>
  <si>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</si>
  <si>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</si>
  <si>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</si>
  <si>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</si>
  <si>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</si>
  <si>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</si>
  <si>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</si>
  <si>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</si>
  <si>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</si>
  <si>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</si>
  <si>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</si>
  <si>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</si>
  <si>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</si>
  <si>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</si>
  <si>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</si>
  <si>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</si>
  <si>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</si>
  <si>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</si>
  <si>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</si>
  <si>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</si>
  <si>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</si>
  <si>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</si>
  <si>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</si>
  <si>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</si>
  <si>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</si>
  <si>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</si>
  <si>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</si>
  <si>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</si>
  <si>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</si>
  <si>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</si>
  <si>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</si>
  <si>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</si>
  <si>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</si>
  <si>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</si>
  <si>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</si>
  <si>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</si>
  <si>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</si>
  <si>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</si>
  <si>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</si>
  <si>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</si>
  <si>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</si>
  <si>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</si>
  <si>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</si>
  <si>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</si>
  <si>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</si>
  <si>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</si>
  <si>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</si>
  <si>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</si>
  <si>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</si>
  <si>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</si>
  <si>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</si>
  <si>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</si>
  <si>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</si>
  <si>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</si>
  <si>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</si>
  <si>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</si>
  <si>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</si>
  <si>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</si>
  <si>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</si>
  <si>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</si>
  <si>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</si>
  <si>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</si>
  <si>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</si>
  <si>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</si>
  <si>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</si>
  <si>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</si>
  <si>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</si>
  <si>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</si>
  <si>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</si>
  <si>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</si>
  <si>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</si>
  <si>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</si>
  <si>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</si>
  <si>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</si>
  <si>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</si>
  <si>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</si>
  <si>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</si>
  <si>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</si>
  <si>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</si>
  <si>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</si>
  <si>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</si>
  <si>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</si>
  <si>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</si>
  <si>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</si>
  <si>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</si>
  <si>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</si>
  <si>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</si>
  <si>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</si>
  <si>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</si>
  <si>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</si>
  <si>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</si>
  <si>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</si>
  <si>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</si>
  <si>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</si>
  <si>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</si>
  <si>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</si>
  <si>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</si>
  <si>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</si>
  <si>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</si>
  <si>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</si>
  <si>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</si>
  <si>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</si>
  <si>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</si>
  <si>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</si>
  <si>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</si>
  <si>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</si>
  <si>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</si>
  <si>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</si>
  <si>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</si>
  <si>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</si>
  <si>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</si>
  <si>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</si>
  <si>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</si>
  <si>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</si>
  <si>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</si>
  <si>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</si>
  <si>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</si>
  <si>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</si>
  <si>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</si>
  <si>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</si>
  <si>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</si>
  <si>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</si>
  <si>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</si>
  <si>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</si>
  <si>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</si>
  <si>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</si>
  <si>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</si>
  <si>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</si>
  <si>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</si>
  <si>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</si>
  <si>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</si>
  <si>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</si>
  <si>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</si>
  <si>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</si>
  <si>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</si>
  <si>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</si>
  <si>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</si>
  <si>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</si>
  <si>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</si>
  <si>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</si>
  <si>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</si>
  <si>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</si>
  <si>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</si>
  <si>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</si>
  <si>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</si>
  <si>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</si>
  <si>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</si>
  <si>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</si>
  <si>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</si>
  <si>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</si>
  <si>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</si>
  <si>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</si>
  <si>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</si>
  <si>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</si>
  <si>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</si>
  <si>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</si>
  <si>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</si>
  <si>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</si>
  <si>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</si>
  <si>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</si>
  <si>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</si>
  <si>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</si>
  <si>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</si>
  <si>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</si>
  <si>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</si>
  <si>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</si>
  <si>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</si>
  <si>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</si>
  <si>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</si>
  <si>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</si>
  <si>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</si>
  <si>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</si>
  <si>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</si>
  <si>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</si>
  <si>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</si>
  <si>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</si>
  <si>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</si>
  <si>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</si>
  <si>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</si>
  <si>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</si>
  <si>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</si>
  <si>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</si>
  <si>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</si>
  <si>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</si>
  <si>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</si>
  <si>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</si>
  <si>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</si>
  <si>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</si>
  <si>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</si>
  <si>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</si>
  <si>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</si>
  <si>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</si>
  <si>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</si>
  <si>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</si>
  <si>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</si>
  <si>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</si>
  <si>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</si>
  <si>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</si>
  <si>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</si>
  <si>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</si>
  <si>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</si>
  <si>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</si>
  <si>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</si>
  <si>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</si>
  <si>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</si>
  <si>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</si>
  <si>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</si>
  <si>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</si>
  <si>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</si>
  <si>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</si>
  <si>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</si>
  <si>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</si>
  <si>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</si>
  <si>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</si>
  <si>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</si>
  <si>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</si>
  <si>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</si>
  <si>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</si>
  <si>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</si>
  <si>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</si>
  <si>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</si>
  <si>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</si>
  <si>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</si>
  <si>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</si>
  <si>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</si>
  <si>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</si>
  <si>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</si>
  <si>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</si>
  <si>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</si>
  <si>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</si>
  <si>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</si>
  <si>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</si>
  <si>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</si>
  <si>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</si>
  <si>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</si>
  <si>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</si>
  <si>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</si>
  <si>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</si>
  <si>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</si>
  <si>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</si>
  <si>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</si>
  <si>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</si>
  <si>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</si>
  <si>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</si>
  <si>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</si>
  <si>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</si>
  <si>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</si>
  <si>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</si>
  <si>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</si>
  <si>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</si>
  <si>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</si>
  <si>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</si>
  <si>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</si>
  <si>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</si>
  <si>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</si>
  <si>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</si>
  <si>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</si>
  <si>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</si>
  <si>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</si>
  <si>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</si>
  <si>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</si>
  <si>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</si>
  <si>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</si>
  <si>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</si>
  <si>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</si>
  <si>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</si>
  <si>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</si>
  <si>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</si>
  <si>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</si>
  <si>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</si>
  <si>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</si>
  <si>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</si>
  <si>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</si>
  <si>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</si>
  <si>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</si>
  <si>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</si>
  <si>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</si>
  <si>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</si>
  <si>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</si>
  <si>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</si>
  <si>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</si>
  <si>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</si>
  <si>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</si>
  <si>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</si>
  <si>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</si>
  <si>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</si>
  <si>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</si>
  <si>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</si>
  <si>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</si>
  <si>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</si>
  <si>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</si>
  <si>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</si>
  <si>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</si>
  <si>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</si>
  <si>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</si>
  <si>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</si>
  <si>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</si>
  <si>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</si>
  <si>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</si>
  <si>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</si>
  <si>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</si>
  <si>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</si>
  <si>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</si>
  <si>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</si>
  <si>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</si>
  <si>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</si>
  <si>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</si>
  <si>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</si>
  <si>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</si>
  <si>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</si>
  <si>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</si>
  <si>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</si>
  <si>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</si>
  <si>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</si>
  <si>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</si>
  <si>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</si>
  <si>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</si>
  <si>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</si>
  <si>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</si>
  <si>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</si>
  <si>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</si>
  <si>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</si>
  <si>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</si>
  <si>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</si>
  <si>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</si>
  <si>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</si>
  <si>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</si>
  <si>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</si>
  <si>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</si>
  <si>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</si>
  <si>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</si>
  <si>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</si>
  <si>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</si>
  <si>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</si>
  <si>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</si>
  <si>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</si>
  <si>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</si>
  <si>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</si>
  <si>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</si>
  <si>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</si>
  <si>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</si>
  <si>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</si>
  <si>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</si>
  <si>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</si>
  <si>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</si>
  <si>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</si>
  <si>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</si>
  <si>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</si>
  <si>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</si>
  <si>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</si>
  <si>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</si>
  <si>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</si>
  <si>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</si>
  <si>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</si>
  <si>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</si>
  <si>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</si>
  <si>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</si>
  <si>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</si>
  <si>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</si>
  <si>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</si>
  <si>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</si>
  <si>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</si>
  <si>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</si>
  <si>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</si>
  <si>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</si>
  <si>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</si>
  <si>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</si>
  <si>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</si>
  <si>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</si>
  <si>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</si>
  <si>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</si>
  <si>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</si>
  <si>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</si>
  <si>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</si>
  <si>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</si>
  <si>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</si>
  <si>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</si>
  <si>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</si>
  <si>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</si>
  <si>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</si>
  <si>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</si>
  <si>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</si>
  <si>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</si>
  <si>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</si>
  <si>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</si>
  <si>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</si>
  <si>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</si>
  <si>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</si>
  <si>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</si>
  <si>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</si>
  <si>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</si>
  <si>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</si>
  <si>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</si>
  <si>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</si>
  <si>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</si>
  <si>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</si>
  <si>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</si>
  <si>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</si>
  <si>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</si>
  <si>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</si>
  <si>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</si>
  <si>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</si>
  <si>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</si>
  <si>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</si>
  <si>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</si>
  <si>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</si>
  <si>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</si>
  <si>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</si>
  <si>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</si>
  <si>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</si>
  <si>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</si>
  <si>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</si>
  <si>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</si>
  <si>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</si>
  <si>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</si>
  <si>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</si>
  <si>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</si>
  <si>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</si>
  <si>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</si>
  <si>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</si>
  <si>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</si>
  <si>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</si>
  <si>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</si>
  <si>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</si>
  <si>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</si>
  <si>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</si>
  <si>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</si>
  <si>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</si>
  <si>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</si>
  <si>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</si>
  <si>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</si>
  <si>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</si>
  <si>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</si>
  <si>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</si>
  <si>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</si>
  <si>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</si>
  <si>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</si>
  <si>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</si>
  <si>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</si>
  <si>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</si>
  <si>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</si>
  <si>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</si>
  <si>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</si>
  <si>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</si>
  <si>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</si>
  <si>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</si>
  <si>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</si>
  <si>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</si>
  <si>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</si>
  <si>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</si>
  <si>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</si>
  <si>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</si>
  <si>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</si>
  <si>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</si>
  <si>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</si>
  <si>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</si>
  <si>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</si>
  <si>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</si>
  <si>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</si>
  <si>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</si>
  <si>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</si>
  <si>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</si>
  <si>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</si>
  <si>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</si>
  <si>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</si>
  <si>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</si>
  <si>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</si>
  <si>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</si>
  <si>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</si>
  <si>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</si>
  <si>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</si>
  <si>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</si>
  <si>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</si>
  <si>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</si>
  <si>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</si>
  <si>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</si>
  <si>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</si>
  <si>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</si>
  <si>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</si>
  <si>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</si>
  <si>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</si>
  <si>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</si>
  <si>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</si>
  <si>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</si>
  <si>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</si>
  <si>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</si>
  <si>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</si>
  <si>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</si>
  <si>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</si>
  <si>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</si>
  <si>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</si>
  <si>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</si>
  <si>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</si>
  <si>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</si>
  <si>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</si>
  <si>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</si>
  <si>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</si>
  <si>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</si>
  <si>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</si>
  <si>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</si>
  <si>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</si>
  <si>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</si>
  <si>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</si>
  <si>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</si>
  <si>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</si>
  <si>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</si>
  <si>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</si>
  <si>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</si>
  <si>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</si>
  <si>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</si>
  <si>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</si>
  <si>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</si>
  <si>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</si>
  <si>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</si>
  <si>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</si>
  <si>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</si>
  <si>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</si>
  <si>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</si>
  <si>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</si>
  <si>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</si>
  <si>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</si>
  <si>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</si>
  <si>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</si>
  <si>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</si>
  <si>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</si>
  <si>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</si>
  <si>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</si>
  <si>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</si>
  <si>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</si>
  <si>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</si>
  <si>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</si>
  <si>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</si>
  <si>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</si>
  <si>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</si>
  <si>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</si>
  <si>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</si>
  <si>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</si>
  <si>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</si>
  <si>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</si>
  <si>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</si>
  <si>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</si>
  <si>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</si>
  <si>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</si>
  <si>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</si>
  <si>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</si>
  <si>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</si>
  <si>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</si>
  <si>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</si>
  <si>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</si>
  <si>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</si>
  <si>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</si>
  <si>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</si>
  <si>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</si>
  <si>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</si>
  <si>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</si>
  <si>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</si>
  <si>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</si>
  <si>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</si>
  <si>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</si>
  <si>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</si>
  <si>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</si>
  <si>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</si>
  <si>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</si>
  <si>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</si>
  <si>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</si>
  <si>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</si>
  <si>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</si>
  <si>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</si>
  <si>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</si>
  <si>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</si>
  <si>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</si>
  <si>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</si>
  <si>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</si>
  <si>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</si>
  <si>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</si>
  <si>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</si>
  <si>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</si>
  <si>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</si>
  <si>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</si>
  <si>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</si>
  <si>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</si>
  <si>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</si>
  <si>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</si>
  <si>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</si>
  <si>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</si>
  <si>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</si>
  <si>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</si>
  <si>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</si>
  <si>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</si>
  <si>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</si>
  <si>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</si>
  <si>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</si>
  <si>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</si>
  <si>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</si>
  <si>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</si>
  <si>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</si>
  <si>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</si>
  <si>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</si>
  <si>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</si>
  <si>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</si>
  <si>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</si>
  <si>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</si>
  <si>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</si>
  <si>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</si>
  <si>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</si>
  <si>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</si>
  <si>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</si>
  <si>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</si>
  <si>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</si>
  <si>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</si>
  <si>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</si>
  <si>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</si>
  <si>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</si>
  <si>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</si>
  <si>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</si>
  <si>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</si>
  <si>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</si>
  <si>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</si>
  <si>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</si>
  <si>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</si>
  <si>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</si>
  <si>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</si>
  <si>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</si>
  <si>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</si>
  <si>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</si>
  <si>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</si>
  <si>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</si>
  <si>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</si>
  <si>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</si>
  <si>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</si>
  <si>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</si>
  <si>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</si>
  <si>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</si>
  <si>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</si>
  <si>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</si>
  <si>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</si>
  <si>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</si>
  <si>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</si>
  <si>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</si>
  <si>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</si>
  <si>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</si>
  <si>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</si>
  <si>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</si>
  <si>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</si>
  <si>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</si>
  <si>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</si>
  <si>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</si>
  <si>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</si>
  <si>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</si>
  <si>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</si>
  <si>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</si>
  <si>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</si>
  <si>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</si>
  <si>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</si>
  <si>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</si>
  <si>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</si>
  <si>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</si>
  <si>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</si>
  <si>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</si>
  <si>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</si>
  <si>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</si>
  <si>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</si>
  <si>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</si>
  <si>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</si>
  <si>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</si>
  <si>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</si>
  <si>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</si>
  <si>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</si>
  <si>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</si>
  <si>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</si>
  <si>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</si>
  <si>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</si>
  <si>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</si>
  <si>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</si>
  <si>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</si>
  <si>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</si>
  <si>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</si>
  <si>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</si>
  <si>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</si>
  <si>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</si>
  <si>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</si>
  <si>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</si>
  <si>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</si>
  <si>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</si>
  <si>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</si>
  <si>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</si>
  <si>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</si>
  <si>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</si>
  <si>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</si>
  <si>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</si>
  <si>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</si>
  <si>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</si>
  <si>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</si>
  <si>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</si>
  <si>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</si>
  <si>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</si>
  <si>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</si>
  <si>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</si>
  <si>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</si>
  <si>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</si>
  <si>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</si>
  <si>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</si>
  <si>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</si>
  <si>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</si>
  <si>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</si>
  <si>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</si>
  <si>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</si>
  <si>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</si>
  <si>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</si>
  <si>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</si>
  <si>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</si>
  <si>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</si>
  <si>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</si>
  <si>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</si>
  <si>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</si>
  <si>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</si>
  <si>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</si>
  <si>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</si>
  <si>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</si>
  <si>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</si>
  <si>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</si>
  <si>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</si>
  <si>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</si>
  <si>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</si>
  <si>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</si>
  <si>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</si>
  <si>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</si>
  <si>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</si>
  <si>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</si>
  <si>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</si>
  <si>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</si>
  <si>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</si>
  <si>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</si>
  <si>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</si>
  <si>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</si>
  <si>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</si>
  <si>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</si>
  <si>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</si>
  <si>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</si>
  <si>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</si>
  <si>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</si>
  <si>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</si>
  <si>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</si>
  <si>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</si>
  <si>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</si>
  <si>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</si>
  <si>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</si>
  <si>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</si>
  <si>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</si>
  <si>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</si>
  <si>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</si>
  <si>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</si>
  <si>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</si>
  <si>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</si>
  <si>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</si>
  <si>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</si>
  <si>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</si>
  <si>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</si>
  <si>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</si>
  <si>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</si>
  <si>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</si>
  <si>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</si>
  <si>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</si>
  <si>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</si>
  <si>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</si>
  <si>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</si>
  <si>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</si>
  <si>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</si>
  <si>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</si>
  <si>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</si>
  <si>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</si>
  <si>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</si>
  <si>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</si>
  <si>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</si>
  <si>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</si>
  <si>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</si>
  <si>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</si>
  <si>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</si>
  <si>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</si>
  <si>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</si>
  <si>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</si>
  <si>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</si>
  <si>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</si>
  <si>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</si>
  <si>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</si>
  <si>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</si>
  <si>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</si>
  <si>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</si>
  <si>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</si>
  <si>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</si>
  <si>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</si>
  <si>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</si>
  <si>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</si>
  <si>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</si>
  <si>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</si>
  <si>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</si>
  <si>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</si>
  <si>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</si>
  <si>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</si>
  <si>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</si>
  <si>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</si>
  <si>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</si>
  <si>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</si>
  <si>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</si>
  <si>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</si>
  <si>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</si>
  <si>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</si>
  <si>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</si>
  <si>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</si>
  <si>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</si>
  <si>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</si>
  <si>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</si>
  <si>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</si>
  <si>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</si>
  <si>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</si>
  <si>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</si>
  <si>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</si>
  <si>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</si>
  <si>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</si>
  <si>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</si>
  <si>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</si>
  <si>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</si>
  <si>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</si>
  <si>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</si>
  <si>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</si>
  <si>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</si>
  <si>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</si>
  <si>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</si>
  <si>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</si>
  <si>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</si>
  <si>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</si>
  <si>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</si>
  <si>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</si>
  <si>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</si>
  <si>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</si>
  <si>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</si>
  <si>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</si>
  <si>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</si>
  <si>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</si>
  <si>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</si>
  <si>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</si>
  <si>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</si>
  <si>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</si>
  <si>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</si>
  <si>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</si>
  <si>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</si>
  <si>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</si>
  <si>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</si>
  <si>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</si>
  <si>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</si>
  <si>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</si>
  <si>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</si>
  <si>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</si>
  <si>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</si>
  <si>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</si>
  <si>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</si>
  <si>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</si>
  <si>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</si>
  <si>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</si>
  <si>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</si>
  <si>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</si>
  <si>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</si>
  <si>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</si>
  <si>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</si>
  <si>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</si>
  <si>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</si>
  <si>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</si>
  <si>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</si>
  <si>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</si>
  <si>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</si>
  <si>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</si>
  <si>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</si>
  <si>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</si>
  <si>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</si>
  <si>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</si>
  <si>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</si>
  <si>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</si>
  <si>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</si>
  <si>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</si>
  <si>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</si>
  <si>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</si>
  <si>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</si>
  <si>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</si>
  <si>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</si>
  <si>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</si>
  <si>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</si>
  <si>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</si>
  <si>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</si>
  <si>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</si>
  <si>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</si>
  <si>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</si>
  <si>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</si>
  <si>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</si>
  <si>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</si>
  <si>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</si>
  <si>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</si>
  <si>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</si>
  <si>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</si>
  <si>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</si>
  <si>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</si>
  <si>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</si>
  <si>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</si>
  <si>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</si>
  <si>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</si>
  <si>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</si>
  <si>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</si>
  <si>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</si>
  <si>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</si>
  <si>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</si>
  <si>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</si>
  <si>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</si>
  <si>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</si>
  <si>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</si>
  <si>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</si>
  <si>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</si>
  <si>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</si>
  <si>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</si>
  <si>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</si>
  <si>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</si>
  <si>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</si>
  <si>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</si>
  <si>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</si>
  <si>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</si>
  <si>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</si>
  <si>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</si>
  <si>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</si>
  <si>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</si>
  <si>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</si>
  <si>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</si>
  <si>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</si>
  <si>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</si>
  <si>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</si>
  <si>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</si>
  <si>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</si>
  <si>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</si>
  <si>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</si>
  <si>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</si>
  <si>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</si>
  <si>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</si>
  <si>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</si>
  <si>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</si>
  <si>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</si>
  <si>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</si>
  <si>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</si>
  <si>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</si>
  <si>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</si>
  <si>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</si>
  <si>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</si>
  <si>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</si>
  <si>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</si>
  <si>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</si>
  <si>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</si>
  <si>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</si>
  <si>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</si>
  <si>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</si>
  <si>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</si>
  <si>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</si>
  <si>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</si>
  <si>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</si>
  <si>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</si>
  <si>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</si>
  <si>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</si>
  <si>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</si>
  <si>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</si>
  <si>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</si>
  <si>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</si>
  <si>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</si>
  <si>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</si>
  <si>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</si>
  <si>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</si>
  <si>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</si>
  <si>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</si>
  <si>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</si>
  <si>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</si>
  <si>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</si>
  <si>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</si>
  <si>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</si>
  <si>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</si>
  <si>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</si>
  <si>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</si>
  <si>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</si>
  <si>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</si>
  <si>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</si>
  <si>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</si>
  <si>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</si>
  <si>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</si>
  <si>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</si>
  <si>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</si>
  <si>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</si>
  <si>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</si>
  <si>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</si>
  <si>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</si>
  <si>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</si>
  <si>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</si>
  <si>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</si>
  <si>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</si>
  <si>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</si>
  <si>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</si>
  <si>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</si>
  <si>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</si>
  <si>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</si>
  <si>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</si>
  <si>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</si>
  <si>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</si>
  <si>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</si>
  <si>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</si>
  <si>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</si>
  <si>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</si>
  <si>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</si>
  <si>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</si>
  <si>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</si>
  <si>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</si>
  <si>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</si>
  <si>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</si>
  <si>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</si>
  <si>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</si>
  <si>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</si>
  <si>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</si>
  <si>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</si>
  <si>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</si>
  <si>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</si>
  <si>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</si>
  <si>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</si>
  <si>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</si>
  <si>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</si>
  <si>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</si>
  <si>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</si>
  <si>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</si>
  <si>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</si>
  <si>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</si>
  <si>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</si>
  <si>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</si>
  <si>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</si>
  <si>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</si>
  <si>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</si>
  <si>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</si>
  <si>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</si>
  <si>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</si>
  <si>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</si>
  <si>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</si>
  <si>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</si>
  <si>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</si>
  <si>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</si>
  <si>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</si>
  <si>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</si>
  <si>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</si>
  <si>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</si>
  <si>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</si>
  <si>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</si>
  <si>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</si>
  <si>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</si>
  <si>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</si>
  <si>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</si>
  <si>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</si>
  <si>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</si>
  <si>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</si>
  <si>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</si>
  <si>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</si>
  <si>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</si>
  <si>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</si>
  <si>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</si>
  <si>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</si>
  <si>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</si>
  <si>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</si>
  <si>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</si>
  <si>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</si>
  <si>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</si>
  <si>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</si>
  <si>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</si>
  <si>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</si>
  <si>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</si>
  <si>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</si>
  <si>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</si>
  <si>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</si>
  <si>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</si>
  <si>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</si>
  <si>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</si>
  <si>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</si>
  <si>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</si>
  <si>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</si>
  <si>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</si>
  <si>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</si>
  <si>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</si>
  <si>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</si>
  <si>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</si>
  <si>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</si>
  <si>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</si>
  <si>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</si>
  <si>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</si>
  <si>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</si>
  <si>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</si>
  <si>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</si>
  <si>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</si>
  <si>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</si>
  <si>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</si>
  <si>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</si>
  <si>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</si>
  <si>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</si>
  <si>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</si>
  <si>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</si>
  <si>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</si>
  <si>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</si>
  <si>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</si>
  <si>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</si>
  <si>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</si>
  <si>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</si>
  <si>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</si>
  <si>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</si>
  <si>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</si>
  <si>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</si>
  <si>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</si>
  <si>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</si>
  <si>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</si>
  <si>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</si>
  <si>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</si>
  <si>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</si>
  <si>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</si>
  <si>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</si>
  <si>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</si>
  <si>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</si>
  <si>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</si>
  <si>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</si>
  <si>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</si>
  <si>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</si>
  <si>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</si>
  <si>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</si>
  <si>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</si>
  <si>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</si>
  <si>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</si>
  <si>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</si>
  <si>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</si>
  <si>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</si>
  <si>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</si>
  <si>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</si>
  <si>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</si>
  <si>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</si>
  <si>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</si>
  <si>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</si>
  <si>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</si>
  <si>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</si>
  <si>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</si>
  <si>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</si>
  <si>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</si>
  <si>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</si>
  <si>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</si>
  <si>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</si>
  <si>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</si>
  <si>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</si>
  <si>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</si>
  <si>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</si>
  <si>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</si>
  <si>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</si>
  <si>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</si>
  <si>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</si>
  <si>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</si>
  <si>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</si>
  <si>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</si>
  <si>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</si>
  <si>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</si>
  <si>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</si>
  <si>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</si>
  <si>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</si>
  <si>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</si>
  <si>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</si>
  <si>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</si>
  <si>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</si>
  <si>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</si>
  <si>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</si>
  <si>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</si>
  <si>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</si>
  <si>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</si>
  <si>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</si>
  <si>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</si>
  <si>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</si>
  <si>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</si>
  <si>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</si>
  <si>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</si>
  <si>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</si>
  <si>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</si>
  <si>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</si>
  <si>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</si>
  <si>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</si>
  <si>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</si>
  <si>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</si>
  <si>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</si>
  <si>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</si>
  <si>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</si>
  <si>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</si>
  <si>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</si>
  <si>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</si>
  <si>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</si>
  <si>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</si>
  <si>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</si>
  <si>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</si>
  <si>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</si>
  <si>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</si>
  <si>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</si>
  <si>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</si>
  <si>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</si>
  <si>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</si>
  <si>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</si>
  <si>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</si>
  <si>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</si>
  <si>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</si>
  <si>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</si>
  <si>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</si>
  <si>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</si>
  <si>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</si>
  <si>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</si>
  <si>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</si>
  <si>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</si>
  <si>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</si>
  <si>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</si>
  <si>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</si>
  <si>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</si>
  <si>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</si>
  <si>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</si>
  <si>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</si>
  <si>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</si>
  <si>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</si>
  <si>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</si>
  <si>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</si>
  <si>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</si>
  <si>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</si>
  <si>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</si>
  <si>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</si>
  <si>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</si>
  <si>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</si>
  <si>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</si>
  <si>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</si>
  <si>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</si>
  <si>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</si>
  <si>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</si>
  <si>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</si>
  <si>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</si>
  <si>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</si>
  <si>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</si>
  <si>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</si>
  <si>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</si>
  <si>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</si>
  <si>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</si>
  <si>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</si>
  <si>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</si>
  <si>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</si>
  <si>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</si>
  <si>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</si>
  <si>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</si>
  <si>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</si>
  <si>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</si>
  <si>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</si>
  <si>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</si>
  <si>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</si>
  <si>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</si>
  <si>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</si>
  <si>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</si>
  <si>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</si>
  <si>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</si>
  <si>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</si>
  <si>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</si>
  <si>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</si>
  <si>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</si>
  <si>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</si>
  <si>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</si>
  <si>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</si>
  <si>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</si>
  <si>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</si>
  <si>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</si>
  <si>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</si>
  <si>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</si>
  <si>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</si>
  <si>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</si>
  <si>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</si>
  <si>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</si>
  <si>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</si>
  <si>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</si>
  <si>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</si>
  <si>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</si>
  <si>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</si>
  <si>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</si>
  <si>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</si>
  <si>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</si>
  <si>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</si>
  <si>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</si>
  <si>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</si>
  <si>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</si>
  <si>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</si>
  <si>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</si>
  <si>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</si>
  <si>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</si>
  <si>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</si>
  <si>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</si>
  <si>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</si>
  <si>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</si>
  <si>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</si>
  <si>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</si>
  <si>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</si>
  <si>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</si>
  <si>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</si>
  <si>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</si>
  <si>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</si>
  <si>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</si>
  <si>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</si>
  <si>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</si>
  <si>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</si>
  <si>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</si>
  <si>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</si>
  <si>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</si>
  <si>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</si>
  <si>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</si>
  <si>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</si>
  <si>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</si>
  <si>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</si>
  <si>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</si>
  <si>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</si>
  <si>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</si>
  <si>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</si>
  <si>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</si>
  <si>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</si>
  <si>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</si>
  <si>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</si>
  <si>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</si>
  <si>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</si>
  <si>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</si>
  <si>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</si>
  <si>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</si>
  <si>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</si>
  <si>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</si>
  <si>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</si>
  <si>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</si>
  <si>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</si>
  <si>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</si>
  <si>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</si>
  <si>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</si>
  <si>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</si>
  <si>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</si>
  <si>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</si>
  <si>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</si>
  <si>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</si>
  <si>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</si>
  <si>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</si>
  <si>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</si>
  <si>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</si>
  <si>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</si>
  <si>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</si>
  <si>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</si>
  <si>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</si>
  <si>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</si>
  <si>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</si>
  <si>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</si>
  <si>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</si>
  <si>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</si>
  <si>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</si>
  <si>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</si>
  <si>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</si>
  <si>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</si>
  <si>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</si>
  <si>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</si>
  <si>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</si>
  <si>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</si>
  <si>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</si>
  <si>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</si>
  <si>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</si>
  <si>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</si>
  <si>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</si>
  <si>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</si>
  <si>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</si>
  <si>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</si>
  <si>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</si>
  <si>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</si>
  <si>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</si>
  <si>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</si>
  <si>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</si>
  <si>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</si>
  <si>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</si>
  <si>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</si>
  <si>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</si>
  <si>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</si>
  <si>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</si>
  <si>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</si>
  <si>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</si>
  <si>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</si>
  <si>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</si>
  <si>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</si>
  <si>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</si>
  <si>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</si>
  <si>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</si>
  <si>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</si>
  <si>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</si>
  <si>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</si>
  <si>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</si>
  <si>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</si>
  <si>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</si>
  <si>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</si>
  <si>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</si>
  <si>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</si>
  <si>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</si>
  <si>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</si>
  <si>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</si>
  <si>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</si>
  <si>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</si>
  <si>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</si>
  <si>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</si>
  <si>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</si>
  <si>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</si>
  <si>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</si>
  <si>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</si>
  <si>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</si>
  <si>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</si>
  <si>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</si>
  <si>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</si>
  <si>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</si>
  <si>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</si>
  <si>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</si>
  <si>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</si>
  <si>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</si>
  <si>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</si>
  <si>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</si>
  <si>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</si>
  <si>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</si>
  <si>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</si>
  <si>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</si>
  <si>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</si>
  <si>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</si>
  <si>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</si>
  <si>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</si>
  <si>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</si>
  <si>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</si>
  <si>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</si>
  <si>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</si>
  <si>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</si>
  <si>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</si>
  <si>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</si>
  <si>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</si>
  <si>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</si>
  <si>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</si>
  <si>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</si>
  <si>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</si>
  <si>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</si>
  <si>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</si>
  <si>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</si>
  <si>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</si>
  <si>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</si>
  <si>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</si>
  <si>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</si>
  <si>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</si>
  <si>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</si>
  <si>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</si>
  <si>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</si>
  <si>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</si>
  <si>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</si>
  <si>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</si>
  <si>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</si>
  <si>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</si>
  <si>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</si>
  <si>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</si>
  <si>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</si>
  <si>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</si>
  <si>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</si>
  <si>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</si>
  <si>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</si>
  <si>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</si>
  <si>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</si>
  <si>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</si>
  <si>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</si>
  <si>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</si>
  <si>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</si>
  <si>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</si>
  <si>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</si>
  <si>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</si>
  <si>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</si>
  <si>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</si>
  <si>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</si>
  <si>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</si>
  <si>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</si>
  <si>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</si>
  <si>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</si>
  <si>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</si>
  <si>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</si>
  <si>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</si>
  <si>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</si>
  <si>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</si>
  <si>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</si>
  <si>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</si>
  <si>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</si>
  <si>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</si>
  <si>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</si>
  <si>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</si>
  <si>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</si>
  <si>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</si>
  <si>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</si>
  <si>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</si>
  <si>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</si>
  <si>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</si>
  <si>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</si>
  <si>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</si>
  <si>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</si>
  <si>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</si>
  <si>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</si>
  <si>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</si>
  <si>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</si>
  <si>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</si>
  <si>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</si>
  <si>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</si>
  <si>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</si>
  <si>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</si>
  <si>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</si>
  <si>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</si>
  <si>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</si>
  <si>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</si>
  <si>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</si>
  <si>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</si>
  <si>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</si>
  <si>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</si>
  <si>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</si>
  <si>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</si>
  <si>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</si>
  <si>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</si>
  <si>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</si>
  <si>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</si>
  <si>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</si>
  <si>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</si>
  <si>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</si>
  <si>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</si>
  <si>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</si>
  <si>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</si>
  <si>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</si>
  <si>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</si>
  <si>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</si>
  <si>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</si>
  <si>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</si>
  <si>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</si>
  <si>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</si>
  <si>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</si>
  <si>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</si>
  <si>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</si>
  <si>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</si>
  <si>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</si>
  <si>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</si>
  <si>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</si>
  <si>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</si>
  <si>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</si>
  <si>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</si>
  <si>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</si>
  <si>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</si>
  <si>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</si>
  <si>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</si>
  <si>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</si>
  <si>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</si>
  <si>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</si>
  <si>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</si>
  <si>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</si>
  <si>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</si>
  <si>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</si>
  <si>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</si>
  <si>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</si>
  <si>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</si>
  <si>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</si>
  <si>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</si>
  <si>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</si>
  <si>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</si>
  <si>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</si>
  <si>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</si>
  <si>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</si>
  <si>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</si>
  <si>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</si>
  <si>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</si>
  <si>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</si>
  <si>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</si>
  <si>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</si>
  <si>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</si>
  <si>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</si>
  <si>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</si>
  <si>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</si>
  <si>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</si>
  <si>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</si>
  <si>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</si>
  <si>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</si>
  <si>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</si>
  <si>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</si>
  <si>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</si>
  <si>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</si>
  <si>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</si>
  <si>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</si>
  <si>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</si>
  <si>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</si>
  <si>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</si>
  <si>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</si>
  <si>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</si>
  <si>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</si>
  <si>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</si>
  <si>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</si>
  <si>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</si>
  <si>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</si>
  <si>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</si>
  <si>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</si>
  <si>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</si>
  <si>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</si>
  <si>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</si>
  <si>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</si>
  <si>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</si>
  <si>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</si>
  <si>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</si>
  <si>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</si>
  <si>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</si>
  <si>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</si>
  <si>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</si>
  <si>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</si>
  <si>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</si>
  <si>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</si>
  <si>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</si>
  <si>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</si>
  <si>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</si>
  <si>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</si>
  <si>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</si>
  <si>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</si>
  <si>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</si>
  <si>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</si>
  <si>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</si>
  <si>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</si>
  <si>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</si>
  <si>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</si>
  <si>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</si>
  <si>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</si>
  <si>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</si>
  <si>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</si>
  <si>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</si>
  <si>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</si>
  <si>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</si>
  <si>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</si>
  <si>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</si>
  <si>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</si>
  <si>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</si>
  <si>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</si>
  <si>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</si>
  <si>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</si>
  <si>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</si>
  <si>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</si>
  <si>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</si>
  <si>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</si>
  <si>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</si>
  <si>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</si>
  <si>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</si>
  <si>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</si>
  <si>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</si>
  <si>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</si>
  <si>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</si>
  <si>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</si>
  <si>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</si>
  <si>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</si>
  <si>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</si>
  <si>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</si>
  <si>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</si>
  <si>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</si>
  <si>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</si>
  <si>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</si>
  <si>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</si>
  <si>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</si>
  <si>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</si>
  <si>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</si>
  <si>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</si>
  <si>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</si>
  <si>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</si>
  <si>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</si>
  <si>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</si>
  <si>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</si>
  <si>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</si>
  <si>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</si>
  <si>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</si>
  <si>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</si>
  <si>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</si>
  <si>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</si>
  <si>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</si>
  <si>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</si>
  <si>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</si>
  <si>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</si>
  <si>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</si>
  <si>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</si>
  <si>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</si>
  <si>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</si>
  <si>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</si>
  <si>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</si>
  <si>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</si>
  <si>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</si>
  <si>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</si>
  <si>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</si>
  <si>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</si>
  <si>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</si>
  <si>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</si>
  <si>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</si>
  <si>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</si>
  <si>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</si>
  <si>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</si>
  <si>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</si>
  <si>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</si>
  <si>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</si>
  <si>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</si>
  <si>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</si>
  <si>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</si>
  <si>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</si>
  <si>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</si>
  <si>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</si>
  <si>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</si>
  <si>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</si>
  <si>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</si>
  <si>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</si>
  <si>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</si>
  <si>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</si>
  <si>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</si>
  <si>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</si>
  <si>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</si>
  <si>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</si>
  <si>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</si>
  <si>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</si>
  <si>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</si>
  <si>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</si>
  <si>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</si>
  <si>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</si>
  <si>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</si>
  <si>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</si>
  <si>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</si>
  <si>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</si>
  <si>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</si>
  <si>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</si>
  <si>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</si>
  <si>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</si>
  <si>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</si>
  <si>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</si>
  <si>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</si>
  <si>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</si>
  <si>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</si>
  <si>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</si>
  <si>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</si>
  <si>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</si>
  <si>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</si>
  <si>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</si>
  <si>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</si>
  <si>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</si>
  <si>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</si>
  <si>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</si>
  <si>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</si>
  <si>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</si>
  <si>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</si>
  <si>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</si>
  <si>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</si>
  <si>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</si>
  <si>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</si>
  <si>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</si>
  <si>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</si>
  <si>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</si>
  <si>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</si>
  <si>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</si>
  <si>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</si>
  <si>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</si>
  <si>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</si>
  <si>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</si>
  <si>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</si>
  <si>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</si>
  <si>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</si>
  <si>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</si>
  <si>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</si>
  <si>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</si>
  <si>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</si>
  <si>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</si>
  <si>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</si>
  <si>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</si>
  <si>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</si>
  <si>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</si>
  <si>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</si>
  <si>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</si>
  <si>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</si>
  <si>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</si>
  <si>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</si>
  <si>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</si>
  <si>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</si>
  <si>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</si>
  <si>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</si>
  <si>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</si>
  <si>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</si>
  <si>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</si>
  <si>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</si>
  <si>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</si>
  <si>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</si>
  <si>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</si>
  <si>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</si>
  <si>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</si>
  <si>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</si>
  <si>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</si>
  <si>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</si>
  <si>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</si>
  <si>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</si>
  <si>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</si>
  <si>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</si>
  <si>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</si>
  <si>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</si>
  <si>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</si>
  <si>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</si>
  <si>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</si>
  <si>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</si>
  <si>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</si>
  <si>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</si>
  <si>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</si>
  <si>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</si>
  <si>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</si>
  <si>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</si>
  <si>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</si>
  <si>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</si>
  <si>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</si>
  <si>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</si>
  <si>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</si>
  <si>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</si>
  <si>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</si>
  <si>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</si>
  <si>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</si>
  <si>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</si>
  <si>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</si>
  <si>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</si>
  <si>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</si>
  <si>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</si>
  <si>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</si>
  <si>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</si>
  <si>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</si>
  <si>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</si>
  <si>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</si>
  <si>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</si>
  <si>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</si>
  <si>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</si>
  <si>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</si>
  <si>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</si>
  <si>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</si>
  <si>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</si>
  <si>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</si>
  <si>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</si>
  <si>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</si>
  <si>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</si>
  <si>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</si>
  <si>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</si>
  <si>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</si>
  <si>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</si>
  <si>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</si>
  <si>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</si>
  <si>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</si>
  <si>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</si>
  <si>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</si>
  <si>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</si>
  <si>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</si>
  <si>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</si>
  <si>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</si>
  <si>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</si>
  <si>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</si>
  <si>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</si>
  <si>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</si>
  <si>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</si>
  <si>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</si>
  <si>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</si>
  <si>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</si>
  <si>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</si>
  <si>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</si>
  <si>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</si>
  <si>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</si>
  <si>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</si>
  <si>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</si>
  <si>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</si>
  <si>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</si>
  <si>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</si>
  <si>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</si>
  <si>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</si>
  <si>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</si>
  <si>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</si>
  <si>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</si>
  <si>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</si>
  <si>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</si>
  <si>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</si>
  <si>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</si>
  <si>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</si>
  <si>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</si>
  <si>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</si>
  <si>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</si>
  <si>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</si>
  <si>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</si>
  <si>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</si>
  <si>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</si>
  <si>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</si>
  <si>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</si>
  <si>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</si>
  <si>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</si>
  <si>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</si>
  <si>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</si>
  <si>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</si>
  <si>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</si>
  <si>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</si>
  <si>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</si>
  <si>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</si>
  <si>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</si>
  <si>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</si>
  <si>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</si>
  <si>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</si>
  <si>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</si>
  <si>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</si>
  <si>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</si>
  <si>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</si>
  <si>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</si>
  <si>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</si>
  <si>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</si>
  <si>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</si>
  <si>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</si>
  <si>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</si>
  <si>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</si>
  <si>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</si>
  <si>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</si>
  <si>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</si>
  <si>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</si>
  <si>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</si>
  <si>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</si>
  <si>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</si>
  <si>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</si>
  <si>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</si>
  <si>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</si>
  <si>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</si>
  <si>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</si>
  <si>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</si>
  <si>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</si>
  <si>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</si>
  <si>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</si>
  <si>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</si>
  <si>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</si>
  <si>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</si>
  <si>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</si>
  <si>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</si>
  <si>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</si>
  <si>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</si>
  <si>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</si>
  <si>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</si>
  <si>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</si>
  <si>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</si>
  <si>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</si>
  <si>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</si>
  <si>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</si>
  <si>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</si>
  <si>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</si>
  <si>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</si>
  <si>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</si>
  <si>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</si>
  <si>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</si>
  <si>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</si>
  <si>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</si>
  <si>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</si>
  <si>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</si>
  <si>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</si>
  <si>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</si>
  <si>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</si>
  <si>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</si>
  <si>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</si>
  <si>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</si>
  <si>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</si>
  <si>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</si>
  <si>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</si>
  <si>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</si>
  <si>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</si>
  <si>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</si>
  <si>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</si>
  <si>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</si>
  <si>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</si>
  <si>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</si>
  <si>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</si>
  <si>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</si>
  <si>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</si>
  <si>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</si>
  <si>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</si>
  <si>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</si>
  <si>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</si>
  <si>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</si>
  <si>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</si>
  <si>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</si>
  <si>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</si>
  <si>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</si>
  <si>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</si>
  <si>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</si>
  <si>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</si>
  <si>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</si>
  <si>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</si>
  <si>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</si>
  <si>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</si>
  <si>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</si>
  <si>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</si>
  <si>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</si>
  <si>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</si>
  <si>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</si>
  <si>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</si>
  <si>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</si>
  <si>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</si>
  <si>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</si>
  <si>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</si>
  <si>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</si>
  <si>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</si>
  <si>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</si>
  <si>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</si>
  <si>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</si>
  <si>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</si>
  <si>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</si>
  <si>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</si>
  <si>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</si>
  <si>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</si>
  <si>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</si>
  <si>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</si>
  <si>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</si>
  <si>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</si>
  <si>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</si>
  <si>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</si>
  <si>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</si>
  <si>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</si>
  <si>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</si>
  <si>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</si>
  <si>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</si>
  <si>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</si>
  <si>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</si>
  <si>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</si>
  <si>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</si>
  <si>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</si>
  <si>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</si>
  <si>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</si>
  <si>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</si>
  <si>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</si>
  <si>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</si>
  <si>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</si>
  <si>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</si>
  <si>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</si>
  <si>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</si>
  <si>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</si>
  <si>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</si>
  <si>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</si>
  <si>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</si>
  <si>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</si>
  <si>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</si>
  <si>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</si>
  <si>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</si>
  <si>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</si>
  <si>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</si>
  <si>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</si>
  <si>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</si>
  <si>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</si>
  <si>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</si>
  <si>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</si>
  <si>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</si>
  <si>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</si>
  <si>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</si>
  <si>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</si>
  <si>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</si>
  <si>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</si>
  <si>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</si>
  <si>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</si>
  <si>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</si>
  <si>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</si>
  <si>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</si>
  <si>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</si>
  <si>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</si>
  <si>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</si>
  <si>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</si>
  <si>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</si>
  <si>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</si>
  <si>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</si>
  <si>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</si>
  <si>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</si>
  <si>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</si>
  <si>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</si>
  <si>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</si>
  <si>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</si>
  <si>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</si>
  <si>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</si>
  <si>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</si>
  <si>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</si>
  <si>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</si>
  <si>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</si>
  <si>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</si>
  <si>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</si>
  <si>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</si>
  <si>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</si>
  <si>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</si>
  <si>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</si>
  <si>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</si>
  <si>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</si>
  <si>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</si>
  <si>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</si>
  <si>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</si>
  <si>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</si>
  <si>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</si>
  <si>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</si>
  <si>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</si>
  <si>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</si>
  <si>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</si>
  <si>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</si>
  <si>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</si>
  <si>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</si>
  <si>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</si>
  <si>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</si>
  <si>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</si>
  <si>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</si>
  <si>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</si>
  <si>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</si>
  <si>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</si>
  <si>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</si>
  <si>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</si>
  <si>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</si>
  <si>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</si>
  <si>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</si>
  <si>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</si>
  <si>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</si>
  <si>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</si>
  <si>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</si>
  <si>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</si>
  <si>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</si>
  <si>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</si>
  <si>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</si>
  <si>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</si>
  <si>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</si>
  <si>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</si>
  <si>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</si>
  <si>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</si>
  <si>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</si>
  <si>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</si>
  <si>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</si>
  <si>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</si>
  <si>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</si>
  <si>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</si>
  <si>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</si>
  <si>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</si>
  <si>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</si>
  <si>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</si>
  <si>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</si>
  <si>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</si>
  <si>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</si>
  <si>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</si>
  <si>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</si>
  <si>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</si>
  <si>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</si>
  <si>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</si>
  <si>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</si>
  <si>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</si>
  <si>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</si>
  <si>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</si>
  <si>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</si>
  <si>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</si>
  <si>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</si>
  <si>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</si>
  <si>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</si>
  <si>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</si>
  <si>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</si>
  <si>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</si>
  <si>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</si>
  <si>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</si>
  <si>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</si>
  <si>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</si>
  <si>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</si>
  <si>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</si>
  <si>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</si>
  <si>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</si>
  <si>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</si>
  <si>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</si>
  <si>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</si>
  <si>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</si>
  <si>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</si>
  <si>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</si>
  <si>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</si>
  <si>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</si>
  <si>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</si>
  <si>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</si>
  <si>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</si>
  <si>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</si>
  <si>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</si>
  <si>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</si>
  <si>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</si>
  <si>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</si>
  <si>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</si>
  <si>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</si>
  <si>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</si>
  <si>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</si>
  <si>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</si>
  <si>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</si>
  <si>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</si>
  <si>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</si>
  <si>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</si>
  <si>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</si>
  <si>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</si>
  <si>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</si>
  <si>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</si>
  <si>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</si>
  <si>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</si>
  <si>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</si>
  <si>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</si>
  <si>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</si>
  <si>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</si>
  <si>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</si>
  <si>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</si>
  <si>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</si>
  <si>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</si>
  <si>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</si>
  <si>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</si>
  <si>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</si>
  <si>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</si>
  <si>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</si>
  <si>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</si>
  <si>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</si>
  <si>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</si>
  <si>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</si>
  <si>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</si>
  <si>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</si>
  <si>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</si>
  <si>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</si>
  <si>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</si>
  <si>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</si>
  <si>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</si>
  <si>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</si>
  <si>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</si>
  <si>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</si>
  <si>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</si>
  <si>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</si>
  <si>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</si>
  <si>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</si>
  <si>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</si>
  <si>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</si>
  <si>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</si>
  <si>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</si>
  <si>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</si>
  <si>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</si>
  <si>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</si>
  <si>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</si>
  <si>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</si>
  <si>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</si>
  <si>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</si>
  <si>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</si>
  <si>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</si>
  <si>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</si>
  <si>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</si>
  <si>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</si>
  <si>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</si>
  <si>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</si>
  <si>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</si>
  <si>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</si>
  <si>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</si>
  <si>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</si>
  <si>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</si>
  <si>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</si>
  <si>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</si>
  <si>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</si>
  <si>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</si>
  <si>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</si>
  <si>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</si>
  <si>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</si>
  <si>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</si>
  <si>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</si>
  <si>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</si>
  <si>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</si>
  <si>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</si>
  <si>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</si>
  <si>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</si>
  <si>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</si>
  <si>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</si>
  <si>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</si>
  <si>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</si>
  <si>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</si>
  <si>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</si>
  <si>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</si>
  <si>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</si>
  <si>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</si>
  <si>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</si>
  <si>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</si>
  <si>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</si>
  <si>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</si>
  <si>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</si>
  <si>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</si>
  <si>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</si>
  <si>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</si>
  <si>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</si>
  <si>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</si>
  <si>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</si>
  <si>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</si>
  <si>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</si>
  <si>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</si>
  <si>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</si>
  <si>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</si>
  <si>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</si>
  <si>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</si>
  <si>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</si>
  <si>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</si>
  <si>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</si>
  <si>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</si>
  <si>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</si>
  <si>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</si>
  <si>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</si>
  <si>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</si>
  <si>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</si>
  <si>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</si>
  <si>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</si>
  <si>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</si>
  <si>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</si>
  <si>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</si>
  <si>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</si>
  <si>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</si>
  <si>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</si>
  <si>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</si>
  <si>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</si>
  <si>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</si>
  <si>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</si>
  <si>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</si>
  <si>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</si>
  <si>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</si>
  <si>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</si>
  <si>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</si>
  <si>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</si>
  <si>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</si>
  <si>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</si>
  <si>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</si>
  <si>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</si>
  <si>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</si>
  <si>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</si>
  <si>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</si>
  <si>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</si>
  <si>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</si>
  <si>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</si>
  <si>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</si>
  <si>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</si>
  <si>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</si>
  <si>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</si>
  <si>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</si>
  <si>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</si>
  <si>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</si>
  <si>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</si>
  <si>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</si>
  <si>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</si>
  <si>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</si>
  <si>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</si>
  <si>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</si>
  <si>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</si>
  <si>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</si>
  <si>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</si>
  <si>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</si>
  <si>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</si>
  <si>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</si>
  <si>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</si>
  <si>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</si>
  <si>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</si>
  <si>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</si>
  <si>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</si>
  <si>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</si>
  <si>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</si>
  <si>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</si>
  <si>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</si>
  <si>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</si>
  <si>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</si>
  <si>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</si>
  <si>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</si>
  <si>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</si>
  <si>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</si>
  <si>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</si>
  <si>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</si>
  <si>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</si>
  <si>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</si>
  <si>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</si>
  <si>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</si>
  <si>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</si>
  <si>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</si>
  <si>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</si>
  <si>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</si>
  <si>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</si>
  <si>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</si>
  <si>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</si>
  <si>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</si>
  <si>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</si>
  <si>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</si>
  <si>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</si>
  <si>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</si>
  <si>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</si>
  <si>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</si>
  <si>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</si>
  <si>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</si>
  <si>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</si>
  <si>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</si>
  <si>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</si>
  <si>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</si>
  <si>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</si>
  <si>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</si>
  <si>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</si>
  <si>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</si>
  <si>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</si>
  <si>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</si>
  <si>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</si>
  <si>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</si>
  <si>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</si>
  <si>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</si>
  <si>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</si>
  <si>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</si>
  <si>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</si>
  <si>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</si>
  <si>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</si>
  <si>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</si>
  <si>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</si>
  <si>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</si>
  <si>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</si>
  <si>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</si>
  <si>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</si>
  <si>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</si>
  <si>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</si>
  <si>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</si>
  <si>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</si>
  <si>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</si>
  <si>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</si>
  <si>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</si>
  <si>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</si>
  <si>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</si>
  <si>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</si>
  <si>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</si>
  <si>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</si>
  <si>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</si>
  <si>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</si>
  <si>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</si>
  <si>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</si>
  <si>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</si>
  <si>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</si>
  <si>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</si>
  <si>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</si>
  <si>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</si>
  <si>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</si>
  <si>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</si>
  <si>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</si>
  <si>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</si>
  <si>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</si>
  <si>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</si>
  <si>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</si>
  <si>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</si>
  <si>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</si>
  <si>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</si>
  <si>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</si>
  <si>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</si>
  <si>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</si>
  <si>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</si>
  <si>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</si>
  <si>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</si>
  <si>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</si>
  <si>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</si>
  <si>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</si>
  <si>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</si>
  <si>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</si>
  <si>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</si>
  <si>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</si>
  <si>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</si>
  <si>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</si>
  <si>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</si>
  <si>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</si>
  <si>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</si>
  <si>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</si>
  <si>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</si>
  <si>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</si>
  <si>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</si>
  <si>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</si>
  <si>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</si>
  <si>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</si>
  <si>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</si>
  <si>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</si>
  <si>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</si>
  <si>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</si>
  <si>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</si>
  <si>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</si>
  <si>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</si>
  <si>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</si>
  <si>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</si>
  <si>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</si>
  <si>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</si>
  <si>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</si>
  <si>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</si>
  <si>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</si>
  <si>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</si>
  <si>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</si>
  <si>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</si>
  <si>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</si>
  <si>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</si>
  <si>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</si>
  <si>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</si>
  <si>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</si>
  <si>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</si>
  <si>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</si>
  <si>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</si>
  <si>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</si>
  <si>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</si>
  <si>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</si>
  <si>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</si>
  <si>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</si>
  <si>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</si>
  <si>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</si>
  <si>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</si>
  <si>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</si>
  <si>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</si>
  <si>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</si>
  <si>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</si>
  <si>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</si>
  <si>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</si>
  <si>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</si>
  <si>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</si>
  <si>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</si>
  <si>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</si>
  <si>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</si>
  <si>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</si>
  <si>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</si>
  <si>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</si>
  <si>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</si>
  <si>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</si>
  <si>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</si>
  <si>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</si>
  <si>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</si>
  <si>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</si>
  <si>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</si>
  <si>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</si>
  <si>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</si>
  <si>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</si>
  <si>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</si>
  <si>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</si>
  <si>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</si>
  <si>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</si>
  <si>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</si>
  <si>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</si>
  <si>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</si>
  <si>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</si>
  <si>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</si>
  <si>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</si>
  <si>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</si>
  <si>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</si>
  <si>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</si>
  <si>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</si>
  <si>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</si>
  <si>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</si>
  <si>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</si>
  <si>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</si>
  <si>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</si>
  <si>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</si>
  <si>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</si>
  <si>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</si>
  <si>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</si>
  <si>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</si>
  <si>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</si>
  <si>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</si>
  <si>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</si>
  <si>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</si>
  <si>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</si>
  <si>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</si>
  <si>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</si>
  <si>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</si>
  <si>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</si>
  <si>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</si>
  <si>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</si>
  <si>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</si>
  <si>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</si>
  <si>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</si>
  <si>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</si>
  <si>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</si>
  <si>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</si>
  <si>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</si>
  <si>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</si>
  <si>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</si>
  <si>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</si>
  <si>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</si>
  <si>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</si>
  <si>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</si>
  <si>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</si>
  <si>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</si>
  <si>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</si>
  <si>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</si>
  <si>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</si>
  <si>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</si>
  <si>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</si>
  <si>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</si>
  <si>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</si>
  <si>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</si>
  <si>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</si>
  <si>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</si>
  <si>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</si>
  <si>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</si>
  <si>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</si>
  <si>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</si>
  <si>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</si>
  <si>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</si>
  <si>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</si>
  <si>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</si>
  <si>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</si>
  <si>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</si>
  <si>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</si>
  <si>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</si>
  <si>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</si>
  <si>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</si>
  <si>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</si>
  <si>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</si>
  <si>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</si>
  <si>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</si>
  <si>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</si>
  <si>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</si>
  <si>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</si>
  <si>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</si>
  <si>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</si>
  <si>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</si>
  <si>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</si>
  <si>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</si>
  <si>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</si>
  <si>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</si>
  <si>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</si>
  <si>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</si>
  <si>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</si>
  <si>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</si>
  <si>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</si>
  <si>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</si>
  <si>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</si>
  <si>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</si>
  <si>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</si>
  <si>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</si>
  <si>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</si>
  <si>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</si>
  <si>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</si>
  <si>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</si>
  <si>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</si>
  <si>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</si>
  <si>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</si>
  <si>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</si>
  <si>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</si>
  <si>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</si>
  <si>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</si>
  <si>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</si>
  <si>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</si>
  <si>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</si>
  <si>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</si>
  <si>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</si>
  <si>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</si>
  <si>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</si>
  <si>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</si>
  <si>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</si>
  <si>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</si>
  <si>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</si>
  <si>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</si>
  <si>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</si>
  <si>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</si>
  <si>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</si>
  <si>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</si>
  <si>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</si>
  <si>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</si>
  <si>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</si>
  <si>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</si>
  <si>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</si>
  <si>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</si>
  <si>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</si>
  <si>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</si>
  <si>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</si>
  <si>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</si>
  <si>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</si>
  <si>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</si>
  <si>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</si>
  <si>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</si>
  <si>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</si>
  <si>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</si>
  <si>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</si>
  <si>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</si>
  <si>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</si>
  <si>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</si>
  <si>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</si>
  <si>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</si>
  <si>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</si>
  <si>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</si>
  <si>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</si>
  <si>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</si>
  <si>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</si>
  <si>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</si>
  <si>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</si>
  <si>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</si>
  <si>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</si>
  <si>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</si>
  <si>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</si>
  <si>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</si>
  <si>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</si>
  <si>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</si>
  <si>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</si>
  <si>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</si>
  <si>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</si>
  <si>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</si>
  <si>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</si>
  <si>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</si>
  <si>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</si>
  <si>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</si>
  <si>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</si>
  <si>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</si>
  <si>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</si>
  <si>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</si>
  <si>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</si>
  <si>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</si>
  <si>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</si>
  <si>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</si>
  <si>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</si>
  <si>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</si>
  <si>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</si>
  <si>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</si>
  <si>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</si>
  <si>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</si>
  <si>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</si>
  <si>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</si>
  <si>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</si>
  <si>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</si>
  <si>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</si>
  <si>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</si>
  <si>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</si>
  <si>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</si>
  <si>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</si>
  <si>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</si>
  <si>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</si>
  <si>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</si>
  <si>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</si>
  <si>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</si>
  <si>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</si>
  <si>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</si>
  <si>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</si>
  <si>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</si>
  <si>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</si>
  <si>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</si>
  <si>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</si>
  <si>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</si>
  <si>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</si>
  <si>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</si>
  <si>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</si>
  <si>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</si>
  <si>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</si>
  <si>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</si>
  <si>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</si>
  <si>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</si>
  <si>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</si>
  <si>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</si>
  <si>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</si>
  <si>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</si>
  <si>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</si>
  <si>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</si>
  <si>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</si>
  <si>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</si>
  <si>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</si>
  <si>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</si>
  <si>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</si>
  <si>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</si>
  <si>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</si>
  <si>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</si>
  <si>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</si>
  <si>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</si>
  <si>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</si>
  <si>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</si>
  <si>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</si>
  <si>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</si>
  <si>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</si>
  <si>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</si>
  <si>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</si>
  <si>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</si>
  <si>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</si>
  <si>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</si>
  <si>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</si>
  <si>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</si>
  <si>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</si>
  <si>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</si>
  <si>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</si>
  <si>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</si>
  <si>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</si>
  <si>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</si>
  <si>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</si>
  <si>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</si>
  <si>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</si>
  <si>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</si>
  <si>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</si>
  <si>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</si>
  <si>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</si>
  <si>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</si>
  <si>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</si>
  <si>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</si>
  <si>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</si>
  <si>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</si>
  <si>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</si>
  <si>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</si>
  <si>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</si>
  <si>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</si>
  <si>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</si>
  <si>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</si>
  <si>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</si>
  <si>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</si>
  <si>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</si>
  <si>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</si>
  <si>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</si>
  <si>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</si>
  <si>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</si>
  <si>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</si>
  <si>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</si>
  <si>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</si>
  <si>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</si>
  <si>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</si>
  <si>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</si>
  <si>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</si>
  <si>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</si>
  <si>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</si>
  <si>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</si>
  <si>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</si>
  <si>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</si>
  <si>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</si>
  <si>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</si>
  <si>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</si>
  <si>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</si>
  <si>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</si>
  <si>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</si>
  <si>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</si>
  <si>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</si>
  <si>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</si>
  <si>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</si>
  <si>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</si>
  <si>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</si>
  <si>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</si>
  <si>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</si>
  <si>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</si>
  <si>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</si>
  <si>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</si>
  <si>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</si>
  <si>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</si>
  <si>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</si>
  <si>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</si>
  <si>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</si>
  <si>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</si>
  <si>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</si>
  <si>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</si>
  <si>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</si>
  <si>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</si>
  <si>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</si>
  <si>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</si>
  <si>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</si>
  <si>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</si>
  <si>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</si>
  <si>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</si>
  <si>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</si>
  <si>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</si>
  <si>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</si>
  <si>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</si>
  <si>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</si>
  <si>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</si>
  <si>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</si>
  <si>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</si>
  <si>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</si>
  <si>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</si>
  <si>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</si>
  <si>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</si>
  <si>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</si>
  <si>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</si>
  <si>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</si>
  <si>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</si>
  <si>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</si>
  <si>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</si>
  <si>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</si>
  <si>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</si>
  <si>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</si>
  <si>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</si>
  <si>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</si>
  <si>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</si>
  <si>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</si>
  <si>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</si>
  <si>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</si>
  <si>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</si>
  <si>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</si>
  <si>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</si>
  <si>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</si>
  <si>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</si>
  <si>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</si>
  <si>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</si>
  <si>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</si>
  <si>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</si>
  <si>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</si>
  <si>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</si>
  <si>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</si>
  <si>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</si>
  <si>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</si>
  <si>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</si>
  <si>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</si>
  <si>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</si>
  <si>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</si>
  <si>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</si>
  <si>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</si>
  <si>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</si>
  <si>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</si>
  <si>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</si>
  <si>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</si>
  <si>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</si>
  <si>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</si>
  <si>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</si>
  <si>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</si>
  <si>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</si>
  <si>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</si>
  <si>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</si>
  <si>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</si>
  <si>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</si>
  <si>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</si>
  <si>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</si>
  <si>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</si>
  <si>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</si>
  <si>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</si>
  <si>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</si>
  <si>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</si>
  <si>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</si>
  <si>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</si>
  <si>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</si>
  <si>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</si>
  <si>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</si>
  <si>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</si>
  <si>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</si>
  <si>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</si>
  <si>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</si>
  <si>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</si>
  <si>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</si>
  <si>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</si>
  <si>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</si>
  <si>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</si>
  <si>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</si>
  <si>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</si>
  <si>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</si>
  <si>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</si>
  <si>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</si>
  <si>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</si>
  <si>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</si>
  <si>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</si>
  <si>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</si>
  <si>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</si>
  <si>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</si>
  <si>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</si>
  <si>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</si>
  <si>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</si>
  <si>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</si>
  <si>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</si>
  <si>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</si>
  <si>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</si>
  <si>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</si>
  <si>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</si>
  <si>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</si>
  <si>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</si>
  <si>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</si>
  <si>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</si>
  <si>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</si>
  <si>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</si>
  <si>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</si>
  <si>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</si>
  <si>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</si>
  <si>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</si>
  <si>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</si>
  <si>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</si>
  <si>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</si>
  <si>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</si>
  <si>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</si>
  <si>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</si>
  <si>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</si>
  <si>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</si>
  <si>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</si>
  <si>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</si>
  <si>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</si>
  <si>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</si>
  <si>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</si>
  <si>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</si>
  <si>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</si>
  <si>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</si>
  <si>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</si>
  <si>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</si>
  <si>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</si>
  <si>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</si>
  <si>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</si>
  <si>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</si>
  <si>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</si>
  <si>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</si>
  <si>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</si>
  <si>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</si>
  <si>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</si>
  <si>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</si>
  <si>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</si>
  <si>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</si>
  <si>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</si>
  <si>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</si>
  <si>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</si>
  <si>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</si>
  <si>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</si>
  <si>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</si>
  <si>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</si>
  <si>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</si>
  <si>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</si>
  <si>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</si>
  <si>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</si>
  <si>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</si>
  <si>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</si>
  <si>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</si>
  <si>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</si>
  <si>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</si>
  <si>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</si>
  <si>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</si>
  <si>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</si>
  <si>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</si>
  <si>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</si>
  <si>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</si>
  <si>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</si>
  <si>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</si>
  <si>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</si>
  <si>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</si>
  <si>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</si>
  <si>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</si>
  <si>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</si>
  <si>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</si>
  <si>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</si>
  <si>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</si>
  <si>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</si>
  <si>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</si>
  <si>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</si>
  <si>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</si>
  <si>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</si>
  <si>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</si>
  <si>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</si>
  <si>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</si>
  <si>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</si>
  <si>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</si>
  <si>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</si>
  <si>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</si>
  <si>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</si>
  <si>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</si>
  <si>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</si>
  <si>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</si>
  <si>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</si>
  <si>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</si>
  <si>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</si>
  <si>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</si>
  <si>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</si>
  <si>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</si>
  <si>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</si>
  <si>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</si>
  <si>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</si>
  <si>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</si>
  <si>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</si>
  <si>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</si>
  <si>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</si>
  <si>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</si>
  <si>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</si>
  <si>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</si>
  <si>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</si>
  <si>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</si>
  <si>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</si>
  <si>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</si>
  <si>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</si>
  <si>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</si>
  <si>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</si>
  <si>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</si>
  <si>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</si>
  <si>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</si>
  <si>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</si>
  <si>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</si>
  <si>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</si>
  <si>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</si>
  <si>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</si>
  <si>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</si>
  <si>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</si>
  <si>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</si>
  <si>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</si>
  <si>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</si>
  <si>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</si>
  <si>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</si>
  <si>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</si>
  <si>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</si>
  <si>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</si>
  <si>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</si>
  <si>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</si>
  <si>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</si>
  <si>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</si>
  <si>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</si>
  <si>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</si>
  <si>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</si>
  <si>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</si>
  <si>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</si>
  <si>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</si>
  <si>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</si>
  <si>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</si>
  <si>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</si>
  <si>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</si>
  <si>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</si>
  <si>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</si>
  <si>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</si>
  <si>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</si>
  <si>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</si>
  <si>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</si>
  <si>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</si>
  <si>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</si>
  <si>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</si>
  <si>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</si>
  <si>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</si>
  <si>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</si>
  <si>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</si>
  <si>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</si>
  <si>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</si>
  <si>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</si>
  <si>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</si>
  <si>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</si>
  <si>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</si>
  <si>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</si>
  <si>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</si>
  <si>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</si>
  <si>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</si>
  <si>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</si>
  <si>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</si>
  <si>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</si>
  <si>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</si>
  <si>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</si>
  <si>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</si>
  <si>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</si>
  <si>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</si>
  <si>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</si>
  <si>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</si>
  <si>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</si>
  <si>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</si>
  <si>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</si>
  <si>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</si>
  <si>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</si>
  <si>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</si>
  <si>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</si>
  <si>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</si>
  <si>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</si>
  <si>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</si>
  <si>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</si>
  <si>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</si>
  <si>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</si>
  <si>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</si>
  <si>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</si>
  <si>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</si>
  <si>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</si>
  <si>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</si>
  <si>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</si>
  <si>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</si>
  <si>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</si>
  <si>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</si>
  <si>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</si>
  <si>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</si>
  <si>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</si>
  <si>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</si>
  <si>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</si>
  <si>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</si>
  <si>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</si>
  <si>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</si>
  <si>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</si>
  <si>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</si>
  <si>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</si>
  <si>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</si>
  <si>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</si>
  <si>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</si>
  <si>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</si>
  <si>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</si>
  <si>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</si>
  <si>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</si>
  <si>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</si>
  <si>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</si>
  <si>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</si>
  <si>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</si>
  <si>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</si>
  <si>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</si>
  <si>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</si>
  <si>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</si>
  <si>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</si>
  <si>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</si>
  <si>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</si>
  <si>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</si>
  <si>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</si>
  <si>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</si>
  <si>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</si>
  <si>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</si>
  <si>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</si>
  <si>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</si>
  <si>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</si>
  <si>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</si>
  <si>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</si>
  <si>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</si>
  <si>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</si>
  <si>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</si>
  <si>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</si>
  <si>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</si>
  <si>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</si>
  <si>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</si>
  <si>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</si>
  <si>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</si>
  <si>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</si>
  <si>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</si>
  <si>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</si>
  <si>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</si>
  <si>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</si>
  <si>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</si>
  <si>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</si>
  <si>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</si>
  <si>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</si>
  <si>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</si>
  <si>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</si>
  <si>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</si>
  <si>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</si>
  <si>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</si>
  <si>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</si>
  <si>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</si>
  <si>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</si>
  <si>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</si>
  <si>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</si>
  <si>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</si>
  <si>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</si>
  <si>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</si>
  <si>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</si>
  <si>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</si>
  <si>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</si>
  <si>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</si>
  <si>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</si>
  <si>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</si>
  <si>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</si>
  <si>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</si>
  <si>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</si>
  <si>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</si>
  <si>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</si>
  <si>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</si>
  <si>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</si>
  <si>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</si>
  <si>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</si>
  <si>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</si>
  <si>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</si>
  <si>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</si>
  <si>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</si>
  <si>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</si>
  <si>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</si>
  <si>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</si>
  <si>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</si>
  <si>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</si>
  <si>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</si>
  <si>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</si>
  <si>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</si>
  <si>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</si>
  <si>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</si>
  <si>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</si>
  <si>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</si>
  <si>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</si>
  <si>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</si>
  <si>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</si>
  <si>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</si>
  <si>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</si>
  <si>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</si>
  <si>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</si>
  <si>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</si>
  <si>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</si>
  <si>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</si>
  <si>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</si>
  <si>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</si>
  <si>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</si>
  <si>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</si>
  <si>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</si>
  <si>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</si>
  <si>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</si>
  <si>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</si>
  <si>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</si>
  <si>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</si>
  <si>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</si>
  <si>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</si>
  <si>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</si>
  <si>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</si>
  <si>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</si>
  <si>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</si>
  <si>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</si>
  <si>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</si>
  <si>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</si>
  <si>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</si>
  <si>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</si>
  <si>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</si>
  <si>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</si>
  <si>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</si>
  <si>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</si>
  <si>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</si>
  <si>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</si>
  <si>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</si>
  <si>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</si>
  <si>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</si>
  <si>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</si>
  <si>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</si>
  <si>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</si>
  <si>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</si>
  <si>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</si>
  <si>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</si>
  <si>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</si>
  <si>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</si>
  <si>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</si>
  <si>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</si>
  <si>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</si>
  <si>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</si>
  <si>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</si>
  <si>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</si>
  <si>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</si>
  <si>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</si>
  <si>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</si>
  <si>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</si>
  <si>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</si>
  <si>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</si>
  <si>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</si>
  <si>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</si>
  <si>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</si>
  <si>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</si>
  <si>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</si>
  <si>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</si>
  <si>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</si>
  <si>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</si>
  <si>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</si>
  <si>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</si>
  <si>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</si>
  <si>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</si>
  <si>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</si>
  <si>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</si>
  <si>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</si>
  <si>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</si>
  <si>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</si>
  <si>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</si>
  <si>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</si>
  <si>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</si>
  <si>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</si>
  <si>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</si>
  <si>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</si>
  <si>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</si>
  <si>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</si>
  <si>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</si>
  <si>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</si>
  <si>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</si>
  <si>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</si>
  <si>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</si>
  <si>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</si>
  <si>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</si>
  <si>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</si>
  <si>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</si>
  <si>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</si>
  <si>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</si>
  <si>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</si>
  <si>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</si>
  <si>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</si>
  <si>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</si>
  <si>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</si>
  <si>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</si>
  <si>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</si>
  <si>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</si>
  <si>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</si>
  <si>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</si>
  <si>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</si>
  <si>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</si>
  <si>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</si>
  <si>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</si>
  <si>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</si>
  <si>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</si>
  <si>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</si>
  <si>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</si>
  <si>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</si>
  <si>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</si>
  <si>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</si>
  <si>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</si>
  <si>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</si>
  <si>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</si>
  <si>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</si>
  <si>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</si>
  <si>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</si>
  <si>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</si>
  <si>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</si>
  <si>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</si>
  <si>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</si>
  <si>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</si>
  <si>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</si>
  <si>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</si>
  <si>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</si>
  <si>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</si>
  <si>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</si>
  <si>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</si>
  <si>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</si>
  <si>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</si>
  <si>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</si>
  <si>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</si>
  <si>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</si>
  <si>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</si>
  <si>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</si>
  <si>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</si>
  <si>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</si>
  <si>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</si>
  <si>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</si>
  <si>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</si>
  <si>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</si>
  <si>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</si>
  <si>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</si>
  <si>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</si>
  <si>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</si>
  <si>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</si>
  <si>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</si>
  <si>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</si>
  <si>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</si>
  <si>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</si>
  <si>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</si>
  <si>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</si>
  <si>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</si>
  <si>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</si>
  <si>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</si>
  <si>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</si>
  <si>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</si>
  <si>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</si>
  <si>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</si>
  <si>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</si>
  <si>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</si>
  <si>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</si>
  <si>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</si>
  <si>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</si>
  <si>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</si>
  <si>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</si>
  <si>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</si>
  <si>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</si>
  <si>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</si>
  <si>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</si>
  <si>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</si>
  <si>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</si>
  <si>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</si>
  <si>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</si>
  <si>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</si>
  <si>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</si>
  <si>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</si>
  <si>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</si>
  <si>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</si>
  <si>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</si>
  <si>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</si>
  <si>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</si>
  <si>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</si>
  <si>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</si>
  <si>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</si>
  <si>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</si>
  <si>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</si>
  <si>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</si>
  <si>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</si>
  <si>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</si>
  <si>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</si>
  <si>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</si>
  <si>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</si>
  <si>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</si>
  <si>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</si>
  <si>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</si>
  <si>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</si>
  <si>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</si>
  <si>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</si>
  <si>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</si>
  <si>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</si>
  <si>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</si>
  <si>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</si>
  <si>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</si>
  <si>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</si>
  <si>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</si>
  <si>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</si>
  <si>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</si>
  <si>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</si>
  <si>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</si>
  <si>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</si>
  <si>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</si>
  <si>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</si>
  <si>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</si>
  <si>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</si>
  <si>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</si>
  <si>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</si>
  <si>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</si>
  <si>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</si>
  <si>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</si>
  <si>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</si>
  <si>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</si>
  <si>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</si>
  <si>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</si>
  <si>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</si>
  <si>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</si>
  <si>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</si>
  <si>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</si>
  <si>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</si>
  <si>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</si>
  <si>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</si>
  <si>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</si>
  <si>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</si>
  <si>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</si>
  <si>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</si>
  <si>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</si>
  <si>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</si>
  <si>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</si>
  <si>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</si>
  <si>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</si>
  <si>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</si>
  <si>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</si>
  <si>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</si>
  <si>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</si>
  <si>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</si>
  <si>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</si>
  <si>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</si>
  <si>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</si>
  <si>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</si>
  <si>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</si>
  <si>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</si>
  <si>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</si>
  <si>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</si>
  <si>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</si>
  <si>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</si>
  <si>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</si>
  <si>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</si>
  <si>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</si>
  <si>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</si>
  <si>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</si>
  <si>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</si>
  <si>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</si>
  <si>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</si>
  <si>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</si>
  <si>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</si>
  <si>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</si>
  <si>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</si>
  <si>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</si>
  <si>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</si>
  <si>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</si>
  <si>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</si>
  <si>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</si>
  <si>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</si>
  <si>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</si>
  <si>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</si>
  <si>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</si>
  <si>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</si>
  <si>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</si>
  <si>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</si>
  <si>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</si>
  <si>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</si>
  <si>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</si>
  <si>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</si>
  <si>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</si>
  <si>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</si>
  <si>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</si>
  <si>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</si>
  <si>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</si>
  <si>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</si>
  <si>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</si>
  <si>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</si>
  <si>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</si>
  <si>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</si>
  <si>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</si>
  <si>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</si>
  <si>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</si>
  <si>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</si>
  <si>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</si>
  <si>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</si>
  <si>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</si>
  <si>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</si>
  <si>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</si>
  <si>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</si>
  <si>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</si>
  <si>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</si>
  <si>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</si>
  <si>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</si>
  <si>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</si>
  <si>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</si>
  <si>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</si>
  <si>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</si>
  <si>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</si>
  <si>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</si>
  <si>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</si>
  <si>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</si>
  <si>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</si>
  <si>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</si>
  <si>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</si>
  <si>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</si>
  <si>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</si>
  <si>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</si>
  <si>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</si>
  <si>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</si>
  <si>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</si>
  <si>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</si>
  <si>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</si>
  <si>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</si>
  <si>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</si>
  <si>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</si>
  <si>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</si>
  <si>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</si>
  <si>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</si>
  <si>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</si>
  <si>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</si>
  <si>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</si>
  <si>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</si>
  <si>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</si>
  <si>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</si>
  <si>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</si>
  <si>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</si>
  <si>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</si>
  <si>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</si>
  <si>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</si>
  <si>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</si>
  <si>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</si>
  <si>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</si>
  <si>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</si>
  <si>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</si>
  <si>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</si>
  <si>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</si>
  <si>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</si>
  <si>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</si>
  <si>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</si>
  <si>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</si>
  <si>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</si>
  <si>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</si>
  <si>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</si>
  <si>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</si>
  <si>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</si>
  <si>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</si>
  <si>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</si>
  <si>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</si>
  <si>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</si>
  <si>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</si>
  <si>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</si>
  <si>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</si>
  <si>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</si>
  <si>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</si>
  <si>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</si>
  <si>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</si>
  <si>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</si>
  <si>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</si>
  <si>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</si>
  <si>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</si>
  <si>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</si>
  <si>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</si>
  <si>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</si>
  <si>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</si>
  <si>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</si>
  <si>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</si>
  <si>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</si>
  <si>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</si>
  <si>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</si>
  <si>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</si>
  <si>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</si>
  <si>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</si>
  <si>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</si>
  <si>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</si>
  <si>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</si>
  <si>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</si>
  <si>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</si>
  <si>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</si>
  <si>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</si>
  <si>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</si>
  <si>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</si>
  <si>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</si>
  <si>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</si>
  <si>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</si>
  <si>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</si>
  <si>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</si>
  <si>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</si>
  <si>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</si>
  <si>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</si>
  <si>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</si>
  <si>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</si>
  <si>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</si>
  <si>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</si>
  <si>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</si>
  <si>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</si>
  <si>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</si>
  <si>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</si>
  <si>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</si>
  <si>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</si>
  <si>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</si>
  <si>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</si>
  <si>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</si>
  <si>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</si>
  <si>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</si>
  <si>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</si>
  <si>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</si>
  <si>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</si>
  <si>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</si>
  <si>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</si>
  <si>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</si>
  <si>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</si>
  <si>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</si>
  <si>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</si>
  <si>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</si>
  <si>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</si>
  <si>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</si>
  <si>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</si>
  <si>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</si>
  <si>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</si>
  <si>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</si>
  <si>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</si>
  <si>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</si>
  <si>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</si>
  <si>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</si>
  <si>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</si>
  <si>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</si>
  <si>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</si>
  <si>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</si>
  <si>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</si>
  <si>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</si>
  <si>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</si>
  <si>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</si>
  <si>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</si>
  <si>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</si>
  <si>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</si>
  <si>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</si>
  <si>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</si>
  <si>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</si>
  <si>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</si>
  <si>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</si>
  <si>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</si>
  <si>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</si>
  <si>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</si>
  <si>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</si>
  <si>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</si>
  <si>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</si>
  <si>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</si>
  <si>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</si>
  <si>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</si>
  <si>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</si>
  <si>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</si>
  <si>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</si>
  <si>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</si>
  <si>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</si>
  <si>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</si>
  <si>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</si>
  <si>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</si>
  <si>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</si>
  <si>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</si>
  <si>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</si>
  <si>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</si>
  <si>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</si>
  <si>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</si>
  <si>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</si>
  <si>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</si>
  <si>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</si>
  <si>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</si>
  <si>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</si>
  <si>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</si>
  <si>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</si>
  <si>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</si>
  <si>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</si>
  <si>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</si>
  <si>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</si>
  <si>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</si>
  <si>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</si>
  <si>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</si>
  <si>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</si>
  <si>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</si>
  <si>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</si>
  <si>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</si>
  <si>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</si>
  <si>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</si>
  <si>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</si>
  <si>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</si>
  <si>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</si>
  <si>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</si>
  <si>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</si>
  <si>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</si>
  <si>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</si>
  <si>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</si>
  <si>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</si>
  <si>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</si>
  <si>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</si>
  <si>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</si>
  <si>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</si>
  <si>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</si>
  <si>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</si>
  <si>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</si>
  <si>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</si>
  <si>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</si>
  <si>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</si>
  <si>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</si>
  <si>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</si>
  <si>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</si>
  <si>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</si>
  <si>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</si>
  <si>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</si>
  <si>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</si>
  <si>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</si>
  <si>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</si>
  <si>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</si>
  <si>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</si>
  <si>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</si>
  <si>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</si>
  <si>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</si>
  <si>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</si>
  <si>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</si>
  <si>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</si>
  <si>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</si>
  <si>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</si>
  <si>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</si>
  <si>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</si>
  <si>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</si>
  <si>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</si>
  <si>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</si>
  <si>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</si>
  <si>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</si>
  <si>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</si>
  <si>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</si>
  <si>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</si>
  <si>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</si>
  <si>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</si>
  <si>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</si>
  <si>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</si>
  <si>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</si>
  <si>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</si>
  <si>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</si>
  <si>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</si>
  <si>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</si>
  <si>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</si>
  <si>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</si>
  <si>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</si>
  <si>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</si>
  <si>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</si>
  <si>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</si>
  <si>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</si>
  <si>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</si>
  <si>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</si>
  <si>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</si>
  <si>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</si>
  <si>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</si>
  <si>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</si>
  <si>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</si>
  <si>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</si>
  <si>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</si>
  <si>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</si>
  <si>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</si>
  <si>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</si>
  <si>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</si>
  <si>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</si>
  <si>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</si>
  <si>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</si>
  <si>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</si>
  <si>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</si>
  <si>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</si>
  <si>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</si>
  <si>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</si>
  <si>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</si>
  <si>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</si>
  <si>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</si>
  <si>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</si>
  <si>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</si>
  <si>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</si>
  <si>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</si>
  <si>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</si>
  <si>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</si>
  <si>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</si>
  <si>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</si>
  <si>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</si>
  <si>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</si>
  <si>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</si>
  <si>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</si>
  <si>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</si>
  <si>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</si>
  <si>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</si>
  <si>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</si>
  <si>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</si>
  <si>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</si>
  <si>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</si>
  <si>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</si>
  <si>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</si>
  <si>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</si>
  <si>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</si>
  <si>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</si>
  <si>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</si>
  <si>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</si>
  <si>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</si>
  <si>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</si>
  <si>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</si>
  <si>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</si>
  <si>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</si>
  <si>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</si>
  <si>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</si>
  <si>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</si>
  <si>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</si>
  <si>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</si>
  <si>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</si>
  <si>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</si>
  <si>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</si>
  <si>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</si>
  <si>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</si>
  <si>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</si>
  <si>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</si>
  <si>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</si>
  <si>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</si>
  <si>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</si>
  <si>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</si>
  <si>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</si>
  <si>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</si>
  <si>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</si>
  <si>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</si>
  <si>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</si>
  <si>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</si>
  <si>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</si>
  <si>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</si>
  <si>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</si>
  <si>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</si>
  <si>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</si>
  <si>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</si>
  <si>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</si>
  <si>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</si>
  <si>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</si>
  <si>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</si>
  <si>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</si>
  <si>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</si>
  <si>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</si>
  <si>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</si>
  <si>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</si>
  <si>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</si>
  <si>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</si>
  <si>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</si>
  <si>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</si>
  <si>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</si>
  <si>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</si>
  <si>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</si>
  <si>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</si>
  <si>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</si>
  <si>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</si>
  <si>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</si>
  <si>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</si>
  <si>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</si>
  <si>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</si>
  <si>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</si>
  <si>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</si>
  <si>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</si>
  <si>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</si>
  <si>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</si>
  <si>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</si>
  <si>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</si>
  <si>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</si>
  <si>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</si>
  <si>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</si>
  <si>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</si>
  <si>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</si>
  <si>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</si>
  <si>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</si>
  <si>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</si>
  <si>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</si>
  <si>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</si>
  <si>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</si>
  <si>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</si>
  <si>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</si>
  <si>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</si>
  <si>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</si>
  <si>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</si>
  <si>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</si>
  <si>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</si>
  <si>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</si>
  <si>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</si>
  <si>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</si>
  <si>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</si>
  <si>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</si>
  <si>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</si>
  <si>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</si>
  <si>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</si>
  <si>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</si>
  <si>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</si>
  <si>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</si>
  <si>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</si>
  <si>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</si>
  <si>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</si>
  <si>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</si>
  <si>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</si>
  <si>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</si>
  <si>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</si>
  <si>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</si>
  <si>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</si>
  <si>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</si>
  <si>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</si>
  <si>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</si>
  <si>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</si>
  <si>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</si>
  <si>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</si>
  <si>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</si>
  <si>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</si>
  <si>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</si>
  <si>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</si>
  <si>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</si>
  <si>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</si>
  <si>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</si>
  <si>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</si>
  <si>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</si>
  <si>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</si>
  <si>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</si>
  <si>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</si>
  <si>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</si>
  <si>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</si>
  <si>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</si>
  <si>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</si>
  <si>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</si>
  <si>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</si>
  <si>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</si>
  <si>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</si>
  <si>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</si>
  <si>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</si>
  <si>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</si>
  <si>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</si>
  <si>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</si>
  <si>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</si>
  <si>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</si>
  <si>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</si>
  <si>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</si>
  <si>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</si>
  <si>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</si>
  <si>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</si>
  <si>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</si>
  <si>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</si>
  <si>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</si>
  <si>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</si>
  <si>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</si>
  <si>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</si>
  <si>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</si>
  <si>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</si>
  <si>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</si>
  <si>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</si>
  <si>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</si>
  <si>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</si>
  <si>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</si>
  <si>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</si>
  <si>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</si>
  <si>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</si>
  <si>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</si>
  <si>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</si>
  <si>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</si>
  <si>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</si>
  <si>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</si>
  <si>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</si>
  <si>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</si>
  <si>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</si>
  <si>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</si>
  <si>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</si>
  <si>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</si>
  <si>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</si>
  <si>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</si>
  <si>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</si>
  <si>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</si>
  <si>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</si>
  <si>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</si>
  <si>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</si>
  <si>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</si>
  <si>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</si>
  <si>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</si>
  <si>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</si>
  <si>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</si>
  <si>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</si>
  <si>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</si>
  <si>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</si>
  <si>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</si>
  <si>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</si>
  <si>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</si>
  <si>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</si>
  <si>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</si>
  <si>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</si>
  <si>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</si>
  <si>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</si>
  <si>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</si>
  <si>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</si>
  <si>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</si>
  <si>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</si>
  <si>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</si>
  <si>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</si>
  <si>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</si>
  <si>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</si>
  <si>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</si>
  <si>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</si>
  <si>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</si>
  <si>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</si>
  <si>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</si>
  <si>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</si>
  <si>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</si>
  <si>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</si>
  <si>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</si>
  <si>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</si>
  <si>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</si>
  <si>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</si>
  <si>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</si>
  <si>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</si>
  <si>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</si>
  <si>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</si>
  <si>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</si>
  <si>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</si>
  <si>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</si>
  <si>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</si>
  <si>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</si>
  <si>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</si>
  <si>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</si>
  <si>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</si>
  <si>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</si>
  <si>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</si>
  <si>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</si>
  <si>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</si>
  <si>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</si>
  <si>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</si>
  <si>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</si>
  <si>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</si>
  <si>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</si>
  <si>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</si>
  <si>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</si>
  <si>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</si>
  <si>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</si>
  <si>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</si>
  <si>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</si>
  <si>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</si>
  <si>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</si>
  <si>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</si>
  <si>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</si>
  <si>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</si>
  <si>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</si>
  <si>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</si>
  <si>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</si>
  <si>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</si>
  <si>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</si>
  <si>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</si>
  <si>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</si>
  <si>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</si>
  <si>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</si>
  <si>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</si>
  <si>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</si>
  <si>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</si>
  <si>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</si>
  <si>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</si>
  <si>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</si>
  <si>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</si>
  <si>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</si>
  <si>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</si>
  <si>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</si>
  <si>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</si>
  <si>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</si>
  <si>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</si>
  <si>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</si>
  <si>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</si>
  <si>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</si>
  <si>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</si>
  <si>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</si>
  <si>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</si>
  <si>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</si>
  <si>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</si>
  <si>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</si>
  <si>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</si>
  <si>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</si>
  <si>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</si>
  <si>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</si>
  <si>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</si>
  <si>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</si>
  <si>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</si>
  <si>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</si>
  <si>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</si>
  <si>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</si>
  <si>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</si>
  <si>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</si>
  <si>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</si>
  <si>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</si>
  <si>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</si>
  <si>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</si>
  <si>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</si>
  <si>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</si>
  <si>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</si>
  <si>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</si>
  <si>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</si>
  <si>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</si>
  <si>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</si>
  <si>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</si>
  <si>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</si>
  <si>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</si>
  <si>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</si>
  <si>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</si>
  <si>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</si>
  <si>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</si>
  <si>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</si>
  <si>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</si>
  <si>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</si>
  <si>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</si>
  <si>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</si>
  <si>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</si>
  <si>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</si>
  <si>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</si>
  <si>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</si>
  <si>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</si>
  <si>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</si>
  <si>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</si>
  <si>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</si>
  <si>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</si>
  <si>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</si>
  <si>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</si>
  <si>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</si>
  <si>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</si>
  <si>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</si>
  <si>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</si>
  <si>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</si>
  <si>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</si>
  <si>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</si>
  <si>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</si>
  <si>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</si>
  <si>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</si>
  <si>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</si>
  <si>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</si>
  <si>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</si>
  <si>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</si>
  <si>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</si>
  <si>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</si>
  <si>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</si>
  <si>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</si>
  <si>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</si>
  <si>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</si>
  <si>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</si>
  <si>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</si>
  <si>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</si>
  <si>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</si>
  <si>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</si>
  <si>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</si>
  <si>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</si>
  <si>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</si>
  <si>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</si>
  <si>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</si>
  <si>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</si>
  <si>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</si>
  <si>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</si>
  <si>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</si>
  <si>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</si>
  <si>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</si>
  <si>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</si>
  <si>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</si>
  <si>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</si>
  <si>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</si>
  <si>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</si>
  <si>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</si>
  <si>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</si>
  <si>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</si>
  <si>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</si>
  <si>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</si>
  <si>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</si>
  <si>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</si>
  <si>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</si>
  <si>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</si>
  <si>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</si>
  <si>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</si>
  <si>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</si>
  <si>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</si>
  <si>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</si>
  <si>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</si>
  <si>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</si>
  <si>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</si>
  <si>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</si>
  <si>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</si>
  <si>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</si>
  <si>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</si>
  <si>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</si>
  <si>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</si>
  <si>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</si>
  <si>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</si>
  <si>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</si>
  <si>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</si>
  <si>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</si>
  <si>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</si>
  <si>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</si>
  <si>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</si>
  <si>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</si>
  <si>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</si>
  <si>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</si>
  <si>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</si>
  <si>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</si>
  <si>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</si>
  <si>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</si>
  <si>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</si>
  <si>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</si>
  <si>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</si>
  <si>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</si>
  <si>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</si>
  <si>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</si>
  <si>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</si>
  <si>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</si>
  <si>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</si>
  <si>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</si>
  <si>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</si>
  <si>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</si>
  <si>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</si>
  <si>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</si>
  <si>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</si>
  <si>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</si>
  <si>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</si>
  <si>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</si>
  <si>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</si>
  <si>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</si>
  <si>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</si>
  <si>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</si>
  <si>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</si>
  <si>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</si>
  <si>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</si>
  <si>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</si>
  <si>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</si>
  <si>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</si>
  <si>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</si>
  <si>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</si>
  <si>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</si>
  <si>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</si>
  <si>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</si>
  <si>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</si>
  <si>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</si>
  <si>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</si>
  <si>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</si>
  <si>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</si>
  <si>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</si>
  <si>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</si>
  <si>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</si>
  <si>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</si>
  <si>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</si>
  <si>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</si>
  <si>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</si>
  <si>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</si>
  <si>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</si>
  <si>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</si>
  <si>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</si>
  <si>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</si>
  <si>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</si>
  <si>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</si>
  <si>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</si>
  <si>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</si>
  <si>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</si>
  <si>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</si>
  <si>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</si>
  <si>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</si>
  <si>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</si>
  <si>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</si>
  <si>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</si>
  <si>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</si>
  <si>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</si>
  <si>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</si>
  <si>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</si>
  <si>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</si>
  <si>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</si>
  <si>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</si>
  <si>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</si>
  <si>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</si>
  <si>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</si>
  <si>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</si>
  <si>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</si>
  <si>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</si>
  <si>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</si>
  <si>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</si>
  <si>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</si>
  <si>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</si>
  <si>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</si>
  <si>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</si>
  <si>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</si>
  <si>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</si>
  <si>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</si>
  <si>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</si>
  <si>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</si>
  <si>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</si>
  <si>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</si>
  <si>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</si>
  <si>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</si>
  <si>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</si>
  <si>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</si>
  <si>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</si>
  <si>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</si>
  <si>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</si>
  <si>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</si>
  <si>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</si>
  <si>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</si>
  <si>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</si>
  <si>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</si>
  <si>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</si>
  <si>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</si>
  <si>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</si>
  <si>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</si>
  <si>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</si>
  <si>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</si>
  <si>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</si>
  <si>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</si>
  <si>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</si>
  <si>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</si>
  <si>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</si>
  <si>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</si>
  <si>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</si>
  <si>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</si>
  <si>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</si>
  <si>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</si>
  <si>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</si>
  <si>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</si>
  <si>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</si>
  <si>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</si>
  <si>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</si>
  <si>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</si>
  <si>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</si>
  <si>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</si>
  <si>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</si>
  <si>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</si>
  <si>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</si>
  <si>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</si>
  <si>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</si>
  <si>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</si>
  <si>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</si>
  <si>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</si>
  <si>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</si>
  <si>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</si>
  <si>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</si>
  <si>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</si>
  <si>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</si>
  <si>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</si>
  <si>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</si>
  <si>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</si>
  <si>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</si>
  <si>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</si>
  <si>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</si>
  <si>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</si>
  <si>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</si>
  <si>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</si>
  <si>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</si>
  <si>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</si>
  <si>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</si>
  <si>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</si>
  <si>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</si>
  <si>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</si>
  <si>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</si>
  <si>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</si>
  <si>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</si>
  <si>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</si>
  <si>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</si>
  <si>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</si>
  <si>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</si>
  <si>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</si>
  <si>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</si>
  <si>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</si>
  <si>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</si>
  <si>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</si>
  <si>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</si>
  <si>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</si>
  <si>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</si>
  <si>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</si>
  <si>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</si>
  <si>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</si>
  <si>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</si>
  <si>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</si>
  <si>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</si>
  <si>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</si>
  <si>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</si>
  <si>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</si>
  <si>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</si>
  <si>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</si>
  <si>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</si>
  <si>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</si>
  <si>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</si>
  <si>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</si>
  <si>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</si>
  <si>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</si>
  <si>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</si>
  <si>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</si>
  <si>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</si>
  <si>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</si>
  <si>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</si>
  <si>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</si>
  <si>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</si>
  <si>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</si>
  <si>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</si>
  <si>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</si>
  <si>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</si>
  <si>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</si>
  <si>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</si>
  <si>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</si>
  <si>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</si>
  <si>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</si>
  <si>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</si>
  <si>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</si>
  <si>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</si>
  <si>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</si>
  <si>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</si>
  <si>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</si>
  <si>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</si>
  <si>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</si>
  <si>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</si>
  <si>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</si>
  <si>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</si>
  <si>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</si>
  <si>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</si>
  <si>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</si>
  <si>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</si>
  <si>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</si>
  <si>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</si>
  <si>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</si>
  <si>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</si>
  <si>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</si>
  <si>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</si>
  <si>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</si>
  <si>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</si>
  <si>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</si>
  <si>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</si>
  <si>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</si>
  <si>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</si>
  <si>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</si>
  <si>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</si>
  <si>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</si>
  <si>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</si>
  <si>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</si>
  <si>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</si>
  <si>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</si>
  <si>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</si>
  <si>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</si>
  <si>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</si>
  <si>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</si>
  <si>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</si>
  <si>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</si>
  <si>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</si>
  <si>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</si>
  <si>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</si>
  <si>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</si>
  <si>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</si>
  <si>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</si>
  <si>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</si>
  <si>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</si>
  <si>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</si>
  <si>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</si>
  <si>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</si>
  <si>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</si>
  <si>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</si>
  <si>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</si>
  <si>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</si>
  <si>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</si>
  <si>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</si>
  <si>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</si>
  <si>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</si>
  <si>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</si>
  <si>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</si>
  <si>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</si>
  <si>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</si>
  <si>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</si>
  <si>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</si>
  <si>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</si>
  <si>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</si>
  <si>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</si>
  <si>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</si>
  <si>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</si>
  <si>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</si>
  <si>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</si>
  <si>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</si>
  <si>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</si>
  <si>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</si>
  <si>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</si>
  <si>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</si>
  <si>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</si>
  <si>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</si>
  <si>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</si>
  <si>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</si>
  <si>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</si>
  <si>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</si>
  <si>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</si>
  <si>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</si>
  <si>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</si>
  <si>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</si>
  <si>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</si>
  <si>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</si>
  <si>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</si>
  <si>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</si>
  <si>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</si>
  <si>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</si>
  <si>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</si>
  <si>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</si>
  <si>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</si>
  <si>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</si>
  <si>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</si>
  <si>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</si>
  <si>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</si>
  <si>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</si>
  <si>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</si>
  <si>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</si>
  <si>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</si>
  <si>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</si>
  <si>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</si>
  <si>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</si>
  <si>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</si>
  <si>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</si>
  <si>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</si>
  <si>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</si>
  <si>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</si>
  <si>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</si>
  <si>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</si>
  <si>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</si>
  <si>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</si>
  <si>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</si>
  <si>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</si>
  <si>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</si>
  <si>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</si>
  <si>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</si>
  <si>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</si>
  <si>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</si>
  <si>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</si>
  <si>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</si>
  <si>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</si>
  <si>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</si>
  <si>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</si>
  <si>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</si>
  <si>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</si>
  <si>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</si>
  <si>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</si>
  <si>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</si>
  <si>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</si>
  <si>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</si>
  <si>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</si>
  <si>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</si>
  <si>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</si>
  <si>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</si>
  <si>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</si>
  <si>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</si>
  <si>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</si>
  <si>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</si>
  <si>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</si>
  <si>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</si>
  <si>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</si>
  <si>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</si>
  <si>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</si>
  <si>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</si>
  <si>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</si>
  <si>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</si>
  <si>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</si>
  <si>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</si>
  <si>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</si>
  <si>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</si>
  <si>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</si>
  <si>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</si>
  <si>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</si>
  <si>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</si>
  <si>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</si>
  <si>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</si>
  <si>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</si>
  <si>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</si>
  <si>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</si>
  <si>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</si>
  <si>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</si>
  <si>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</si>
  <si>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</si>
  <si>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</si>
  <si>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</si>
  <si>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</si>
  <si>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</si>
  <si>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</si>
  <si>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</si>
  <si>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</si>
  <si>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</si>
  <si>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</si>
  <si>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</si>
  <si>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</si>
  <si>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</si>
  <si>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</si>
  <si>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</si>
  <si>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</si>
  <si>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</si>
  <si>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</si>
  <si>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</si>
  <si>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</si>
  <si>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</si>
  <si>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</si>
  <si>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</si>
  <si>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</si>
  <si>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</si>
  <si>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</si>
  <si>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</si>
  <si>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</si>
  <si>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</si>
  <si>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</si>
  <si>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</si>
  <si>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</si>
  <si>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</si>
  <si>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</si>
  <si>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</si>
  <si>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</si>
  <si>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</si>
  <si>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</si>
  <si>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</si>
  <si>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</si>
  <si>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</si>
  <si>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</si>
  <si>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</si>
  <si>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</si>
  <si>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</si>
  <si>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</si>
  <si>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</si>
  <si>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</si>
  <si>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</si>
  <si>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</si>
  <si>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</si>
  <si>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</si>
  <si>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</si>
  <si>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</si>
  <si>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</si>
  <si>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</si>
  <si>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</si>
  <si>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</si>
  <si>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</si>
  <si>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</si>
  <si>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</si>
  <si>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</si>
  <si>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</si>
  <si>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</si>
  <si>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</si>
  <si>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</si>
  <si>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</si>
  <si>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</si>
  <si>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</si>
  <si>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</si>
  <si>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</si>
  <si>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</si>
  <si>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</si>
  <si>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</si>
  <si>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</si>
  <si>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</si>
  <si>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</si>
  <si>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</si>
  <si>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</si>
  <si>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</si>
  <si>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</si>
  <si>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</si>
  <si>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</si>
  <si>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</si>
  <si>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</si>
  <si>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</si>
  <si>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</si>
  <si>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</si>
  <si>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</si>
  <si>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</si>
  <si>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</si>
  <si>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</si>
  <si>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</si>
  <si>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</si>
  <si>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</si>
  <si>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</si>
  <si>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</si>
  <si>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</si>
  <si>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</si>
  <si>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</si>
  <si>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</si>
  <si>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</si>
  <si>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</si>
  <si>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</si>
  <si>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</si>
  <si>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</si>
  <si>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</si>
  <si>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</si>
  <si>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</si>
  <si>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</si>
  <si>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</si>
  <si>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</si>
  <si>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</si>
  <si>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</si>
  <si>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</si>
  <si>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</si>
  <si>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</si>
  <si>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</si>
  <si>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</si>
  <si>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</si>
  <si>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</si>
  <si>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</si>
  <si>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</si>
  <si>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</si>
  <si>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</si>
  <si>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</si>
  <si>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</si>
  <si>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</si>
  <si>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</si>
  <si>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</si>
  <si>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</si>
  <si>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</si>
  <si>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</si>
  <si>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</si>
  <si>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</si>
  <si>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</si>
  <si>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</si>
  <si>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</si>
  <si>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</si>
  <si>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</si>
  <si>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</si>
  <si>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</si>
  <si>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</si>
  <si>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</si>
  <si>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</si>
  <si>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</si>
  <si>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</si>
  <si>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</si>
  <si>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</si>
  <si>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</si>
  <si>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</si>
  <si>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</si>
  <si>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</si>
  <si>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</si>
  <si>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</si>
  <si>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</si>
  <si>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</si>
  <si>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</si>
  <si>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</si>
  <si>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</si>
  <si>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</si>
  <si>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</si>
  <si>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</si>
  <si>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</si>
  <si>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</si>
  <si>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</si>
  <si>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</si>
  <si>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</si>
  <si>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</si>
  <si>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</si>
  <si>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</si>
  <si>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</si>
  <si>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</si>
  <si>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</si>
  <si>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</si>
  <si>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</si>
  <si>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</si>
  <si>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</si>
  <si>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</si>
  <si>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</si>
  <si>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</si>
  <si>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</si>
  <si>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</si>
  <si>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</si>
  <si>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</si>
  <si>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</si>
  <si>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</si>
  <si>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</si>
  <si>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</si>
  <si>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</si>
  <si>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</si>
  <si>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</si>
  <si>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</si>
  <si>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</si>
  <si>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</si>
  <si>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</si>
  <si>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</si>
  <si>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</si>
  <si>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</si>
  <si>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</si>
  <si>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</si>
  <si>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</si>
  <si>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</si>
  <si>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</si>
  <si>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</si>
  <si>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</si>
  <si>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</si>
  <si>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</si>
  <si>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</si>
  <si>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</si>
  <si>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</si>
  <si>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</si>
  <si>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</si>
  <si>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</si>
  <si>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</si>
  <si>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</si>
  <si>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</si>
  <si>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</si>
  <si>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</si>
  <si>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</si>
  <si>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</si>
  <si>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</si>
  <si>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</si>
  <si>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</si>
  <si>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</si>
  <si>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</si>
  <si>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</si>
  <si>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</si>
  <si>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</si>
  <si>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</si>
  <si>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</si>
  <si>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</si>
  <si>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</si>
  <si>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</si>
  <si>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</si>
  <si>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</si>
  <si>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</si>
  <si>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</si>
  <si>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</si>
  <si>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</si>
  <si>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</si>
  <si>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</si>
  <si>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</si>
  <si>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</si>
  <si>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</si>
  <si>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</si>
  <si>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</si>
  <si>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</si>
  <si>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</si>
  <si>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</si>
  <si>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</si>
  <si>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</si>
  <si>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</si>
  <si>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</si>
  <si>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</si>
  <si>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</si>
  <si>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</si>
  <si>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</si>
  <si>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</si>
  <si>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</si>
  <si>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</si>
  <si>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</si>
  <si>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</si>
  <si>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</si>
  <si>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</si>
  <si>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</si>
  <si>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</si>
  <si>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</si>
  <si>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</si>
  <si>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</si>
  <si>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</si>
  <si>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</si>
  <si>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</si>
  <si>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</si>
  <si>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</si>
  <si>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</si>
  <si>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</si>
  <si>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</si>
  <si>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</si>
  <si>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</si>
  <si>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</si>
  <si>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</si>
  <si>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</si>
  <si>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</si>
  <si>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</si>
  <si>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</si>
  <si>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</si>
  <si>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</si>
  <si>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</si>
  <si>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</si>
  <si>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</si>
  <si>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</si>
  <si>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</si>
  <si>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</si>
  <si>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</si>
  <si>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</si>
  <si>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</si>
  <si>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</si>
  <si>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</si>
  <si>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</si>
  <si>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</si>
  <si>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</si>
  <si>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</si>
  <si>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</si>
  <si>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</si>
  <si>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</si>
  <si>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</si>
  <si>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</si>
  <si>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</si>
  <si>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</si>
  <si>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</si>
  <si>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</si>
  <si>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</si>
  <si>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</si>
  <si>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</si>
  <si>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</si>
  <si>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</si>
  <si>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</si>
  <si>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</si>
  <si>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</si>
  <si>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</si>
  <si>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</si>
  <si>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</si>
  <si>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</si>
  <si>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</si>
  <si>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</si>
  <si>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</si>
  <si>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</si>
  <si>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</si>
  <si>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</si>
  <si>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</si>
  <si>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</si>
  <si>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</si>
  <si>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</si>
  <si>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</si>
  <si>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</si>
  <si>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</si>
  <si>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</si>
  <si>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</si>
  <si>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</si>
  <si>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</si>
  <si>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</si>
  <si>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</si>
  <si>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</si>
  <si>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</si>
  <si>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</si>
  <si>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</si>
  <si>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</si>
  <si>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</si>
  <si>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</si>
  <si>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</si>
  <si>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</si>
  <si>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</si>
  <si>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</si>
  <si>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</si>
  <si>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</si>
  <si>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</si>
  <si>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</si>
  <si>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</si>
  <si>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</si>
  <si>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</si>
  <si>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</si>
  <si>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</si>
  <si>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</si>
  <si>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</si>
  <si>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</si>
  <si>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</si>
  <si>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</si>
  <si>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</si>
  <si>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</si>
  <si>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</si>
  <si>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</si>
  <si>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</si>
  <si>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</si>
  <si>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</si>
  <si>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</si>
  <si>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</si>
  <si>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</si>
  <si>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</si>
  <si>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</si>
  <si>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</si>
  <si>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</si>
  <si>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</si>
  <si>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</si>
  <si>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</si>
  <si>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</si>
  <si>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</si>
  <si>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</si>
  <si>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</si>
  <si>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</si>
  <si>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</si>
  <si>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</si>
  <si>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</si>
  <si>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</si>
  <si>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</si>
  <si>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</si>
  <si>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</si>
  <si>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</si>
  <si>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</si>
  <si>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</si>
  <si>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</si>
  <si>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</si>
  <si>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</si>
  <si>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</si>
  <si>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</si>
  <si>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</si>
  <si>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</si>
  <si>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</si>
  <si>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</si>
  <si>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</si>
  <si>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</si>
  <si>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</si>
  <si>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</si>
  <si>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</si>
  <si>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</si>
  <si>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</si>
  <si>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</si>
  <si>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</si>
  <si>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</si>
  <si>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</si>
  <si>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</si>
  <si>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</si>
  <si>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</si>
  <si>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</si>
  <si>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</si>
  <si>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</si>
  <si>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</si>
  <si>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</si>
  <si>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</si>
  <si>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</si>
  <si>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</si>
  <si>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</si>
  <si>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</si>
  <si>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</si>
  <si>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</si>
  <si>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</si>
  <si>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</si>
  <si>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</si>
  <si>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</si>
  <si>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</si>
  <si>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</si>
  <si>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</si>
  <si>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</si>
  <si>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</si>
  <si>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</si>
  <si>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</si>
  <si>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</si>
  <si>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</si>
  <si>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</si>
  <si>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</si>
  <si>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</si>
  <si>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</si>
  <si>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</si>
  <si>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</si>
  <si>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</si>
  <si>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</si>
  <si>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</si>
  <si>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</si>
  <si>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</si>
  <si>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</si>
  <si>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</si>
  <si>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</si>
  <si>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</si>
  <si>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</si>
  <si>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</si>
  <si>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</si>
  <si>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</si>
  <si>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</si>
  <si>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</si>
  <si>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</si>
  <si>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</si>
  <si>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</si>
  <si>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</si>
  <si>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</si>
  <si>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</si>
  <si>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</si>
  <si>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</si>
  <si>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</si>
  <si>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</si>
  <si>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</si>
  <si>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</si>
  <si>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</si>
  <si>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</si>
  <si>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</si>
  <si>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</si>
  <si>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</si>
  <si>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</si>
  <si>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</si>
  <si>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</si>
  <si>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</si>
  <si>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</si>
  <si>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</si>
  <si>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</si>
  <si>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</si>
  <si>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</si>
  <si>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</si>
  <si>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</si>
  <si>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</si>
  <si>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</si>
  <si>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</si>
  <si>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</si>
  <si>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</si>
  <si>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</si>
  <si>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</si>
  <si>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</si>
  <si>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</si>
  <si>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</si>
  <si>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</si>
  <si>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</si>
  <si>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</si>
  <si>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</si>
  <si>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</si>
  <si>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</si>
  <si>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</si>
  <si>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</si>
  <si>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</si>
  <si>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</si>
  <si>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</si>
  <si>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</si>
  <si>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</si>
  <si>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</si>
  <si>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</si>
  <si>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</si>
  <si>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</si>
  <si>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</si>
  <si>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</si>
  <si>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</si>
  <si>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</si>
  <si>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</si>
  <si>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</si>
  <si>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</si>
  <si>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</si>
  <si>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</si>
  <si>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</si>
  <si>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</si>
  <si>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</si>
  <si>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</si>
  <si>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</si>
  <si>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</si>
  <si>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</si>
  <si>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</si>
  <si>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</si>
  <si>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</si>
  <si>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</si>
  <si>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</si>
  <si>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</si>
  <si>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</si>
  <si>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</si>
  <si>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</si>
  <si>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</si>
  <si>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</si>
  <si>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</si>
  <si>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</si>
  <si>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</si>
  <si>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</si>
  <si>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</si>
  <si>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</si>
  <si>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</si>
  <si>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</si>
  <si>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</si>
  <si>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</si>
  <si>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</si>
  <si>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</si>
  <si>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</si>
  <si>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</si>
  <si>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</si>
  <si>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</si>
  <si>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</si>
  <si>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</si>
  <si>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</si>
  <si>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</si>
  <si>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</si>
  <si>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</si>
  <si>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</si>
  <si>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</si>
  <si>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</si>
  <si>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</si>
  <si>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</si>
  <si>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</si>
  <si>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</si>
  <si>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</si>
  <si>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</si>
  <si>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</si>
  <si>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</si>
  <si>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</si>
  <si>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</si>
  <si>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</si>
  <si>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</si>
  <si>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</si>
  <si>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</si>
  <si>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</si>
  <si>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</si>
  <si>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</si>
  <si>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</si>
  <si>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</si>
  <si>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</si>
  <si>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</si>
  <si>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</si>
  <si>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</si>
  <si>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</si>
  <si>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</si>
  <si>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</si>
  <si>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</si>
  <si>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</si>
  <si>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</si>
  <si>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</si>
  <si>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</si>
  <si>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</si>
  <si>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</si>
  <si>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</si>
  <si>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</si>
  <si>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</si>
  <si>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</si>
  <si>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</si>
  <si>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</si>
  <si>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</si>
  <si>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</si>
  <si>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</si>
  <si>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</si>
  <si>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</si>
  <si>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</si>
  <si>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</si>
  <si>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</si>
  <si>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</si>
  <si>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</si>
  <si>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</si>
  <si>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</si>
  <si>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</si>
  <si>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</si>
  <si>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</si>
  <si>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</si>
  <si>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</si>
  <si>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</si>
  <si>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</si>
  <si>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</si>
  <si>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</si>
  <si>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</si>
  <si>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</si>
  <si>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</si>
  <si>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</si>
  <si>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</si>
  <si>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</si>
  <si>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</si>
  <si>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</si>
  <si>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</si>
  <si>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</si>
  <si>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</si>
  <si>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</si>
  <si>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</si>
  <si>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</si>
  <si>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</si>
  <si>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</si>
  <si>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</si>
  <si>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</si>
  <si>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</si>
  <si>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</si>
  <si>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</si>
  <si>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</si>
  <si>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</si>
  <si>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</si>
  <si>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</si>
  <si>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</si>
  <si>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</si>
  <si>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</si>
  <si>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</si>
  <si>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</si>
  <si>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</si>
  <si>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</si>
  <si>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</si>
  <si>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</si>
  <si>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</si>
  <si>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</si>
  <si>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</si>
  <si>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</si>
  <si>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</si>
  <si>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</si>
  <si>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</si>
  <si>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</si>
  <si>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</si>
  <si>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</si>
  <si>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</si>
  <si>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</si>
  <si>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</si>
  <si>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</si>
  <si>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</si>
  <si>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</si>
  <si>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</si>
  <si>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</si>
  <si>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</si>
  <si>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</si>
  <si>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</si>
  <si>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</si>
  <si>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</si>
  <si>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</si>
  <si>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</si>
  <si>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</si>
  <si>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</si>
  <si>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</si>
  <si>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</si>
  <si>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</si>
  <si>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</si>
  <si>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</si>
  <si>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</si>
  <si>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</si>
  <si>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</si>
  <si>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</si>
  <si>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</si>
  <si>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</si>
  <si>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</si>
  <si>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</si>
  <si>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</si>
  <si>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</si>
  <si>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</si>
  <si>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</si>
  <si>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</si>
  <si>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</si>
  <si>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</si>
  <si>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</si>
  <si>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</si>
  <si>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</si>
  <si>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</si>
  <si>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</si>
  <si>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</si>
  <si>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</si>
  <si>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</si>
  <si>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</si>
  <si>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</si>
  <si>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</si>
  <si>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</si>
  <si>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</si>
  <si>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</si>
  <si>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</si>
  <si>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</si>
  <si>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</si>
  <si>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</si>
  <si>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</si>
  <si>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</si>
  <si>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</si>
  <si>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</si>
  <si>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</si>
  <si>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</si>
  <si>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</si>
  <si>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</si>
  <si>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</si>
  <si>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</si>
  <si>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</si>
  <si>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</si>
  <si>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</si>
  <si>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</si>
  <si>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</si>
  <si>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</si>
  <si>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</si>
  <si>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</si>
  <si>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</si>
  <si>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</si>
  <si>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</si>
  <si>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</si>
  <si>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</si>
  <si>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</si>
  <si>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</si>
  <si>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</si>
  <si>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</si>
  <si>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</si>
  <si>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</si>
  <si>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</si>
  <si>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</si>
  <si>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</si>
  <si>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</si>
  <si>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</si>
  <si>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</si>
  <si>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</si>
  <si>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</si>
  <si>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</si>
  <si>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</si>
  <si>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</si>
  <si>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</si>
  <si>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</si>
  <si>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</si>
  <si>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</si>
  <si>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</si>
  <si>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</si>
  <si>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</si>
  <si>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</si>
  <si>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</si>
  <si>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</si>
  <si>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</si>
  <si>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</si>
  <si>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</si>
  <si>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</si>
  <si>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</si>
  <si>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</si>
  <si>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</si>
  <si>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</si>
  <si>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</si>
  <si>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</si>
  <si>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</si>
  <si>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</si>
  <si>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</si>
  <si>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</si>
  <si>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</si>
  <si>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</si>
  <si>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</si>
  <si>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</si>
  <si>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</si>
  <si>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</si>
  <si>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</si>
  <si>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</si>
  <si>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</si>
  <si>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</si>
  <si>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</si>
  <si>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</si>
  <si>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</si>
  <si>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</si>
  <si>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</si>
  <si>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</si>
  <si>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</si>
  <si>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</si>
  <si>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</si>
  <si>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</si>
  <si>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</si>
  <si>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</si>
  <si>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</si>
  <si>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</si>
  <si>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</si>
  <si>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</si>
  <si>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</si>
  <si>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</si>
  <si>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</si>
  <si>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</si>
  <si>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</si>
  <si>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</si>
  <si>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</si>
  <si>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</si>
  <si>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</si>
  <si>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</si>
  <si>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</si>
  <si>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</si>
  <si>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</si>
  <si>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</si>
  <si>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</si>
  <si>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</si>
  <si>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</si>
  <si>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</si>
  <si>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</si>
  <si>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</si>
  <si>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</si>
  <si>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</si>
  <si>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</si>
  <si>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</si>
  <si>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</si>
  <si>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</si>
  <si>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</si>
  <si>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</si>
  <si>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</si>
  <si>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</si>
  <si>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</si>
  <si>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</si>
  <si>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</si>
  <si>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</si>
  <si>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</si>
  <si>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</si>
  <si>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</si>
  <si>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</si>
  <si>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</si>
  <si>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</si>
  <si>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</si>
  <si>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</si>
  <si>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</si>
  <si>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</si>
  <si>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</si>
  <si>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</si>
  <si>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</si>
  <si>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</si>
  <si>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</si>
  <si>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</si>
  <si>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</si>
  <si>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</si>
  <si>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</si>
  <si>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</si>
  <si>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</si>
  <si>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</si>
  <si>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</si>
  <si>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</si>
  <si>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</si>
  <si>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</si>
  <si>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</si>
  <si>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</si>
  <si>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</si>
  <si>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</si>
  <si>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</si>
  <si>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</si>
  <si>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</si>
  <si>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</si>
  <si>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</si>
  <si>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</si>
  <si>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</si>
  <si>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</si>
  <si>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</si>
  <si>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</si>
  <si>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</si>
  <si>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</si>
  <si>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</si>
  <si>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</si>
  <si>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</si>
  <si>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</si>
  <si>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</si>
  <si>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</si>
  <si>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</si>
  <si>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</si>
  <si>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</si>
  <si>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</si>
  <si>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</si>
  <si>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</si>
  <si>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</si>
  <si>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</si>
  <si>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</si>
  <si>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</si>
  <si>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</si>
  <si>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</si>
  <si>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</si>
  <si>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</si>
  <si>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</si>
  <si>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</si>
  <si>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</si>
  <si>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</si>
  <si>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</si>
  <si>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</si>
  <si>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</si>
  <si>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</si>
  <si>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</si>
  <si>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</si>
  <si>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</si>
  <si>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</si>
  <si>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</si>
  <si>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</si>
  <si>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</si>
  <si>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</si>
  <si>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</si>
  <si>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</si>
  <si>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</si>
  <si>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</si>
  <si>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</si>
  <si>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</si>
  <si>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</si>
  <si>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</si>
  <si>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</si>
  <si>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</si>
  <si>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</si>
  <si>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</si>
  <si>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</si>
  <si>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</si>
  <si>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</si>
  <si>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</si>
  <si>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</si>
  <si>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</si>
  <si>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</si>
  <si>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</si>
  <si>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</si>
  <si>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</si>
  <si>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</si>
  <si>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</si>
  <si>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</si>
  <si>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</si>
  <si>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</si>
  <si>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</si>
  <si>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</si>
  <si>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</si>
  <si>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</si>
  <si>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</si>
  <si>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</si>
  <si>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</si>
  <si>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</si>
  <si>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</si>
  <si>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</si>
  <si>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</si>
  <si>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</si>
  <si>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</si>
  <si>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</si>
  <si>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</si>
  <si>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</si>
  <si>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</si>
  <si>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</si>
  <si>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</si>
  <si>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</si>
  <si>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</si>
  <si>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</si>
  <si>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</si>
  <si>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</si>
  <si>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</si>
  <si>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</si>
  <si>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</si>
  <si>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</si>
  <si>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</si>
  <si>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</si>
  <si>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</si>
  <si>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</si>
  <si>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</si>
  <si>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</si>
  <si>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</si>
  <si>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</si>
  <si>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</si>
  <si>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</si>
  <si>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</si>
  <si>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</si>
  <si>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</si>
  <si>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</si>
  <si>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</si>
  <si>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</si>
  <si>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</si>
  <si>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</si>
  <si>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</si>
  <si>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</si>
  <si>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</si>
  <si>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</si>
  <si>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</si>
  <si>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</si>
  <si>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</si>
  <si>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</si>
  <si>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</si>
  <si>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</si>
  <si>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</si>
  <si>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</si>
  <si>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</si>
  <si>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</si>
  <si>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</si>
  <si>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</si>
  <si>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</si>
  <si>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</si>
  <si>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</si>
  <si>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</si>
  <si>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</si>
  <si>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</si>
  <si>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</si>
  <si>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</si>
  <si>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</si>
  <si>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</si>
  <si>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</si>
  <si>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</si>
  <si>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</si>
  <si>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</si>
  <si>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</si>
  <si>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</si>
  <si>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</si>
  <si>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</si>
  <si>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</si>
  <si>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</si>
  <si>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</si>
  <si>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</si>
  <si>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</si>
  <si>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</si>
  <si>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</si>
  <si>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</si>
  <si>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</si>
  <si>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</si>
  <si>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</si>
  <si>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</si>
  <si>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</si>
  <si>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</si>
  <si>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</si>
  <si>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</si>
  <si>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</si>
  <si>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</si>
  <si>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</si>
  <si>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</si>
  <si>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</si>
  <si>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</si>
  <si>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</si>
  <si>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</si>
  <si>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</si>
  <si>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</si>
  <si>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</si>
  <si>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</si>
  <si>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</si>
  <si>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</si>
  <si>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</si>
  <si>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</si>
  <si>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</si>
  <si>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</si>
  <si>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</si>
  <si>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</si>
  <si>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</si>
  <si>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</si>
  <si>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</si>
  <si>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</si>
  <si>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</si>
  <si>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</si>
  <si>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</si>
  <si>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</si>
  <si>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</si>
  <si>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</si>
  <si>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</si>
  <si>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</si>
  <si>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</si>
  <si>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</si>
  <si>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</si>
  <si>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</si>
  <si>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</si>
  <si>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</si>
  <si>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</si>
  <si>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</si>
  <si>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</si>
  <si>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</si>
  <si>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</si>
  <si>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</si>
  <si>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</si>
  <si>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</si>
  <si>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</si>
  <si>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</si>
  <si>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</si>
  <si>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</si>
  <si>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</si>
  <si>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</si>
  <si>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</si>
  <si>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</si>
  <si>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</si>
  <si>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</si>
  <si>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</si>
  <si>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</si>
  <si>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</si>
  <si>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</si>
  <si>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</si>
  <si>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</si>
  <si>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</si>
  <si>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</si>
  <si>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</si>
  <si>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</si>
  <si>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</si>
  <si>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</si>
  <si>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</si>
  <si>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</si>
  <si>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</si>
  <si>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</si>
  <si>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</si>
  <si>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</si>
  <si>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</si>
  <si>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</si>
  <si>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</si>
  <si>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</si>
  <si>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</si>
  <si>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</si>
  <si>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</si>
  <si>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</si>
  <si>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</si>
  <si>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</si>
  <si>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</si>
  <si>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</si>
  <si>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</si>
  <si>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</si>
  <si>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</si>
  <si>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</si>
  <si>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</si>
  <si>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</si>
  <si>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</si>
  <si>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</si>
  <si>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</si>
  <si>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</si>
  <si>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</si>
  <si>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</si>
  <si>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</si>
  <si>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</si>
  <si>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</si>
  <si>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</si>
  <si>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</si>
  <si>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</si>
  <si>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</si>
  <si>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</si>
  <si>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</si>
  <si>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</si>
  <si>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</si>
  <si>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</si>
  <si>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</si>
  <si>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</si>
  <si>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</si>
  <si>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</si>
  <si>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</si>
  <si>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</si>
  <si>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</si>
  <si>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</si>
  <si>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</si>
  <si>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</si>
  <si>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</si>
  <si>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</si>
  <si>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</si>
  <si>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</si>
  <si>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</si>
  <si>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</si>
  <si>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</si>
  <si>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</si>
  <si>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</si>
  <si>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</si>
  <si>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</si>
  <si>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</si>
  <si>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</si>
  <si>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</si>
  <si>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</si>
  <si>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</si>
  <si>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</si>
  <si>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</si>
  <si>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</si>
  <si>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</si>
  <si>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</si>
  <si>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</si>
  <si>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</si>
  <si>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</si>
  <si>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</si>
  <si>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</si>
  <si>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</si>
  <si>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</si>
  <si>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</si>
  <si>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</si>
  <si>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</si>
  <si>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</si>
  <si>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</si>
  <si>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</si>
  <si>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</si>
  <si>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</si>
  <si>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</si>
  <si>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</si>
  <si>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</si>
  <si>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</si>
  <si>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</si>
  <si>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</si>
  <si>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</si>
  <si>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</si>
  <si>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</si>
  <si>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</si>
  <si>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</si>
  <si>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</si>
  <si>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</si>
  <si>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</si>
  <si>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</si>
  <si>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</si>
  <si>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</si>
  <si>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</si>
  <si>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</si>
  <si>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</si>
  <si>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</si>
  <si>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</si>
  <si>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</si>
  <si>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</si>
  <si>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</si>
  <si>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</si>
  <si>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</si>
  <si>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</si>
  <si>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</si>
  <si>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</si>
  <si>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</si>
  <si>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</si>
  <si>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</si>
  <si>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</si>
  <si>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</si>
  <si>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</si>
  <si>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</si>
  <si>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</si>
  <si>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</si>
  <si>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</si>
  <si>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</si>
  <si>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</si>
  <si>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</si>
  <si>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</si>
  <si>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</si>
  <si>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</si>
  <si>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</si>
  <si>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</si>
  <si>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</si>
  <si>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</si>
  <si>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</si>
  <si>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</si>
  <si>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</si>
  <si>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</si>
  <si>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</si>
  <si>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</si>
  <si>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</si>
  <si>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</si>
  <si>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</si>
  <si>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</si>
  <si>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</si>
  <si>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</si>
  <si>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</si>
  <si>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</si>
  <si>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</si>
  <si>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</si>
  <si>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</si>
  <si>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</si>
  <si>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</si>
  <si>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</si>
  <si>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</si>
  <si>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</si>
  <si>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</si>
  <si>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</si>
  <si>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</si>
  <si>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</si>
  <si>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</si>
  <si>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</si>
  <si>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</si>
  <si>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</si>
  <si>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</si>
  <si>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</si>
  <si>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</si>
  <si>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</si>
  <si>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</si>
  <si>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</si>
  <si>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</si>
  <si>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</si>
  <si>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</si>
  <si>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</si>
  <si>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</si>
  <si>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</si>
  <si>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</si>
  <si>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</si>
  <si>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</si>
  <si>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</si>
  <si>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</si>
  <si>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</si>
  <si>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</si>
  <si>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</si>
  <si>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</si>
  <si>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</si>
  <si>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</si>
  <si>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</si>
  <si>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</si>
  <si>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</si>
  <si>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</si>
  <si>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</si>
  <si>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</si>
  <si>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</si>
  <si>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</si>
  <si>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</si>
  <si>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</si>
  <si>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</si>
  <si>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</si>
  <si>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</si>
  <si>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</si>
  <si>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</si>
  <si>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</si>
  <si>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</si>
  <si>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</si>
  <si>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</si>
  <si>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</si>
  <si>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</si>
  <si>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</si>
  <si>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</si>
  <si>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</si>
  <si>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</si>
  <si>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</si>
  <si>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</si>
  <si>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</si>
  <si>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</si>
  <si>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</si>
  <si>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</si>
  <si>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</si>
  <si>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</si>
  <si>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</si>
  <si>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</si>
  <si>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</si>
  <si>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</si>
  <si>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</si>
  <si>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</si>
  <si>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</si>
  <si>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</si>
  <si>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</si>
  <si>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</si>
  <si>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</si>
  <si>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</si>
  <si>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</si>
  <si>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</si>
  <si>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</si>
  <si>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</si>
  <si>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</si>
  <si>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</si>
  <si>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</si>
  <si>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</si>
  <si>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</si>
  <si>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</si>
  <si>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</si>
  <si>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</si>
  <si>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</si>
  <si>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</si>
  <si>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</si>
  <si>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</si>
  <si>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</si>
  <si>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</si>
  <si>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</si>
  <si>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</si>
  <si>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</si>
  <si>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</si>
  <si>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</si>
  <si>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</si>
  <si>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</si>
  <si>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</si>
  <si>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</si>
  <si>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</si>
  <si>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</si>
  <si>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</si>
  <si>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</si>
  <si>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</si>
  <si>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</si>
  <si>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</si>
  <si>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</si>
  <si>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</si>
  <si>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</si>
  <si>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</si>
  <si>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</si>
  <si>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</si>
  <si>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</si>
  <si>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</si>
  <si>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</si>
  <si>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</si>
  <si>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</si>
  <si>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</si>
  <si>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</si>
  <si>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</si>
  <si>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</si>
  <si>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</si>
  <si>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</si>
  <si>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</si>
  <si>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</si>
  <si>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</si>
  <si>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</si>
  <si>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</si>
  <si>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</si>
  <si>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</si>
  <si>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</si>
  <si>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</si>
  <si>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</si>
  <si>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</si>
  <si>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</si>
  <si>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</si>
  <si>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</si>
  <si>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</si>
  <si>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</si>
  <si>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</si>
  <si>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</si>
  <si>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</si>
  <si>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</si>
  <si>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</si>
  <si>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</si>
  <si>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</si>
  <si>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</si>
  <si>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</si>
  <si>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</si>
  <si>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</si>
  <si>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</si>
  <si>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</si>
  <si>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</si>
  <si>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</si>
  <si>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</si>
  <si>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</si>
  <si>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</si>
  <si>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</si>
  <si>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</si>
  <si>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</si>
  <si>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</si>
  <si>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</si>
  <si>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</si>
  <si>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</si>
  <si>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</si>
  <si>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</si>
  <si>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</si>
  <si>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</si>
  <si>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</si>
  <si>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</si>
  <si>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</si>
  <si>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</si>
  <si>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</si>
  <si>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</si>
  <si>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</si>
  <si>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</si>
  <si>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</si>
  <si>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</si>
  <si>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</si>
  <si>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</si>
  <si>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</si>
  <si>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</si>
  <si>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</si>
  <si>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</si>
  <si>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</si>
  <si>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</si>
  <si>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</si>
  <si>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</si>
  <si>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</si>
  <si>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</si>
  <si>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</si>
  <si>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</si>
  <si>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</si>
  <si>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</si>
  <si>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</si>
  <si>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</si>
  <si>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</si>
  <si>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</si>
  <si>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</si>
  <si>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</si>
  <si>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</si>
  <si>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</si>
  <si>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</si>
  <si>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</si>
  <si>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</si>
  <si>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</si>
  <si>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</si>
  <si>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</si>
  <si>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</si>
  <si>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</si>
  <si>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</si>
  <si>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</si>
  <si>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</si>
  <si>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</si>
  <si>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</si>
  <si>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</si>
  <si>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</si>
  <si>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</si>
  <si>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</si>
  <si>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</si>
  <si>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</si>
  <si>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</si>
  <si>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</si>
  <si>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</si>
  <si>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</si>
  <si>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</si>
  <si>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</si>
  <si>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</si>
  <si>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</si>
  <si>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</si>
  <si>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</si>
  <si>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</si>
  <si>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</si>
  <si>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</si>
  <si>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</si>
  <si>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</si>
  <si>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</si>
  <si>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</si>
  <si>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</si>
  <si>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</si>
  <si>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</si>
  <si>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</si>
  <si>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</si>
  <si>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</si>
  <si>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</si>
  <si>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</si>
  <si>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</si>
  <si>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</si>
  <si>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</si>
  <si>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</si>
  <si>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</si>
  <si>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</si>
  <si>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</si>
  <si>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</si>
  <si>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</si>
  <si>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</si>
  <si>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</si>
  <si>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</si>
  <si>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</si>
  <si>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</si>
  <si>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</si>
  <si>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</si>
  <si>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</si>
  <si>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</si>
  <si>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</si>
  <si>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</si>
  <si>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</si>
  <si>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</si>
  <si>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</si>
  <si>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</si>
  <si>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</si>
  <si>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</si>
  <si>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</si>
  <si>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</si>
  <si>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</si>
  <si>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</si>
  <si>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</si>
  <si>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</si>
  <si>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</si>
  <si>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</si>
  <si>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</si>
  <si>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</si>
  <si>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</si>
  <si>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</si>
  <si>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</si>
  <si>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</si>
  <si>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</si>
  <si>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</si>
  <si>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</si>
  <si>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</si>
  <si>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</si>
  <si>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</si>
  <si>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</si>
  <si>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</si>
  <si>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</si>
  <si>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</si>
  <si>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</si>
  <si>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</si>
  <si>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</si>
  <si>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</si>
  <si>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</si>
  <si>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</si>
  <si>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</si>
  <si>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</si>
  <si>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</si>
  <si>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</si>
  <si>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</si>
  <si>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</si>
  <si>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</si>
  <si>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</si>
  <si>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</si>
  <si>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</si>
  <si>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</si>
  <si>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</si>
  <si>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</si>
  <si>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</si>
  <si>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</si>
  <si>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</si>
  <si>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</si>
  <si>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</si>
  <si>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</si>
  <si>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</si>
  <si>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</si>
  <si>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</si>
  <si>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</si>
  <si>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</si>
  <si>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</si>
  <si>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</si>
  <si>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</si>
  <si>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</si>
  <si>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</si>
  <si>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</si>
  <si>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</si>
  <si>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</si>
  <si>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</si>
  <si>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</si>
  <si>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</si>
  <si>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</si>
  <si>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</si>
  <si>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</si>
  <si>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</si>
  <si>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</si>
  <si>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</si>
  <si>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</si>
  <si>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</si>
  <si>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</si>
  <si>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</si>
  <si>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</si>
  <si>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</si>
  <si>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</si>
  <si>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</si>
  <si>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</si>
  <si>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</si>
  <si>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</si>
  <si>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</si>
  <si>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</si>
  <si>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</si>
  <si>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</si>
  <si>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</si>
  <si>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</si>
  <si>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</si>
  <si>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</si>
  <si>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</si>
  <si>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</si>
  <si>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</si>
  <si>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</si>
  <si>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</si>
  <si>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</si>
  <si>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</si>
  <si>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</si>
  <si>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</si>
  <si>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</si>
  <si>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</si>
  <si>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</si>
  <si>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</si>
  <si>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</si>
  <si>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</si>
  <si>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</si>
  <si>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</si>
  <si>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</si>
  <si>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</si>
  <si>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</si>
  <si>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</si>
  <si>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</si>
  <si>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</si>
  <si>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</si>
  <si>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</si>
  <si>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</si>
  <si>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</si>
  <si>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</si>
  <si>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</si>
  <si>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</si>
  <si>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</si>
  <si>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</si>
  <si>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</si>
  <si>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</si>
  <si>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</si>
  <si>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</si>
  <si>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</si>
  <si>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</si>
  <si>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</si>
  <si>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</si>
  <si>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</si>
  <si>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</si>
  <si>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</si>
  <si>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</si>
  <si>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</si>
  <si>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</si>
  <si>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</si>
  <si>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</si>
  <si>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</si>
  <si>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</si>
  <si>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</si>
  <si>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</si>
  <si>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</si>
  <si>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</si>
  <si>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</si>
  <si>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</si>
  <si>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</si>
  <si>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</si>
  <si>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</si>
  <si>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</si>
  <si>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</si>
  <si>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</si>
  <si>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</si>
  <si>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</si>
  <si>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</si>
  <si>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</si>
  <si>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</si>
  <si>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</si>
  <si>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</si>
  <si>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</si>
  <si>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</si>
  <si>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</si>
  <si>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</si>
  <si>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</si>
  <si>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</si>
  <si>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</si>
  <si>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</si>
  <si>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</si>
  <si>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</si>
  <si>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</si>
  <si>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</si>
  <si>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</si>
  <si>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</si>
  <si>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</si>
  <si>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</si>
  <si>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</si>
  <si>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</si>
  <si>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</si>
  <si>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</si>
  <si>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</si>
  <si>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</si>
  <si>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</si>
  <si>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</si>
  <si>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</si>
  <si>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</si>
  <si>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</si>
  <si>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</si>
  <si>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</si>
  <si>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</si>
  <si>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</si>
  <si>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</si>
  <si>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</si>
  <si>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</si>
  <si>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</si>
  <si>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</si>
  <si>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</si>
  <si>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</si>
  <si>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</si>
  <si>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</si>
  <si>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</si>
  <si>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</si>
  <si>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</si>
  <si>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</si>
  <si>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</si>
  <si>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</si>
  <si>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</si>
  <si>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</si>
  <si>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</si>
  <si>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</si>
  <si>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</si>
  <si>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</si>
  <si>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</si>
  <si>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</si>
  <si>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</si>
  <si>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</si>
  <si>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</si>
  <si>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</si>
  <si>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</si>
  <si>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</si>
  <si>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</si>
  <si>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</si>
  <si>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</si>
  <si>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</si>
  <si>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</si>
  <si>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</si>
  <si>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</si>
  <si>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</si>
  <si>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</si>
  <si>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</si>
  <si>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</si>
  <si>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</si>
  <si>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</si>
  <si>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</si>
  <si>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</si>
  <si>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</si>
  <si>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</si>
  <si>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</si>
  <si>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</si>
  <si>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</si>
  <si>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</si>
  <si>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</si>
  <si>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</si>
  <si>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</si>
  <si>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</si>
  <si>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</si>
  <si>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</si>
  <si>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</si>
  <si>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</si>
  <si>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</si>
  <si>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</si>
  <si>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</si>
  <si>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</si>
  <si>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</si>
  <si>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</si>
  <si>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</si>
  <si>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</si>
  <si>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</si>
  <si>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</si>
  <si>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</si>
  <si>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</si>
  <si>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</si>
  <si>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</si>
  <si>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</si>
  <si>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</si>
  <si>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</si>
  <si>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</si>
  <si>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</si>
  <si>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</si>
  <si>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</si>
  <si>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</si>
  <si>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</si>
  <si>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</si>
  <si>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</si>
  <si>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</si>
  <si>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</si>
  <si>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</si>
  <si>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</si>
  <si>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</si>
  <si>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</si>
  <si>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</si>
  <si>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</si>
  <si>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</si>
  <si>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</si>
  <si>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</si>
  <si>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</si>
  <si>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</si>
  <si>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</si>
  <si>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</si>
  <si>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</si>
  <si>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</si>
  <si>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</si>
  <si>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</si>
  <si>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</si>
  <si>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</si>
  <si>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</si>
  <si>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</si>
  <si>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</si>
  <si>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</si>
  <si>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</si>
  <si>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</si>
  <si>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</si>
  <si>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</si>
  <si>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</si>
  <si>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</si>
  <si>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</si>
  <si>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</si>
  <si>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</si>
  <si>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</si>
  <si>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</si>
  <si>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</si>
  <si>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</si>
  <si>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</si>
  <si>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</si>
  <si>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</si>
  <si>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</si>
  <si>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</si>
  <si>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</si>
  <si>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</si>
  <si>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</si>
  <si>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</si>
  <si>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</si>
  <si>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</si>
  <si>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</si>
  <si>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</si>
  <si>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</si>
  <si>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</si>
  <si>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</si>
  <si>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</si>
  <si>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</si>
  <si>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</si>
  <si>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</si>
  <si>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</si>
  <si>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</si>
  <si>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</si>
  <si>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</si>
  <si>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</si>
  <si>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</si>
  <si>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</si>
  <si>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</si>
  <si>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</si>
  <si>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</si>
  <si>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</si>
  <si>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</si>
  <si>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</si>
  <si>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</si>
  <si>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</si>
  <si>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</si>
  <si>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</si>
  <si>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</si>
  <si>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</si>
  <si>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</si>
  <si>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</si>
  <si>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</si>
  <si>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</si>
  <si>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</si>
  <si>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</si>
  <si>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</si>
  <si>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</si>
  <si>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</si>
  <si>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</si>
  <si>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</si>
  <si>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</si>
  <si>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</si>
  <si>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</si>
  <si>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</si>
  <si>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</si>
  <si>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</si>
  <si>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</si>
  <si>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</si>
  <si>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</si>
  <si>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</si>
  <si>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</si>
  <si>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</si>
  <si>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</si>
  <si>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</si>
  <si>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</si>
  <si>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</si>
  <si>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</si>
  <si>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</si>
  <si>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</si>
  <si>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</si>
  <si>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</si>
  <si>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</si>
  <si>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</si>
  <si>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</si>
  <si>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</si>
  <si>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</si>
  <si>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</si>
  <si>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</si>
  <si>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</si>
  <si>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</si>
  <si>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</si>
  <si>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</si>
  <si>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</si>
  <si>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</si>
  <si>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</si>
  <si>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</si>
  <si>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</si>
  <si>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</si>
  <si>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</si>
  <si>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</si>
  <si>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</si>
  <si>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</si>
  <si>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</si>
  <si>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</si>
  <si>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</si>
  <si>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</si>
  <si>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</si>
  <si>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</si>
  <si>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</si>
  <si>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</si>
  <si>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</si>
  <si>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</si>
  <si>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</si>
  <si>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</si>
  <si>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</si>
  <si>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</si>
  <si>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</si>
  <si>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</si>
  <si>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</si>
  <si>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</si>
  <si>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</si>
  <si>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</si>
  <si>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</si>
  <si>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</si>
  <si>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</si>
  <si>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</si>
  <si>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</si>
  <si>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</si>
  <si>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</si>
  <si>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</si>
  <si>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</si>
  <si>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</si>
  <si>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</si>
  <si>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</si>
  <si>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</si>
  <si>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</si>
  <si>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</si>
  <si>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</si>
  <si>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</si>
  <si>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</si>
  <si>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</si>
  <si>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</si>
  <si>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</si>
  <si>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</si>
  <si>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</si>
  <si>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</si>
  <si>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</si>
  <si>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</si>
  <si>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</si>
  <si>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</si>
  <si>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</si>
  <si>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</si>
  <si>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</si>
  <si>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</si>
  <si>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</si>
  <si>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</si>
  <si>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</si>
  <si>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</si>
  <si>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</si>
  <si>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</si>
  <si>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</si>
  <si>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</si>
  <si>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</si>
  <si>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</si>
  <si>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</si>
  <si>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</si>
  <si>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</si>
  <si>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</si>
  <si>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</si>
  <si>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</si>
  <si>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</si>
  <si>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</si>
  <si>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</si>
  <si>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</si>
  <si>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</si>
  <si>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</si>
  <si>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</si>
  <si>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</si>
  <si>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</si>
  <si>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</si>
  <si>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</si>
  <si>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</si>
  <si>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</si>
  <si>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</si>
  <si>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</si>
  <si>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</si>
  <si>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</si>
  <si>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</si>
  <si>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</si>
  <si>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</si>
  <si>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</si>
  <si>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</si>
  <si>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</si>
  <si>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</si>
  <si>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</si>
  <si>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</si>
  <si>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</si>
  <si>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</si>
  <si>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</si>
  <si>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</si>
  <si>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</si>
  <si>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</si>
  <si>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</si>
  <si>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</si>
  <si>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</si>
  <si>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</si>
  <si>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</si>
  <si>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</si>
  <si>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</si>
  <si>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</si>
  <si>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</si>
  <si>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</si>
  <si>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</si>
  <si>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</si>
  <si>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</si>
  <si>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</si>
  <si>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</si>
  <si>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</si>
  <si>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</si>
  <si>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</si>
  <si>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</si>
  <si>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</si>
  <si>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</si>
  <si>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</si>
  <si>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</si>
  <si>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</si>
  <si>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</si>
  <si>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</si>
  <si>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</si>
  <si>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</si>
  <si>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</si>
  <si>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</si>
  <si>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</si>
  <si>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</si>
  <si>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</si>
  <si>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</si>
  <si>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</si>
  <si>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</si>
  <si>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</si>
  <si>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</si>
  <si>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</si>
  <si>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</si>
  <si>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</si>
  <si>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</si>
  <si>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</si>
  <si>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</si>
  <si>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</si>
  <si>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</si>
  <si>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</si>
  <si>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</si>
  <si>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</si>
  <si>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</si>
  <si>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</si>
  <si>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</si>
  <si>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</si>
  <si>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</si>
  <si>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</si>
  <si>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</si>
  <si>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</si>
  <si>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</si>
  <si>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</si>
  <si>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</si>
  <si>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</si>
  <si>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</si>
  <si>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</si>
  <si>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</si>
  <si>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</si>
  <si>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</si>
  <si>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</si>
  <si>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</si>
  <si>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</si>
  <si>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</si>
  <si>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</si>
  <si>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</si>
  <si>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</si>
  <si>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</si>
  <si>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</si>
  <si>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</si>
  <si>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</si>
  <si>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</si>
  <si>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</si>
  <si>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</si>
  <si>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</si>
  <si>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</si>
  <si>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</si>
  <si>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</si>
  <si>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</si>
  <si>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</si>
  <si>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</si>
  <si>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</si>
  <si>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</si>
  <si>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</si>
  <si>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</si>
  <si>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</si>
  <si>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</si>
  <si>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</si>
  <si>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</si>
  <si>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</si>
  <si>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</si>
  <si>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</si>
  <si>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</si>
  <si>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</si>
  <si>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</si>
  <si>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</si>
  <si>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</si>
  <si>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</si>
  <si>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</si>
  <si>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</si>
  <si>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</si>
  <si>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</si>
  <si>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</si>
  <si>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</si>
  <si>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</si>
  <si>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</si>
  <si>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</si>
  <si>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</si>
  <si>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</si>
  <si>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</si>
  <si>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</si>
  <si>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</si>
  <si>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</si>
  <si>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</si>
  <si>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</si>
  <si>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</si>
  <si>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</si>
  <si>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</si>
  <si>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</si>
  <si>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</si>
  <si>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</si>
  <si>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</si>
  <si>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</si>
  <si>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</si>
  <si>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</si>
  <si>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</si>
  <si>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</si>
  <si>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</si>
  <si>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</si>
  <si>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</si>
  <si>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</si>
  <si>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</si>
  <si>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</si>
  <si>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</si>
  <si>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</si>
  <si>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</si>
  <si>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</si>
  <si>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</si>
  <si>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</si>
  <si>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</si>
  <si>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</si>
  <si>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</si>
  <si>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</si>
  <si>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</si>
  <si>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</si>
  <si>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</si>
  <si>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</si>
  <si>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</si>
  <si>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</si>
  <si>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</si>
  <si>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</si>
  <si>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</si>
  <si>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</si>
  <si>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</si>
  <si>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</si>
  <si>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</si>
  <si>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</si>
  <si>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</si>
  <si>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</si>
  <si>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</si>
  <si>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</si>
  <si>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</si>
  <si>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</si>
  <si>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</si>
  <si>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</si>
  <si>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</si>
  <si>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</si>
  <si>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</si>
  <si>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</si>
  <si>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</si>
  <si>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</si>
  <si>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</si>
  <si>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</si>
  <si>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</si>
  <si>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</si>
  <si>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</si>
  <si>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</si>
  <si>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</si>
  <si>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</si>
  <si>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</si>
  <si>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</si>
  <si>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</si>
  <si>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</si>
  <si>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</si>
  <si>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</si>
  <si>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</si>
  <si>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</si>
  <si>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</si>
  <si>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</si>
  <si>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</si>
  <si>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</si>
  <si>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</si>
  <si>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</si>
  <si>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</si>
  <si>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</si>
  <si>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</si>
  <si>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</si>
  <si>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</si>
  <si>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</si>
  <si>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</si>
  <si>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</si>
  <si>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</si>
  <si>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</si>
  <si>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</si>
  <si>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</si>
  <si>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</si>
  <si>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</si>
  <si>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</si>
  <si>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</si>
  <si>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</si>
  <si>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</si>
  <si>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</si>
  <si>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</si>
  <si>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</si>
  <si>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</si>
  <si>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</si>
  <si>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</si>
  <si>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</si>
  <si>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</si>
  <si>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</si>
  <si>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</si>
  <si>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</si>
  <si>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</si>
  <si>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</si>
  <si>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</si>
  <si>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</si>
  <si>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</si>
  <si>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</si>
  <si>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</si>
  <si>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</si>
  <si>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</si>
  <si>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</si>
  <si>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</si>
  <si>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</si>
  <si>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</si>
  <si>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</si>
  <si>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</si>
  <si>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</si>
  <si>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</si>
  <si>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</si>
  <si>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</si>
  <si>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</si>
  <si>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</si>
  <si>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</si>
  <si>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</si>
  <si>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</si>
  <si>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</si>
  <si>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</si>
  <si>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</si>
  <si>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</si>
  <si>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</si>
  <si>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</si>
  <si>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</si>
  <si>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</si>
  <si>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</si>
  <si>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</si>
  <si>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</si>
  <si>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</si>
  <si>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</si>
  <si>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</si>
  <si>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</si>
  <si>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</si>
  <si>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</si>
  <si>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</si>
  <si>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</si>
  <si>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</si>
  <si>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</si>
  <si>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</si>
  <si>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</si>
  <si>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</si>
  <si>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</si>
  <si>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</si>
  <si>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</si>
  <si>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</si>
  <si>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</si>
  <si>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</si>
  <si>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</si>
  <si>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</si>
  <si>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</si>
  <si>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</si>
  <si>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</si>
  <si>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</si>
  <si>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</si>
  <si>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</si>
  <si>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</si>
  <si>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</si>
  <si>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</si>
  <si>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</si>
  <si>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</si>
  <si>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</si>
  <si>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</si>
  <si>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</si>
  <si>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</si>
  <si>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</si>
  <si>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</si>
  <si>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</si>
  <si>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</si>
  <si>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</si>
  <si>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</si>
  <si>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</si>
  <si>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</si>
  <si>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</si>
  <si>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</si>
  <si>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</si>
  <si>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</si>
  <si>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</si>
  <si>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</si>
  <si>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</si>
  <si>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</si>
  <si>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</si>
  <si>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</si>
  <si>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</si>
  <si>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</si>
  <si>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</si>
  <si>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</si>
  <si>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</si>
  <si>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</si>
  <si>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</si>
  <si>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</si>
  <si>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</si>
  <si>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</si>
  <si>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</si>
  <si>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</si>
  <si>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</si>
  <si>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</si>
  <si>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</si>
  <si>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</si>
  <si>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</si>
  <si>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</si>
  <si>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</si>
  <si>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</si>
  <si>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</si>
  <si>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</si>
  <si>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</si>
  <si>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</si>
  <si>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</si>
  <si>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</si>
  <si>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</si>
  <si>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</si>
  <si>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</si>
  <si>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</si>
  <si>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</si>
  <si>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</si>
  <si>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</si>
  <si>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</si>
  <si>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</si>
  <si>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</si>
  <si>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</si>
  <si>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</si>
  <si>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</si>
  <si>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</si>
  <si>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</si>
  <si>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</si>
  <si>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</si>
  <si>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</si>
  <si>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</si>
  <si>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</si>
  <si>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</si>
  <si>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</si>
  <si>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</si>
  <si>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</si>
  <si>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</si>
  <si>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</si>
  <si>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</si>
  <si>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</si>
  <si>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</si>
  <si>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</si>
  <si>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</si>
  <si>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</si>
  <si>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</si>
  <si>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</si>
  <si>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</si>
  <si>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</si>
  <si>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</si>
  <si>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</si>
  <si>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</si>
  <si>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</si>
  <si>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</si>
  <si>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</si>
  <si>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</si>
  <si>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</si>
  <si>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</si>
  <si>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</si>
  <si>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</si>
  <si>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</si>
  <si>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</si>
  <si>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</si>
  <si>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</si>
  <si>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</si>
  <si>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</si>
  <si>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</si>
  <si>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</si>
  <si>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</si>
  <si>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</si>
  <si>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</si>
  <si>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</si>
  <si>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</si>
  <si>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</si>
  <si>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</si>
  <si>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</si>
  <si>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</si>
  <si>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</si>
  <si>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</si>
  <si>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</si>
  <si>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</si>
  <si>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</si>
  <si>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</si>
  <si>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</si>
  <si>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</si>
  <si>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</si>
  <si>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</si>
  <si>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</si>
  <si>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</si>
  <si>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</si>
  <si>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</si>
  <si>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</si>
  <si>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</si>
  <si>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</si>
  <si>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</si>
  <si>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</si>
  <si>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</si>
  <si>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</si>
  <si>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</si>
  <si>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</si>
  <si>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</si>
  <si>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</si>
  <si>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</si>
  <si>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</si>
  <si>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</si>
  <si>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</si>
  <si>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</si>
  <si>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</si>
  <si>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</si>
  <si>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</si>
  <si>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</si>
  <si>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</si>
  <si>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</si>
  <si>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</si>
  <si>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</si>
  <si>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</si>
  <si>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</si>
  <si>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</si>
  <si>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</si>
  <si>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</si>
  <si>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</si>
  <si>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</si>
  <si>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</si>
  <si>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</si>
  <si>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</si>
  <si>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</si>
  <si>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</si>
  <si>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</si>
  <si>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</si>
  <si>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</si>
  <si>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</si>
  <si>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</si>
  <si>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</si>
  <si>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</si>
  <si>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</si>
  <si>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</si>
  <si>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</si>
  <si>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</si>
  <si>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</si>
  <si>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</si>
  <si>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</si>
  <si>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</si>
  <si>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</si>
  <si>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</si>
  <si>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</si>
  <si>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</si>
  <si>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</si>
  <si>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</si>
  <si>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</si>
  <si>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</si>
  <si>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</si>
  <si>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</si>
  <si>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</si>
  <si>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</si>
  <si>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</si>
  <si>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</si>
  <si>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</si>
  <si>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</si>
  <si>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</si>
  <si>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</si>
  <si>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</si>
  <si>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</si>
  <si>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</si>
  <si>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</si>
  <si>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</si>
  <si>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</si>
  <si>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</si>
  <si>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</si>
  <si>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</si>
  <si>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</si>
  <si>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</si>
  <si>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</si>
  <si>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</si>
  <si>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</si>
  <si>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</si>
  <si>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</si>
  <si>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</si>
  <si>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</si>
  <si>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</si>
  <si>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</si>
  <si>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</si>
  <si>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</si>
  <si>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</si>
  <si>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</si>
  <si>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</si>
  <si>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</si>
  <si>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</si>
  <si>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</si>
  <si>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</si>
  <si>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</si>
  <si>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</si>
  <si>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</si>
  <si>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</si>
  <si>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</si>
  <si>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</si>
  <si>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</si>
  <si>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</si>
  <si>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</si>
  <si>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</si>
  <si>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</si>
  <si>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</si>
  <si>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</si>
  <si>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</si>
  <si>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</si>
  <si>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</si>
  <si>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</si>
  <si>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</si>
  <si>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</si>
  <si>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</si>
  <si>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</si>
  <si>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</si>
  <si>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</si>
  <si>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</si>
  <si>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</si>
  <si>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</si>
  <si>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</si>
  <si>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</si>
  <si>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</si>
  <si>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</si>
  <si>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</si>
  <si>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</si>
  <si>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</si>
  <si>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</si>
  <si>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</si>
  <si>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</si>
  <si>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</si>
  <si>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</si>
  <si>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</si>
  <si>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</si>
  <si>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</si>
  <si>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</si>
  <si>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</si>
  <si>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</si>
  <si>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</si>
  <si>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</si>
  <si>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</si>
  <si>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</si>
  <si>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</si>
  <si>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</si>
  <si>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</si>
  <si>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</si>
  <si>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</si>
  <si>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</si>
  <si>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</si>
  <si>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</si>
  <si>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</si>
  <si>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</si>
  <si>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</si>
  <si>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</si>
  <si>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</si>
  <si>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</si>
  <si>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</si>
  <si>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</si>
  <si>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</si>
  <si>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</si>
  <si>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</si>
  <si>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</si>
  <si>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</si>
  <si>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</si>
  <si>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</si>
  <si>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</si>
  <si>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</si>
  <si>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</si>
  <si>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</si>
  <si>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</si>
  <si>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</si>
  <si>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</si>
  <si>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</si>
  <si>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</si>
  <si>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</si>
  <si>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</si>
  <si>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</si>
  <si>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</si>
  <si>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</si>
  <si>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</si>
  <si>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</si>
  <si>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</si>
  <si>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</si>
  <si>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</si>
  <si>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</si>
  <si>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</si>
  <si>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</si>
  <si>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</si>
  <si>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</si>
  <si>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</si>
  <si>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</si>
  <si>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</si>
  <si>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</si>
  <si>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</si>
  <si>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</si>
  <si>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</si>
  <si>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</si>
  <si>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</si>
  <si>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</si>
  <si>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</si>
  <si>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</si>
  <si>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</si>
  <si>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</si>
  <si>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</si>
  <si>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</si>
  <si>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</si>
  <si>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</si>
  <si>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</si>
  <si>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</si>
  <si>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</si>
  <si>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</si>
  <si>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</si>
  <si>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</si>
  <si>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</si>
  <si>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</si>
  <si>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</si>
  <si>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</si>
  <si>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</si>
  <si>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</si>
  <si>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</si>
  <si>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</si>
  <si>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</si>
  <si>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</si>
  <si>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</si>
  <si>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</si>
  <si>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</si>
  <si>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</si>
  <si>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</si>
  <si>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</si>
  <si>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</si>
  <si>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</si>
  <si>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</si>
  <si>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</si>
  <si>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</si>
  <si>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</si>
  <si>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</si>
  <si>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</si>
  <si>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</si>
  <si>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</si>
  <si>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</si>
  <si>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</si>
  <si>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</si>
  <si>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</si>
  <si>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</si>
  <si>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</si>
  <si>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</si>
  <si>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</si>
  <si>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</si>
  <si>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</si>
  <si>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</si>
  <si>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</si>
  <si>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</si>
  <si>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</si>
  <si>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</si>
  <si>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</si>
  <si>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</si>
  <si>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</si>
  <si>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</si>
  <si>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</si>
  <si>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</si>
  <si>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</si>
  <si>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</si>
  <si>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</si>
  <si>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</si>
  <si>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</si>
  <si>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</si>
  <si>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</si>
  <si>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</si>
  <si>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</si>
  <si>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</si>
  <si>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</si>
  <si>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</si>
  <si>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</si>
  <si>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</si>
  <si>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</si>
  <si>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</si>
  <si>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</si>
  <si>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</si>
  <si>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</si>
  <si>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</si>
  <si>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</si>
  <si>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</si>
  <si>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</si>
  <si>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</si>
  <si>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</si>
  <si>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</si>
  <si>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</si>
  <si>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</si>
  <si>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</si>
  <si>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</si>
  <si>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</si>
  <si>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</si>
  <si>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</si>
  <si>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</si>
  <si>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</si>
  <si>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</si>
  <si>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</si>
  <si>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</si>
  <si>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</si>
  <si>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</si>
  <si>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</si>
  <si>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</si>
  <si>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</si>
  <si>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</si>
  <si>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</si>
  <si>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</si>
  <si>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</si>
  <si>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</si>
  <si>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</si>
  <si>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</si>
  <si>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</si>
  <si>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</si>
  <si>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</si>
  <si>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</si>
  <si>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</si>
  <si>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</si>
  <si>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</si>
  <si>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</si>
  <si>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</si>
  <si>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</si>
  <si>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</si>
  <si>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</si>
  <si>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</si>
  <si>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</si>
  <si>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</si>
  <si>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</si>
  <si>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</si>
  <si>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</si>
  <si>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</si>
  <si>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</si>
  <si>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</si>
  <si>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</si>
  <si>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</si>
  <si>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</si>
  <si>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</si>
  <si>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</si>
  <si>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</si>
  <si>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</si>
  <si>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</si>
  <si>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</si>
  <si>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</si>
  <si>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</si>
  <si>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</si>
  <si>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</si>
  <si>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</si>
  <si>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</si>
  <si>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</si>
  <si>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</si>
  <si>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</si>
  <si>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</si>
  <si>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</si>
  <si>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</si>
  <si>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</si>
  <si>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</si>
  <si>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</si>
  <si>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</si>
  <si>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</si>
  <si>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</si>
  <si>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</si>
  <si>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</si>
  <si>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</si>
  <si>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</si>
  <si>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</si>
  <si>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</si>
  <si>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</si>
  <si>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</si>
  <si>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</si>
  <si>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</si>
  <si>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</si>
  <si>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</si>
  <si>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</si>
  <si>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</si>
  <si>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</si>
  <si>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</si>
  <si>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</si>
  <si>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</si>
  <si>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</si>
  <si>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</si>
  <si>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</si>
  <si>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</si>
  <si>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</si>
  <si>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</si>
  <si>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</si>
  <si>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</si>
  <si>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</si>
  <si>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</si>
  <si>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</si>
  <si>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</si>
  <si>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</si>
  <si>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</si>
  <si>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</si>
  <si>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</si>
  <si>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</si>
  <si>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</si>
  <si>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</si>
  <si>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</si>
  <si>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</si>
  <si>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</si>
  <si>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</si>
  <si>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</si>
  <si>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</si>
  <si>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</si>
  <si>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</si>
  <si>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</si>
  <si>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</si>
  <si>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</si>
  <si>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</si>
  <si>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</si>
  <si>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</si>
  <si>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</si>
  <si>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</si>
  <si>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</si>
  <si>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</si>
  <si>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</si>
  <si>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</si>
  <si>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</si>
  <si>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</si>
  <si>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</si>
  <si>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</si>
  <si>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</si>
  <si>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</si>
  <si>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</si>
  <si>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</si>
  <si>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</si>
  <si>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</si>
  <si>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</si>
  <si>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</si>
  <si>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</si>
  <si>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</si>
  <si>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</si>
  <si>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</si>
  <si>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</si>
  <si>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</si>
  <si>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</si>
  <si>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</si>
  <si>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</si>
  <si>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</si>
  <si>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</si>
  <si>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</si>
  <si>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</si>
  <si>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</si>
  <si>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</si>
  <si>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</si>
  <si>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</si>
  <si>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</si>
  <si>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</si>
  <si>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</si>
  <si>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</si>
  <si>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</si>
  <si>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</si>
  <si>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</si>
  <si>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</si>
  <si>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</si>
  <si>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</si>
  <si>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</si>
  <si>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</si>
  <si>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</si>
  <si>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</si>
  <si>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</si>
  <si>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</si>
  <si>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</si>
  <si>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</si>
  <si>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</si>
  <si>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</si>
  <si>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</si>
  <si>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</si>
  <si>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</si>
  <si>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</si>
  <si>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</si>
  <si>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</si>
  <si>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</si>
  <si>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</si>
  <si>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</si>
  <si>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</si>
  <si>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</si>
  <si>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</si>
  <si>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</si>
  <si>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</si>
  <si>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</si>
  <si>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</si>
  <si>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</si>
  <si>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</si>
  <si>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</si>
  <si>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</si>
  <si>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</si>
  <si>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</si>
  <si>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</si>
  <si>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</si>
  <si>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</si>
  <si>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</si>
  <si>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</si>
  <si>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</si>
  <si>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</si>
  <si>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</si>
  <si>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</si>
  <si>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</si>
  <si>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</si>
  <si>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</si>
  <si>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</si>
  <si>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</si>
  <si>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</si>
  <si>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</si>
  <si>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</si>
  <si>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</si>
  <si>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</si>
  <si>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</si>
  <si>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</si>
  <si>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</si>
  <si>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</si>
  <si>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</si>
  <si>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</si>
  <si>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</si>
  <si>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</si>
  <si>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</si>
  <si>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</si>
  <si>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</si>
  <si>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</si>
  <si>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</si>
  <si>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</si>
  <si>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</si>
  <si>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</si>
  <si>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</si>
  <si>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</si>
  <si>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</si>
  <si>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</si>
  <si>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</si>
  <si>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</si>
  <si>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</si>
  <si>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</si>
  <si>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</si>
  <si>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</si>
  <si>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</si>
  <si>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</si>
  <si>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</si>
  <si>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</si>
  <si>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</si>
  <si>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</si>
  <si>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</si>
  <si>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</si>
  <si>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</si>
  <si>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</si>
  <si>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</si>
  <si>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</si>
  <si>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</si>
  <si>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</si>
  <si>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</si>
  <si>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</si>
  <si>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</si>
  <si>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</si>
  <si>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</si>
  <si>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</si>
  <si>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</si>
  <si>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</si>
  <si>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</si>
  <si>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</si>
  <si>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</si>
  <si>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</si>
  <si>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</si>
  <si>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</si>
  <si>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</si>
  <si>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</si>
  <si>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</si>
  <si>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</si>
  <si>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</si>
  <si>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</si>
  <si>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</si>
  <si>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</si>
  <si>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</si>
  <si>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</si>
  <si>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</si>
  <si>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</si>
  <si>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</si>
  <si>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</si>
  <si>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</si>
  <si>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</si>
  <si>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</si>
  <si>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</si>
  <si>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</si>
  <si>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</si>
  <si>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</si>
  <si>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</si>
  <si>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</si>
  <si>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</si>
  <si>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</si>
  <si>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</si>
  <si>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</si>
  <si>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</si>
  <si>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</si>
  <si>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</si>
  <si>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</si>
  <si>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</si>
  <si>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</si>
  <si>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</si>
  <si>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</si>
  <si>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</si>
  <si>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</si>
  <si>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</si>
  <si>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</si>
  <si>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</si>
  <si>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</si>
  <si>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</si>
  <si>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</si>
  <si>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</si>
  <si>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</si>
  <si>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</si>
  <si>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</si>
  <si>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</si>
  <si>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</si>
  <si>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</si>
  <si>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</si>
  <si>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</si>
  <si>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</si>
  <si>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</si>
  <si>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</si>
  <si>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</si>
  <si>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</si>
  <si>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</si>
  <si>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</si>
  <si>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</si>
  <si>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</si>
  <si>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</si>
  <si>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</si>
  <si>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</si>
  <si>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</si>
  <si>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</si>
  <si>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</si>
  <si>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</si>
  <si>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</si>
  <si>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</si>
  <si>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</si>
  <si>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</si>
  <si>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</si>
  <si>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</si>
  <si>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</si>
  <si>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</si>
  <si>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</si>
  <si>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</si>
  <si>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</si>
  <si>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</si>
  <si>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</si>
  <si>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</si>
  <si>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</si>
  <si>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</si>
  <si>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</si>
  <si>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</si>
  <si>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</si>
  <si>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</si>
  <si>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</si>
  <si>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</si>
  <si>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</si>
  <si>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</si>
  <si>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</si>
  <si>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</si>
  <si>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</si>
  <si>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</si>
  <si>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</si>
  <si>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</si>
  <si>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</si>
  <si>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</si>
  <si>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</si>
  <si>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</si>
  <si>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</si>
  <si>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</si>
  <si>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</si>
  <si>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</si>
  <si>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</si>
  <si>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</si>
  <si>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</si>
  <si>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</si>
  <si>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</si>
  <si>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</si>
  <si>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</si>
  <si>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</si>
  <si>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</si>
  <si>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</si>
  <si>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</si>
  <si>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</si>
  <si>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</si>
  <si>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</si>
  <si>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</si>
  <si>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</si>
  <si>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</si>
  <si>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</si>
  <si>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</si>
  <si>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</si>
  <si>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</si>
  <si>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</si>
  <si>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</si>
  <si>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</si>
  <si>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</si>
  <si>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</si>
  <si>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</si>
  <si>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</si>
  <si>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</si>
  <si>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</si>
  <si>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</si>
  <si>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</si>
  <si>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</si>
  <si>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</si>
  <si>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</si>
  <si>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</si>
  <si>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</si>
  <si>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</si>
  <si>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</si>
  <si>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</si>
  <si>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</si>
  <si>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</si>
  <si>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</si>
  <si>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</si>
  <si>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</si>
  <si>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</si>
  <si>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</si>
  <si>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</si>
  <si>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</si>
  <si>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</si>
  <si>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</si>
  <si>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</si>
  <si>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</si>
  <si>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</si>
  <si>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</si>
  <si>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</si>
  <si>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</si>
  <si>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</si>
  <si>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</si>
  <si>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</si>
  <si>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</si>
  <si>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</si>
  <si>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</si>
  <si>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</si>
  <si>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</si>
  <si>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</si>
  <si>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</si>
  <si>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</si>
  <si>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</si>
  <si>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</si>
  <si>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</si>
  <si>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</si>
  <si>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</si>
  <si>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</si>
  <si>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</si>
  <si>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</si>
  <si>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</si>
  <si>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</si>
  <si>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</si>
  <si>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</si>
  <si>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</si>
  <si>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</si>
  <si>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</si>
  <si>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</si>
  <si>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</si>
  <si>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</si>
  <si>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</si>
  <si>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</si>
  <si>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</si>
  <si>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</si>
  <si>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</si>
  <si>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</si>
  <si>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</si>
  <si>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</si>
  <si>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</si>
  <si>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</si>
  <si>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</si>
  <si>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</si>
  <si>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</si>
  <si>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</si>
  <si>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</si>
  <si>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</si>
  <si>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</si>
  <si>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</si>
  <si>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</si>
  <si>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</si>
  <si>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</si>
  <si>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</si>
  <si>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</si>
  <si>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</si>
  <si>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</si>
  <si>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</si>
  <si>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</si>
  <si>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</si>
  <si>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</si>
  <si>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</si>
  <si>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</si>
  <si>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</si>
  <si>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</si>
  <si>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</si>
  <si>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</si>
  <si>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</si>
  <si>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</si>
  <si>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</si>
  <si>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</si>
  <si>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</si>
  <si>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</si>
  <si>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</si>
  <si>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</si>
  <si>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</si>
  <si>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</si>
  <si>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</si>
  <si>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</si>
  <si>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</si>
  <si>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</si>
  <si>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</si>
  <si>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</si>
  <si>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</si>
  <si>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</si>
  <si>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</si>
  <si>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</si>
  <si>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</si>
  <si>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</si>
  <si>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</si>
  <si>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</si>
  <si>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</si>
  <si>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</si>
  <si>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</si>
  <si>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</si>
  <si>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</si>
  <si>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</si>
  <si>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</si>
  <si>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</si>
  <si>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</si>
  <si>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</si>
  <si>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</si>
  <si>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</si>
  <si>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</si>
  <si>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</si>
  <si>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</si>
  <si>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</si>
  <si>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</si>
  <si>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</si>
  <si>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</si>
  <si>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</si>
  <si>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</si>
  <si>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</si>
  <si>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</si>
  <si>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</si>
  <si>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</si>
  <si>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</si>
  <si>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</si>
  <si>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</si>
  <si>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</si>
  <si>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</si>
  <si>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</si>
  <si>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</si>
  <si>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</si>
  <si>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</si>
  <si>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</si>
  <si>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</si>
  <si>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</si>
  <si>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</si>
  <si>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</si>
  <si>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</si>
  <si>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</si>
  <si>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</si>
  <si>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</si>
  <si>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</si>
  <si>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</si>
  <si>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</si>
  <si>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</si>
  <si>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</si>
  <si>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</si>
  <si>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</si>
  <si>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</si>
  <si>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</si>
  <si>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</si>
  <si>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</si>
  <si>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</si>
  <si>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</si>
  <si>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</si>
  <si>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</si>
  <si>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</si>
  <si>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</si>
  <si>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</si>
  <si>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</si>
  <si>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</si>
  <si>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</si>
  <si>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</si>
  <si>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</si>
  <si>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</si>
  <si>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</si>
  <si>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</si>
  <si>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</si>
  <si>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</si>
  <si>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</si>
  <si>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</si>
  <si>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</si>
  <si>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</si>
  <si>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</si>
  <si>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</si>
  <si>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</si>
  <si>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</si>
  <si>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</si>
  <si>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</si>
  <si>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</si>
  <si>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</si>
  <si>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</si>
  <si>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</si>
  <si>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</si>
  <si>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</si>
  <si>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</si>
  <si>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</si>
  <si>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</si>
  <si>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</si>
  <si>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</si>
  <si>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</si>
  <si>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</si>
  <si>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</si>
  <si>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</si>
  <si>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</si>
  <si>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</si>
  <si>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</si>
  <si>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</si>
  <si>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</si>
  <si>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</si>
  <si>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</si>
  <si>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</si>
  <si>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</si>
  <si>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</si>
  <si>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</si>
  <si>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</si>
  <si>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</si>
  <si>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</si>
  <si>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</si>
  <si>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</si>
  <si>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</si>
  <si>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</si>
  <si>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</si>
  <si>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</si>
  <si>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</si>
  <si>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</si>
  <si>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</si>
  <si>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</si>
  <si>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</si>
  <si>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</si>
  <si>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</si>
  <si>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</si>
  <si>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</si>
  <si>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</si>
  <si>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</si>
  <si>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</si>
  <si>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</si>
  <si>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</si>
  <si>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</si>
  <si>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</si>
  <si>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</si>
  <si>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</si>
  <si>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</si>
  <si>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</si>
  <si>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</si>
  <si>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</si>
  <si>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</si>
  <si>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</si>
  <si>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</si>
  <si>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</si>
  <si>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</si>
  <si>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</si>
  <si>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</si>
  <si>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</si>
  <si>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</si>
  <si>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</si>
  <si>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</si>
  <si>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</si>
  <si>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</si>
  <si>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</si>
  <si>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</si>
  <si>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</si>
  <si>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</si>
  <si>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</si>
  <si>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</si>
  <si>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</si>
  <si>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</si>
  <si>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</si>
  <si>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</si>
  <si>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</si>
  <si>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</si>
  <si>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</si>
  <si>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</si>
  <si>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</si>
  <si>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</si>
  <si>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</si>
  <si>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</si>
  <si>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</si>
  <si>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</si>
  <si>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</si>
  <si>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</si>
  <si>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</si>
  <si>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</si>
  <si>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</si>
  <si>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</si>
  <si>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</si>
  <si>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</si>
  <si>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</si>
  <si>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</si>
  <si>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</si>
  <si>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</si>
  <si>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</si>
  <si>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</si>
  <si>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</si>
  <si>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</si>
  <si>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</si>
  <si>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</si>
  <si>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</si>
  <si>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</si>
  <si>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</si>
  <si>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</si>
  <si>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</si>
  <si>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</si>
  <si>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</si>
  <si>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</si>
  <si>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</si>
  <si>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</si>
  <si>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</si>
  <si>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</si>
  <si>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</si>
  <si>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</si>
  <si>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</si>
  <si>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</si>
  <si>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</si>
  <si>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</si>
  <si>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</si>
  <si>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</si>
  <si>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</si>
  <si>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</si>
  <si>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</si>
  <si>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</si>
  <si>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</si>
  <si>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</si>
  <si>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</si>
  <si>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</si>
  <si>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</si>
  <si>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</si>
  <si>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</si>
  <si>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</si>
  <si>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</si>
  <si>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</si>
  <si>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</si>
  <si>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</si>
  <si>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</si>
  <si>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</si>
  <si>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</si>
  <si>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</si>
  <si>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</si>
  <si>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</si>
  <si>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</si>
  <si>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</si>
  <si>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</si>
  <si>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</si>
  <si>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</si>
  <si>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</si>
  <si>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</si>
  <si>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</si>
  <si>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</si>
  <si>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</si>
  <si>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</si>
  <si>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</si>
  <si>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</si>
  <si>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</si>
  <si>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</si>
  <si>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</si>
  <si>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</si>
  <si>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</si>
  <si>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</si>
  <si>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</si>
  <si>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</si>
  <si>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</si>
  <si>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</si>
  <si>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</si>
  <si>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</si>
  <si>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</si>
  <si>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</si>
  <si>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</si>
  <si>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</si>
  <si>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</si>
  <si>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</si>
  <si>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</si>
  <si>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</si>
  <si>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</si>
  <si>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</si>
  <si>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</si>
  <si>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</si>
  <si>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</si>
  <si>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</si>
  <si>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</si>
  <si>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</si>
  <si>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</si>
  <si>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</si>
  <si>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</si>
  <si>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</si>
  <si>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</si>
  <si>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</si>
  <si>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</si>
  <si>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</si>
  <si>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</si>
  <si>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</si>
  <si>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</si>
  <si>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</si>
  <si>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</si>
  <si>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</si>
  <si>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</si>
  <si>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</si>
  <si>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</si>
  <si>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</si>
  <si>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</si>
  <si>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</si>
  <si>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</si>
  <si>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</si>
  <si>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</si>
  <si>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</si>
  <si>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</si>
  <si>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</si>
  <si>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</si>
  <si>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</si>
  <si>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</si>
  <si>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</si>
  <si>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</si>
  <si>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</si>
  <si>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</si>
  <si>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</si>
  <si>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</si>
  <si>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</si>
  <si>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</si>
  <si>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</si>
  <si>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</si>
  <si>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</si>
  <si>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</si>
  <si>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</si>
  <si>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</si>
  <si>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</si>
  <si>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</si>
  <si>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</si>
  <si>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</si>
  <si>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</si>
  <si>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</si>
  <si>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</si>
  <si>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</si>
  <si>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</si>
  <si>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</si>
  <si>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</si>
  <si>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</si>
  <si>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</si>
  <si>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</si>
  <si>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</si>
  <si>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</si>
  <si>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</si>
  <si>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</si>
  <si>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</si>
  <si>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</si>
  <si>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</si>
  <si>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</si>
  <si>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</si>
  <si>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</si>
  <si>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</si>
  <si>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</si>
  <si>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</si>
  <si>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</si>
  <si>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</si>
  <si>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</si>
  <si>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</si>
  <si>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</si>
  <si>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</si>
  <si>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</si>
  <si>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</si>
  <si>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</si>
  <si>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</si>
  <si>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</si>
  <si>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</si>
  <si>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</si>
  <si>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</si>
  <si>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</si>
  <si>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</si>
  <si>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</si>
  <si>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</si>
  <si>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</si>
  <si>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</si>
  <si>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</si>
  <si>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</si>
  <si>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</si>
  <si>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</si>
  <si>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</si>
  <si>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</si>
  <si>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</si>
  <si>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</si>
  <si>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</si>
  <si>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</si>
  <si>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</si>
  <si>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</si>
  <si>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</si>
  <si>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</si>
  <si>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</si>
  <si>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</si>
  <si>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</si>
  <si>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</si>
  <si>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</si>
  <si>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</si>
  <si>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</si>
  <si>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</si>
  <si>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</si>
  <si>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</si>
  <si>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</si>
  <si>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</si>
  <si>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</si>
  <si>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</si>
  <si>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</si>
  <si>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</si>
  <si>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</si>
  <si>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</si>
  <si>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</si>
  <si>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</si>
  <si>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</si>
  <si>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</si>
  <si>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</si>
  <si>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</si>
  <si>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</si>
  <si>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</si>
  <si>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</si>
  <si>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</si>
  <si>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</si>
  <si>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</si>
  <si>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</si>
  <si>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</si>
  <si>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</si>
  <si>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</si>
  <si>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</si>
  <si>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</si>
  <si>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</si>
  <si>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</si>
  <si>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</si>
  <si>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</si>
  <si>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</si>
  <si>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</si>
  <si>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</si>
  <si>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</si>
  <si>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</si>
  <si>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</si>
  <si>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</si>
  <si>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</si>
  <si>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</si>
  <si>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</si>
  <si>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</si>
  <si>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</si>
  <si>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</si>
  <si>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</si>
  <si>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</si>
  <si>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</si>
  <si>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</si>
  <si>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</si>
  <si>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</si>
  <si>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</si>
  <si>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</si>
  <si>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</si>
  <si>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</si>
  <si>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</si>
  <si>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</si>
  <si>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</si>
  <si>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</si>
  <si>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</si>
  <si>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</si>
  <si>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</si>
  <si>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</si>
  <si>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</si>
  <si>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</si>
  <si>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</si>
  <si>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</si>
  <si>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</si>
  <si>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</si>
  <si>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</si>
  <si>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</si>
  <si>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</si>
  <si>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</si>
  <si>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</si>
  <si>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</si>
  <si>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</si>
  <si>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</si>
  <si>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</si>
  <si>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</si>
  <si>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</si>
  <si>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</si>
  <si>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</si>
  <si>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</si>
  <si>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</si>
  <si>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</si>
  <si>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</si>
  <si>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</si>
  <si>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</si>
  <si>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</si>
  <si>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</si>
  <si>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</si>
  <si>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</si>
  <si>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</si>
  <si>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</si>
  <si>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</si>
  <si>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</si>
  <si>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</si>
  <si>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</si>
  <si>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</si>
  <si>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</si>
  <si>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</si>
  <si>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</si>
  <si>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</si>
  <si>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</si>
  <si>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</si>
  <si>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</si>
  <si>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</si>
  <si>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</si>
  <si>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</si>
  <si>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</si>
  <si>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</si>
  <si>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</si>
  <si>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</si>
  <si>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</si>
  <si>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</si>
  <si>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</si>
  <si>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</si>
  <si>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</si>
  <si>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</si>
  <si>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</si>
  <si>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</si>
  <si>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</si>
  <si>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</si>
  <si>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</si>
  <si>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</si>
  <si>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</si>
  <si>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</si>
  <si>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</si>
  <si>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</si>
  <si>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</si>
  <si>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</si>
  <si>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</si>
  <si>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</si>
  <si>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</si>
  <si>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</si>
  <si>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</si>
  <si>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</si>
  <si>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</si>
  <si>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</si>
  <si>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</si>
  <si>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</si>
  <si>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</si>
  <si>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</si>
  <si>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</si>
  <si>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</si>
  <si>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</si>
  <si>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</si>
  <si>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</si>
  <si>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</si>
  <si>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</si>
  <si>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</si>
  <si>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</si>
  <si>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</si>
  <si>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</si>
  <si>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</si>
  <si>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</si>
  <si>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</si>
  <si>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</si>
  <si>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</si>
  <si>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</si>
  <si>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</si>
  <si>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</si>
  <si>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</si>
  <si>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</si>
  <si>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</si>
  <si>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</si>
  <si>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</si>
  <si>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</si>
  <si>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</si>
  <si>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</si>
  <si>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</si>
  <si>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</si>
  <si>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</si>
  <si>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</si>
  <si>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</si>
  <si>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</si>
  <si>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</si>
  <si>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</si>
  <si>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</si>
  <si>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</si>
  <si>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</si>
  <si>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</si>
  <si>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</si>
  <si>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</si>
  <si>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</si>
  <si>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</si>
  <si>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</si>
  <si>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</si>
  <si>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</si>
  <si>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</si>
  <si>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</si>
  <si>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</si>
  <si>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</si>
  <si>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</si>
  <si>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</si>
  <si>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</si>
  <si>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</si>
  <si>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</si>
  <si>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</si>
  <si>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</si>
  <si>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</si>
  <si>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</si>
  <si>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</si>
  <si>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</si>
  <si>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</si>
  <si>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</si>
  <si>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</si>
  <si>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</si>
  <si>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</si>
  <si>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</si>
  <si>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</si>
  <si>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</si>
  <si>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</si>
  <si>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</si>
  <si>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</si>
  <si>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</si>
  <si>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</si>
  <si>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</si>
  <si>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</si>
  <si>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</si>
  <si>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</si>
  <si>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</si>
  <si>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</si>
  <si>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</si>
  <si>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</si>
  <si>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</si>
  <si>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</si>
  <si>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</si>
  <si>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</si>
  <si>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</si>
  <si>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</si>
  <si>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</si>
  <si>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</si>
  <si>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</si>
  <si>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</si>
  <si>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</si>
  <si>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</si>
  <si>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</si>
  <si>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</si>
  <si>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</si>
  <si>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</si>
  <si>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</si>
  <si>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</si>
  <si>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</si>
  <si>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</si>
  <si>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</si>
  <si>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</si>
  <si>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</si>
  <si>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</si>
  <si>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</si>
  <si>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</si>
  <si>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</si>
  <si>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</si>
  <si>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</si>
  <si>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</si>
  <si>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</si>
  <si>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</si>
  <si>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</si>
  <si>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</si>
  <si>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</si>
  <si>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</si>
  <si>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</si>
  <si>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</si>
  <si>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</si>
  <si>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</si>
  <si>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</si>
  <si>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</si>
  <si>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</si>
  <si>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</si>
  <si>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</si>
  <si>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</si>
  <si>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</si>
  <si>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</si>
  <si>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</si>
  <si>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</si>
  <si>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</si>
  <si>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</si>
  <si>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</si>
  <si>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</si>
  <si>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</si>
  <si>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</si>
  <si>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</si>
  <si>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</si>
  <si>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</si>
  <si>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</si>
  <si>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</si>
  <si>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</si>
  <si>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</si>
  <si>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</si>
  <si>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</si>
  <si>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</si>
  <si>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</si>
  <si>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</si>
  <si>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</si>
  <si>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</si>
  <si>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</si>
  <si>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</si>
  <si>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</si>
  <si>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</si>
  <si>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</si>
  <si>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</si>
  <si>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</si>
  <si>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</si>
  <si>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</si>
  <si>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</si>
  <si>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</si>
  <si>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</si>
  <si>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</si>
  <si>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</si>
  <si>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</si>
  <si>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</si>
  <si>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</si>
  <si>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</si>
  <si>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</si>
  <si>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</si>
  <si>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</si>
  <si>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</si>
  <si>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</si>
  <si>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</si>
  <si>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</si>
  <si>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</si>
  <si>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</si>
  <si>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</si>
  <si>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</si>
  <si>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</si>
  <si>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</si>
  <si>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</si>
  <si>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</si>
  <si>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</si>
  <si>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</si>
  <si>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</si>
  <si>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</si>
  <si>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</si>
  <si>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</si>
  <si>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</si>
  <si>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</si>
  <si>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</si>
  <si>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</si>
  <si>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</si>
  <si>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</si>
  <si>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</si>
  <si>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</si>
  <si>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</si>
  <si>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</si>
  <si>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</si>
  <si>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</si>
  <si>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</si>
  <si>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</si>
  <si>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</si>
  <si>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</si>
  <si>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</si>
  <si>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</si>
  <si>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</si>
  <si>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</si>
  <si>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</si>
  <si>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</si>
  <si>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</si>
  <si>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</si>
  <si>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</si>
  <si>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</si>
  <si>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</si>
  <si>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</si>
  <si>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</si>
  <si>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</si>
  <si>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</si>
  <si>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</si>
  <si>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</si>
  <si>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</si>
  <si>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</si>
  <si>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</si>
  <si>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</si>
  <si>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</si>
  <si>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</si>
  <si>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</si>
  <si>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</si>
  <si>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</si>
  <si>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</si>
  <si>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</si>
  <si>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</si>
  <si>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</si>
  <si>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</si>
  <si>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</si>
  <si>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</si>
  <si>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</si>
  <si>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</si>
  <si>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</si>
  <si>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</si>
  <si>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</si>
  <si>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</si>
  <si>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</si>
  <si>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</si>
  <si>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</si>
  <si>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</si>
  <si>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</si>
  <si>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</si>
  <si>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</si>
  <si>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</si>
  <si>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</si>
  <si>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</si>
  <si>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</si>
  <si>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</si>
  <si>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</si>
  <si>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</si>
  <si>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</si>
  <si>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</si>
  <si>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</si>
  <si>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</si>
  <si>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</si>
  <si>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</si>
  <si>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</si>
  <si>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</si>
  <si>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</si>
  <si>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</si>
  <si>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</si>
  <si>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</si>
  <si>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</si>
  <si>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</si>
  <si>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</si>
  <si>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</si>
  <si>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</si>
  <si>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</si>
  <si>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</si>
  <si>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</si>
  <si>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</si>
  <si>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</si>
  <si>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</si>
  <si>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</si>
  <si>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</si>
  <si>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</si>
  <si>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</si>
  <si>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</si>
  <si>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</si>
  <si>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</si>
  <si>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</si>
  <si>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</si>
  <si>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</si>
  <si>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</si>
  <si>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</si>
  <si>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</si>
  <si>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</si>
  <si>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</si>
  <si>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</si>
  <si>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</si>
  <si>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</si>
  <si>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</si>
  <si>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</si>
  <si>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</si>
  <si>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</si>
  <si>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</si>
  <si>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</si>
  <si>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</si>
  <si>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</si>
  <si>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</si>
  <si>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</si>
  <si>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</si>
  <si>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</si>
  <si>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</si>
  <si>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</si>
  <si>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</si>
  <si>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</si>
  <si>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</si>
  <si>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</si>
  <si>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</si>
  <si>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</si>
  <si>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</si>
  <si>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</si>
  <si>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</si>
  <si>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</si>
  <si>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</si>
  <si>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</si>
  <si>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</si>
  <si>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</si>
  <si>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</si>
  <si>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</si>
  <si>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</si>
  <si>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</si>
  <si>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</si>
  <si>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</si>
  <si>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</si>
  <si>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</si>
  <si>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</si>
  <si>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</si>
  <si>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</si>
  <si>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</si>
  <si>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</si>
  <si>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</si>
  <si>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</si>
  <si>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</si>
  <si>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</si>
  <si>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</si>
  <si>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</si>
  <si>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</si>
  <si>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</si>
  <si>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</si>
  <si>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</si>
  <si>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</si>
  <si>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</si>
  <si>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</si>
  <si>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</si>
  <si>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</si>
  <si>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</si>
  <si>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</si>
  <si>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</si>
  <si>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</si>
  <si>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</si>
  <si>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</si>
  <si>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</si>
  <si>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</si>
  <si>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</si>
  <si>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</si>
  <si>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</si>
  <si>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</si>
  <si>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</si>
  <si>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</si>
  <si>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</si>
  <si>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</si>
  <si>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</si>
  <si>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</si>
  <si>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</si>
  <si>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</si>
  <si>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</si>
  <si>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</si>
  <si>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</si>
  <si>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</si>
  <si>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</si>
  <si>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</si>
  <si>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</si>
  <si>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</si>
  <si>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</si>
  <si>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</si>
  <si>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</si>
  <si>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</si>
  <si>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</si>
  <si>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</si>
  <si>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</si>
  <si>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</si>
  <si>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</si>
  <si>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</si>
  <si>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</si>
  <si>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</si>
  <si>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</si>
  <si>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</si>
  <si>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</si>
  <si>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</si>
  <si>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</si>
  <si>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</si>
  <si>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</si>
  <si>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</si>
  <si>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</si>
  <si>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</si>
  <si>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</si>
  <si>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</si>
  <si>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</si>
  <si>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</si>
  <si>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</si>
  <si>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</si>
  <si>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</si>
  <si>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</si>
  <si>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</si>
  <si>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</si>
  <si>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</si>
  <si>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</si>
  <si>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</si>
  <si>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</si>
  <si>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</si>
  <si>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</si>
  <si>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</si>
  <si>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</si>
  <si>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</si>
  <si>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</si>
  <si>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</si>
  <si>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</si>
  <si>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</si>
  <si>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</si>
  <si>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</si>
  <si>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</si>
  <si>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</si>
  <si>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</si>
  <si>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</si>
  <si>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</si>
  <si>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</si>
  <si>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</si>
  <si>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</si>
  <si>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</si>
  <si>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</si>
  <si>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</si>
  <si>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</si>
  <si>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</si>
  <si>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</si>
  <si>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</si>
  <si>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</si>
  <si>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</si>
  <si>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</si>
  <si>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</si>
  <si>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</si>
  <si>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</si>
  <si>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</si>
  <si>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</si>
  <si>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</si>
  <si>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</si>
  <si>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</si>
  <si>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</si>
  <si>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</si>
  <si>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</si>
  <si>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</si>
  <si>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</si>
  <si>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</si>
  <si>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</si>
  <si>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</si>
  <si>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</si>
  <si>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</si>
  <si>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</si>
  <si>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</si>
  <si>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</si>
  <si>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</si>
  <si>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</si>
  <si>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</si>
  <si>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</si>
  <si>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</si>
  <si>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</si>
  <si>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</si>
  <si>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</si>
  <si>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</si>
  <si>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</si>
  <si>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</si>
  <si>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</si>
  <si>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</si>
  <si>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</si>
  <si>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</si>
  <si>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</si>
  <si>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</si>
  <si>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</si>
  <si>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</si>
  <si>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</si>
  <si>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</si>
  <si>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</si>
  <si>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</si>
  <si>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</si>
  <si>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</si>
  <si>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</si>
  <si>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</si>
  <si>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</si>
  <si>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</si>
  <si>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</si>
  <si>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</si>
  <si>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</si>
  <si>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</si>
  <si>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</si>
  <si>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</si>
  <si>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</si>
  <si>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</si>
  <si>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</si>
  <si>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</si>
  <si>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</si>
  <si>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</si>
  <si>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</si>
  <si>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</si>
  <si>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</si>
  <si>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</si>
  <si>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</si>
  <si>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</si>
  <si>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</si>
  <si>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</si>
  <si>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</si>
  <si>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</si>
  <si>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</si>
  <si>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</si>
  <si>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</si>
  <si>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</si>
  <si>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</si>
  <si>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</si>
  <si>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</si>
  <si>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</si>
  <si>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</si>
  <si>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</si>
  <si>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</si>
  <si>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</si>
  <si>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</si>
  <si>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</si>
  <si>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</si>
  <si>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</si>
  <si>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</si>
  <si>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</si>
  <si>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</si>
  <si>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</si>
  <si>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</si>
  <si>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</si>
  <si>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</si>
  <si>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</si>
  <si>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</si>
  <si>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</si>
  <si>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</si>
  <si>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</si>
  <si>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</si>
  <si>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</si>
  <si>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</si>
  <si>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</si>
  <si>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</si>
  <si>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</si>
  <si>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</si>
  <si>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</si>
  <si>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</si>
  <si>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</si>
  <si>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</si>
  <si>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</si>
  <si>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</si>
  <si>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</si>
  <si>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</si>
  <si>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</si>
  <si>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</si>
  <si>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</si>
  <si>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</si>
  <si>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</si>
  <si>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</si>
  <si>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</si>
  <si>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</si>
  <si>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</si>
  <si>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</si>
  <si>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</si>
  <si>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</si>
  <si>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</si>
  <si>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</si>
  <si>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</si>
  <si>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</si>
  <si>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</si>
  <si>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</si>
  <si>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</si>
  <si>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</si>
  <si>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</si>
  <si>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</si>
  <si>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</si>
  <si>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</si>
  <si>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</si>
  <si>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</si>
  <si>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</si>
  <si>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</si>
  <si>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</si>
  <si>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</si>
  <si>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</si>
  <si>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</si>
  <si>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</si>
  <si>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</si>
  <si>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</si>
  <si>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</si>
  <si>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</si>
  <si>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</si>
  <si>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</si>
  <si>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</si>
  <si>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</si>
  <si>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</si>
  <si>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</si>
  <si>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</si>
  <si>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</si>
  <si>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</si>
  <si>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</si>
  <si>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</si>
  <si>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</si>
  <si>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</si>
  <si>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</si>
  <si>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</si>
  <si>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</si>
  <si>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</si>
  <si>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</si>
  <si>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</si>
  <si>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</si>
  <si>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</si>
  <si>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</si>
  <si>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</si>
  <si>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</si>
  <si>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</si>
  <si>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</si>
  <si>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</si>
  <si>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</si>
  <si>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</si>
  <si>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</si>
  <si>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</si>
  <si>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</si>
  <si>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</si>
  <si>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</si>
  <si>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</si>
  <si>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</si>
  <si>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</si>
  <si>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</si>
  <si>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</si>
  <si>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</si>
  <si>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</si>
  <si>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</si>
  <si>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</si>
  <si>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</si>
  <si>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</si>
  <si>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</si>
  <si>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</si>
  <si>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</si>
  <si>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</si>
  <si>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</si>
  <si>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</si>
  <si>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</si>
  <si>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</si>
  <si>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</si>
  <si>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</si>
  <si>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</si>
  <si>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</si>
  <si>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</si>
  <si>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</si>
  <si>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</si>
  <si>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</si>
  <si>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</si>
  <si>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</si>
  <si>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</si>
  <si>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</si>
  <si>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</si>
  <si>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</si>
  <si>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</si>
  <si>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</si>
  <si>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</si>
  <si>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</si>
  <si>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</si>
  <si>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</si>
  <si>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</si>
  <si>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</si>
  <si>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</si>
  <si>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</si>
  <si>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</si>
  <si>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</si>
  <si>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</si>
  <si>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</si>
  <si>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</si>
  <si>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</si>
  <si>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</si>
  <si>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</si>
  <si>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</si>
  <si>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</si>
  <si>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</si>
  <si>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</si>
  <si>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</si>
  <si>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</si>
  <si>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</si>
  <si>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</si>
  <si>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</si>
  <si>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</si>
  <si>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</si>
  <si>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</si>
  <si>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</si>
  <si>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</si>
  <si>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</si>
  <si>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</si>
  <si>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</si>
  <si>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</si>
  <si>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</si>
  <si>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</si>
  <si>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</si>
  <si>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</si>
  <si>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</si>
  <si>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</si>
  <si>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</si>
  <si>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</si>
  <si>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</si>
  <si>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</si>
  <si>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</si>
  <si>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</si>
  <si>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</si>
  <si>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</si>
  <si>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</si>
  <si>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</si>
  <si>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</si>
  <si>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</si>
  <si>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</si>
  <si>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</si>
  <si>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</si>
  <si>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</si>
  <si>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</si>
  <si>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</si>
  <si>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</si>
  <si>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</si>
  <si>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</si>
  <si>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</si>
  <si>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</si>
  <si>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</si>
  <si>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</si>
  <si>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</si>
  <si>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</si>
  <si>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</si>
  <si>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</si>
  <si>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</si>
  <si>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</si>
  <si>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</si>
  <si>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</si>
  <si>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</si>
  <si>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</si>
  <si>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</si>
  <si>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</si>
  <si>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</si>
  <si>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</si>
  <si>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</si>
  <si>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</si>
  <si>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</si>
  <si>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</si>
  <si>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</si>
  <si>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</si>
  <si>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</si>
  <si>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</si>
  <si>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</si>
  <si>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</si>
  <si>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</si>
  <si>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</si>
  <si>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</si>
  <si>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</si>
  <si>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</si>
  <si>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</si>
  <si>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</si>
  <si>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</si>
  <si>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</si>
  <si>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</si>
  <si>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</si>
  <si>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</si>
  <si>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</si>
  <si>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</si>
  <si>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</si>
  <si>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</si>
  <si>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</si>
  <si>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</si>
  <si>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</si>
  <si>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</si>
  <si>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</si>
  <si>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</si>
  <si>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</si>
  <si>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</si>
  <si>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</si>
  <si>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</si>
  <si>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</si>
  <si>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</si>
  <si>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</si>
  <si>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</si>
  <si>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</si>
  <si>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</si>
  <si>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</si>
  <si>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</si>
  <si>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</si>
  <si>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</si>
  <si>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</si>
  <si>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</si>
  <si>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</si>
  <si>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</si>
  <si>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</si>
  <si>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</si>
  <si>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</si>
  <si>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</si>
  <si>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</si>
  <si>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</si>
  <si>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</si>
  <si>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</si>
  <si>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</si>
  <si>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</si>
  <si>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</si>
  <si>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</si>
  <si>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</si>
  <si>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</si>
  <si>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</si>
  <si>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</si>
  <si>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</si>
  <si>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</si>
  <si>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</si>
  <si>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</si>
  <si>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</si>
  <si>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</si>
  <si>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</si>
  <si>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</si>
  <si>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</si>
  <si>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</si>
  <si>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</si>
  <si>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</si>
  <si>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</si>
  <si>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</si>
  <si>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</si>
  <si>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</si>
  <si>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</si>
  <si>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</si>
  <si>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</si>
  <si>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</si>
  <si>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</si>
  <si>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</si>
  <si>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</si>
  <si>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</si>
  <si>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</si>
  <si>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</si>
  <si>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</si>
  <si>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</si>
  <si>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</si>
  <si>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</si>
  <si>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</si>
  <si>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</si>
  <si>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</si>
  <si>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</si>
  <si>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</si>
  <si>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</si>
  <si>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</si>
  <si>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</si>
  <si>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</si>
  <si>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</si>
  <si>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</si>
  <si>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</si>
  <si>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</si>
  <si>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</si>
  <si>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</si>
  <si>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</si>
  <si>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</si>
  <si>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</si>
  <si>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</si>
  <si>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</si>
  <si>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</si>
  <si>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</si>
  <si>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</si>
  <si>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</si>
  <si>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</si>
  <si>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</si>
  <si>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</si>
  <si>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</si>
  <si>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</si>
  <si>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</si>
  <si>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</si>
  <si>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</si>
  <si>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</si>
  <si>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</si>
  <si>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</si>
  <si>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</si>
  <si>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</si>
  <si>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</si>
  <si>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</si>
  <si>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</si>
  <si>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</si>
  <si>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</si>
  <si>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</si>
  <si>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</si>
  <si>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</si>
  <si>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</si>
  <si>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</si>
  <si>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</si>
  <si>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</si>
  <si>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</si>
  <si>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</si>
  <si>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</si>
  <si>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</si>
  <si>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</si>
  <si>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</si>
  <si>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</si>
  <si>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</si>
  <si>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</si>
  <si>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</si>
  <si>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</si>
  <si>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</si>
  <si>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</si>
  <si>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</si>
  <si>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</si>
  <si>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</si>
  <si>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</si>
  <si>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</si>
  <si>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</si>
  <si>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</si>
  <si>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</si>
  <si>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</si>
  <si>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</si>
  <si>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</si>
  <si>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</si>
  <si>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</si>
  <si>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</si>
  <si>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</si>
  <si>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</si>
  <si>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</si>
  <si>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</si>
  <si>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</si>
  <si>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</si>
  <si>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</si>
  <si>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</si>
  <si>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</si>
  <si>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</si>
  <si>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</si>
  <si>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</si>
  <si>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</si>
  <si>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</si>
  <si>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</si>
  <si>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</si>
  <si>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</si>
  <si>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</si>
  <si>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</si>
  <si>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</si>
  <si>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</si>
  <si>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</si>
  <si>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</si>
  <si>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</si>
  <si>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</si>
  <si>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</si>
  <si>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</si>
  <si>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</si>
  <si>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</si>
  <si>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</si>
  <si>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</si>
  <si>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</si>
  <si>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</si>
  <si>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</si>
  <si>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</si>
  <si>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</si>
  <si>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</si>
  <si>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</si>
  <si>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</si>
  <si>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</si>
  <si>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</si>
  <si>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</si>
  <si>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</si>
  <si>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</si>
  <si>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</si>
  <si>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</si>
  <si>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</si>
  <si>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</si>
  <si>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</si>
  <si>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</si>
  <si>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</si>
  <si>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</si>
  <si>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</si>
  <si>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</si>
  <si>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</si>
  <si>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</si>
  <si>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</si>
  <si>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</si>
  <si>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</si>
  <si>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</si>
  <si>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</si>
  <si>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</si>
  <si>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</si>
  <si>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</si>
  <si>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</si>
  <si>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</si>
  <si>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</si>
  <si>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</si>
  <si>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</si>
  <si>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</si>
  <si>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</si>
  <si>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</si>
  <si>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</si>
  <si>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</si>
  <si>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</si>
  <si>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</si>
  <si>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</si>
  <si>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</si>
  <si>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</si>
  <si>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</si>
  <si>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</si>
  <si>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</si>
  <si>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</si>
  <si>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</si>
  <si>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</si>
  <si>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</si>
  <si>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</si>
  <si>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</si>
  <si>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</si>
  <si>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</si>
  <si>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</si>
  <si>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</si>
  <si>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</si>
  <si>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</si>
  <si>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</si>
  <si>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</si>
  <si>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</si>
  <si>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</si>
  <si>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</si>
  <si>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</si>
  <si>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</si>
  <si>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</si>
  <si>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</si>
  <si>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</si>
  <si>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</si>
  <si>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</si>
  <si>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</si>
  <si>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</si>
  <si>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</si>
  <si>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</si>
  <si>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</si>
  <si>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</si>
  <si>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</si>
  <si>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</si>
  <si>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</si>
  <si>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</si>
  <si>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</si>
  <si>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</si>
  <si>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</si>
  <si>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</si>
  <si>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</si>
  <si>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</si>
  <si>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</si>
  <si>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</si>
  <si>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</si>
  <si>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</si>
  <si>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</si>
  <si>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</si>
  <si>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</si>
  <si>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</si>
  <si>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</si>
  <si>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</si>
  <si>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</si>
  <si>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</si>
  <si>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</si>
  <si>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</si>
  <si>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</si>
  <si>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</si>
  <si>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</si>
  <si>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</si>
  <si>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</si>
  <si>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</si>
  <si>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</si>
  <si>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</si>
  <si>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</si>
  <si>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</si>
  <si>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</si>
  <si>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</si>
  <si>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</si>
  <si>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</si>
  <si>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</si>
  <si>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</si>
  <si>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</si>
  <si>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</si>
  <si>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</si>
  <si>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</si>
  <si>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</si>
  <si>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</si>
  <si>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</si>
  <si>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</si>
  <si>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</si>
  <si>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</si>
  <si>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</si>
  <si>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</si>
  <si>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</si>
  <si>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</si>
  <si>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</si>
  <si>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</si>
  <si>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</si>
  <si>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</si>
  <si>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</si>
  <si>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</si>
  <si>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</si>
  <si>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</si>
  <si>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</si>
  <si>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</si>
  <si>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</si>
  <si>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</si>
  <si>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</si>
  <si>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</si>
  <si>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</si>
  <si>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</si>
  <si>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</si>
  <si>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</si>
  <si>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</si>
  <si>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</si>
  <si>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</si>
  <si>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</si>
  <si>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</si>
  <si>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</si>
  <si>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</si>
  <si>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</si>
  <si>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</si>
  <si>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</si>
  <si>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</si>
  <si>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</si>
  <si>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</si>
  <si>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</si>
  <si>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</si>
  <si>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</si>
  <si>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</si>
  <si>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</si>
  <si>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</si>
  <si>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</si>
  <si>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</si>
  <si>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</si>
  <si>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</si>
  <si>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</si>
  <si>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</si>
  <si>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</si>
  <si>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</si>
  <si>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</si>
  <si>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</si>
  <si>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</si>
  <si>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</si>
  <si>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</si>
  <si>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</si>
  <si>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</si>
  <si>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</si>
  <si>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</si>
  <si>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</si>
  <si>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</si>
  <si>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</si>
  <si>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</si>
  <si>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</si>
  <si>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</si>
  <si>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</si>
  <si>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</si>
  <si>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</si>
  <si>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</si>
  <si>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</si>
  <si>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</si>
  <si>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</si>
  <si>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</si>
  <si>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</si>
  <si>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</si>
  <si>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</si>
  <si>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</si>
  <si>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</si>
  <si>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</si>
  <si>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</si>
  <si>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</si>
  <si>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</si>
  <si>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</si>
  <si>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</si>
  <si>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</si>
  <si>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</si>
  <si>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</si>
  <si>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</si>
  <si>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</si>
  <si>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</si>
  <si>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</si>
  <si>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</si>
  <si>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</si>
  <si>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</si>
  <si>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</si>
  <si>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</si>
  <si>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</si>
  <si>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</si>
  <si>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</si>
  <si>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</si>
  <si>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</si>
  <si>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</si>
  <si>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</si>
  <si>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</si>
  <si>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</si>
  <si>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</si>
  <si>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</si>
  <si>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</si>
  <si>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</si>
  <si>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</si>
  <si>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</si>
  <si>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</si>
  <si>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</si>
  <si>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</si>
  <si>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</si>
  <si>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</si>
  <si>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</si>
  <si>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</si>
  <si>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</si>
  <si>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</si>
  <si>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</si>
  <si>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</si>
  <si>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</si>
  <si>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</si>
  <si>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</si>
  <si>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</si>
  <si>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</si>
  <si>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</si>
  <si>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</si>
  <si>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</si>
  <si>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</si>
  <si>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</si>
  <si>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</si>
  <si>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</si>
  <si>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</si>
  <si>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</si>
  <si>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</si>
  <si>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</si>
  <si>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</si>
  <si>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</si>
  <si>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</si>
  <si>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</si>
  <si>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</si>
  <si>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</si>
  <si>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</si>
  <si>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</si>
  <si>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</si>
  <si>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</si>
  <si>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</si>
  <si>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</si>
  <si>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</si>
  <si>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</si>
  <si>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</si>
  <si>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</si>
  <si>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</si>
  <si>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</si>
  <si>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</si>
  <si>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</si>
  <si>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</si>
  <si>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</si>
  <si>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</si>
  <si>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</si>
  <si>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</si>
  <si>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</si>
  <si>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</si>
  <si>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</si>
  <si>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</si>
  <si>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</si>
  <si>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</si>
  <si>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</si>
  <si>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</si>
  <si>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</si>
  <si>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</si>
  <si>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</si>
  <si>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</si>
  <si>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</si>
  <si>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</si>
  <si>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</si>
  <si>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</si>
  <si>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</si>
  <si>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</si>
  <si>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</si>
  <si>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</si>
  <si>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</si>
  <si>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</si>
  <si>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</si>
  <si>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</si>
  <si>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</si>
  <si>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</si>
  <si>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</si>
  <si>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</si>
  <si>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</si>
  <si>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</si>
  <si>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</si>
  <si>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</si>
  <si>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</si>
  <si>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</si>
  <si>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</si>
  <si>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</si>
  <si>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</si>
  <si>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</si>
  <si>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</si>
  <si>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</si>
  <si>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</si>
  <si>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</si>
  <si>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</si>
  <si>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</si>
  <si>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</si>
  <si>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</si>
  <si>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</si>
  <si>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</si>
  <si>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</si>
  <si>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</si>
  <si>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</si>
  <si>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</si>
  <si>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</si>
  <si>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</si>
  <si>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</si>
  <si>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</si>
  <si>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</si>
  <si>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</si>
  <si>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</si>
  <si>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</si>
  <si>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</si>
  <si>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</si>
  <si>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</si>
  <si>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</si>
  <si>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</si>
  <si>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</si>
  <si>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</si>
  <si>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</si>
  <si>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</si>
  <si>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</si>
  <si>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</si>
  <si>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</si>
  <si>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</si>
  <si>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</si>
  <si>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</si>
  <si>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</si>
  <si>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</si>
  <si>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</si>
  <si>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</si>
  <si>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</si>
  <si>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</si>
  <si>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</si>
  <si>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</si>
  <si>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</si>
  <si>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</si>
  <si>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</si>
  <si>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</si>
  <si>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</si>
  <si>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</si>
  <si>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</si>
  <si>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</si>
  <si>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</si>
  <si>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</si>
  <si>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</si>
  <si>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</si>
  <si>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</si>
  <si>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</si>
  <si>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</si>
  <si>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</si>
  <si>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</si>
  <si>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</si>
  <si>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</si>
  <si>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</si>
  <si>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</si>
  <si>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</si>
  <si>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</si>
  <si>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</si>
  <si>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</si>
  <si>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</si>
  <si>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</si>
  <si>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</si>
  <si>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</si>
  <si>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</si>
  <si>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</si>
  <si>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</si>
  <si>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</si>
  <si>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</si>
  <si>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</si>
  <si>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</si>
  <si>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</si>
  <si>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</si>
  <si>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</si>
  <si>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</si>
  <si>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</si>
  <si>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</si>
  <si>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</si>
  <si>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</si>
  <si>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</si>
  <si>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</si>
  <si>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</si>
  <si>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</si>
  <si>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</si>
  <si>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</si>
  <si>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</si>
  <si>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</si>
  <si>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</si>
  <si>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</si>
  <si>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</si>
  <si>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</si>
  <si>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</si>
  <si>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</si>
  <si>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</si>
  <si>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</si>
  <si>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</si>
  <si>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</si>
  <si>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</si>
  <si>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</si>
  <si>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</si>
  <si>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</si>
  <si>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</si>
  <si>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</si>
  <si>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</si>
  <si>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</si>
  <si>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</si>
  <si>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</si>
  <si>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</si>
  <si>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</si>
  <si>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</si>
  <si>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</si>
  <si>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</si>
  <si>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</si>
  <si>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</si>
  <si>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</si>
  <si>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</si>
  <si>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</si>
  <si>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</si>
  <si>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</si>
  <si>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</si>
  <si>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</si>
  <si>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</si>
  <si>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</si>
  <si>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</si>
  <si>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</si>
  <si>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</si>
  <si>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</si>
  <si>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</si>
  <si>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</si>
  <si>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</si>
  <si>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</si>
  <si>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</si>
  <si>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</si>
  <si>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</si>
  <si>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</si>
  <si>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</si>
  <si>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</si>
  <si>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</si>
  <si>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</si>
  <si>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</si>
  <si>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</si>
  <si>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</si>
  <si>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</si>
  <si>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</si>
  <si>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</si>
  <si>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</si>
  <si>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</si>
  <si>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</si>
  <si>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</si>
  <si>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</si>
  <si>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</si>
  <si>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</si>
  <si>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</si>
  <si>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</si>
  <si>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</si>
  <si>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</si>
  <si>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</si>
  <si>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</si>
  <si>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</si>
  <si>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</si>
  <si>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</si>
  <si>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</si>
  <si>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</si>
  <si>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</si>
  <si>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</si>
  <si>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</si>
  <si>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</si>
  <si>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</si>
  <si>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</si>
  <si>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</si>
  <si>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</si>
  <si>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</si>
  <si>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</si>
  <si>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</si>
  <si>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</si>
  <si>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</si>
  <si>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</si>
  <si>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</si>
  <si>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</si>
  <si>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</si>
  <si>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</si>
  <si>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</si>
  <si>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</si>
  <si>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</si>
  <si>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</si>
  <si>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</si>
  <si>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</si>
  <si>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</si>
  <si>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</si>
  <si>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</si>
  <si>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</si>
  <si>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</si>
  <si>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</si>
  <si>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</si>
  <si>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</si>
  <si>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</si>
  <si>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</si>
  <si>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</si>
  <si>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</si>
  <si>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</si>
  <si>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</si>
  <si>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</si>
  <si>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</si>
  <si>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</si>
  <si>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</si>
  <si>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</si>
  <si>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</si>
  <si>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</si>
  <si>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</si>
  <si>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</si>
  <si>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</si>
  <si>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</si>
  <si>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</si>
  <si>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</si>
  <si>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</si>
  <si>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</si>
  <si>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</si>
  <si>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</si>
  <si>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</si>
  <si>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</si>
  <si>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</si>
  <si>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</si>
  <si>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</si>
  <si>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</si>
  <si>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</si>
  <si>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</si>
  <si>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</si>
  <si>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</si>
  <si>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</si>
  <si>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</si>
  <si>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</si>
  <si>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</si>
  <si>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</si>
  <si>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</si>
  <si>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</si>
  <si>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</si>
  <si>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</si>
  <si>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</si>
  <si>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</si>
  <si>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</si>
  <si>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</si>
  <si>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</si>
  <si>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</si>
  <si>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</si>
  <si>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</si>
  <si>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</si>
  <si>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</si>
  <si>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</si>
  <si>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</si>
  <si>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</si>
  <si>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</si>
  <si>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</si>
  <si>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</si>
  <si>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</si>
  <si>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</si>
  <si>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</si>
  <si>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</si>
  <si>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</si>
  <si>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</si>
  <si>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</si>
  <si>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</si>
  <si>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</si>
  <si>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</si>
  <si>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</si>
  <si>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</si>
  <si>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</si>
  <si>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</si>
  <si>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</si>
  <si>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</si>
  <si>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</si>
  <si>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</si>
  <si>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</si>
  <si>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</si>
  <si>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</si>
  <si>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</si>
  <si>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</si>
  <si>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</si>
  <si>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</si>
  <si>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</si>
  <si>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</si>
  <si>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</si>
  <si>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</si>
  <si>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</si>
  <si>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</si>
  <si>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</si>
  <si>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</si>
  <si>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</si>
  <si>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</si>
  <si>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</si>
  <si>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</si>
  <si>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</si>
  <si>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</si>
  <si>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</si>
  <si>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</si>
  <si>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</si>
  <si>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</si>
  <si>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</si>
  <si>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</si>
  <si>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</si>
  <si>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</si>
  <si>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</si>
  <si>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</si>
  <si>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</si>
  <si>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</si>
  <si>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</si>
  <si>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</si>
  <si>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</si>
  <si>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</si>
  <si>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</si>
  <si>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</si>
  <si>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</si>
  <si>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</si>
  <si>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</si>
  <si>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</si>
  <si>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</si>
  <si>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</si>
  <si>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</si>
  <si>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</si>
  <si>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</si>
  <si>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</si>
  <si>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</si>
  <si>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</si>
  <si>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</si>
  <si>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</si>
  <si>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</si>
  <si>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</si>
  <si>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</si>
  <si>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</si>
  <si>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</si>
  <si>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</si>
  <si>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</si>
  <si>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</si>
  <si>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</si>
  <si>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</si>
  <si>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</si>
  <si>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</si>
  <si>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</si>
  <si>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</si>
  <si>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</si>
  <si>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</si>
  <si>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</si>
  <si>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</si>
  <si>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</si>
  <si>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</si>
  <si>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</si>
  <si>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</si>
  <si>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</si>
  <si>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</si>
  <si>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</si>
  <si>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</si>
  <si>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</si>
  <si>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</si>
  <si>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</si>
  <si>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</si>
  <si>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</si>
  <si>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</si>
  <si>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</si>
  <si>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</si>
  <si>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</si>
  <si>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</si>
  <si>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</si>
  <si>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</si>
  <si>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</si>
  <si>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</si>
  <si>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</si>
  <si>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</si>
  <si>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</si>
  <si>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</si>
  <si>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</si>
  <si>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</si>
  <si>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</si>
  <si>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</si>
  <si>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</si>
  <si>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</si>
  <si>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</si>
  <si>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</si>
  <si>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</si>
  <si>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</si>
  <si>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</si>
  <si>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</si>
  <si>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</si>
  <si>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</si>
  <si>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</si>
  <si>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</si>
  <si>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</si>
  <si>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</si>
  <si>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</si>
  <si>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</si>
  <si>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</si>
  <si>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</si>
  <si>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</si>
  <si>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</si>
  <si>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</si>
  <si>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</si>
  <si>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</si>
  <si>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</si>
  <si>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</si>
  <si>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</si>
  <si>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</si>
  <si>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</si>
  <si>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</si>
  <si>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</si>
  <si>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</si>
  <si>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</si>
  <si>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</si>
  <si>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</si>
  <si>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</si>
  <si>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</si>
  <si>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</si>
  <si>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</si>
  <si>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</si>
  <si>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</si>
  <si>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</si>
  <si>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</si>
  <si>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</si>
  <si>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</si>
  <si>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</si>
  <si>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</si>
  <si>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</si>
  <si>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</si>
  <si>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</si>
  <si>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</si>
  <si>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</si>
  <si>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</si>
  <si>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</si>
  <si>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</si>
  <si>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</si>
  <si>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</si>
  <si>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</si>
  <si>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</si>
  <si>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</si>
  <si>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</si>
  <si>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</si>
  <si>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</si>
  <si>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</si>
  <si>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</si>
  <si>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</si>
  <si>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</si>
  <si>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</si>
  <si>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</si>
  <si>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</si>
  <si>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</si>
  <si>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</si>
  <si>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</si>
  <si>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</si>
  <si>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</si>
  <si>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</si>
  <si>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</si>
  <si>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</si>
  <si>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</si>
  <si>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</si>
  <si>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</si>
  <si>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</si>
  <si>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</si>
  <si>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</si>
  <si>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</si>
  <si>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</si>
  <si>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</si>
  <si>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</si>
  <si>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</si>
  <si>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</si>
  <si>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</si>
  <si>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</si>
  <si>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</si>
  <si>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</si>
  <si>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</si>
  <si>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</si>
  <si>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</si>
  <si>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</si>
  <si>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</si>
  <si>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</si>
  <si>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</si>
  <si>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</si>
  <si>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</si>
  <si>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</si>
  <si>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</si>
  <si>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</si>
  <si>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</si>
  <si>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</si>
  <si>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</si>
  <si>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</si>
  <si>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</si>
  <si>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</si>
  <si>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</si>
  <si>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</si>
  <si>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</si>
  <si>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</si>
  <si>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</si>
  <si>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</si>
  <si>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</si>
  <si>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</si>
  <si>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</si>
  <si>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</si>
  <si>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</si>
  <si>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</si>
  <si>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</si>
  <si>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</si>
  <si>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</si>
  <si>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</si>
  <si>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</si>
  <si>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</si>
  <si>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</si>
  <si>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</si>
  <si>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</si>
  <si>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</si>
  <si>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</si>
  <si>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</si>
  <si>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</si>
  <si>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</si>
  <si>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</si>
  <si>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</si>
  <si>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</si>
  <si>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</si>
  <si>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</si>
  <si>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</si>
  <si>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</si>
  <si>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</si>
  <si>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</si>
  <si>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</si>
  <si>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</si>
  <si>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</si>
  <si>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</si>
  <si>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</si>
  <si>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</si>
  <si>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</si>
  <si>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</si>
  <si>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</si>
  <si>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</si>
  <si>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</si>
  <si>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</si>
  <si>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</si>
  <si>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</si>
  <si>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</si>
  <si>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</si>
  <si>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</si>
  <si>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</si>
  <si>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</si>
  <si>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</si>
  <si>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</si>
  <si>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</si>
  <si>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</si>
  <si>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</si>
  <si>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</si>
  <si>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</si>
  <si>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</si>
  <si>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</si>
  <si>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</si>
  <si>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</si>
  <si>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</si>
  <si>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</si>
  <si>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</si>
  <si>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</si>
  <si>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</si>
  <si>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</si>
  <si>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</si>
  <si>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</si>
  <si>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</si>
  <si>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</si>
  <si>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</si>
  <si>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</si>
  <si>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</si>
  <si>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</si>
  <si>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</si>
  <si>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</si>
  <si>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</si>
  <si>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</si>
  <si>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</si>
  <si>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</si>
  <si>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</si>
  <si>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</si>
  <si>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</si>
  <si>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</si>
  <si>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</si>
  <si>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</si>
  <si>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</si>
  <si>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</si>
  <si>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</si>
  <si>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</si>
  <si>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</si>
  <si>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</si>
  <si>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</si>
  <si>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</si>
  <si>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</si>
  <si>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</si>
  <si>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</si>
  <si>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</si>
  <si>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</si>
  <si>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</si>
  <si>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</si>
  <si>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</si>
  <si>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</si>
  <si>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</si>
  <si>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</si>
  <si>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</si>
  <si>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</si>
  <si>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</si>
  <si>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</si>
  <si>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</si>
  <si>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</si>
  <si>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</si>
  <si>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</si>
  <si>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</si>
  <si>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</si>
  <si>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</si>
  <si>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</si>
  <si>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</si>
  <si>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</si>
  <si>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</si>
  <si>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</si>
  <si>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</si>
  <si>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</si>
  <si>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</si>
  <si>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</si>
  <si>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</si>
  <si>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</si>
  <si>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</si>
  <si>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</si>
  <si>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</si>
  <si>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</si>
  <si>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</si>
  <si>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</si>
  <si>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</si>
  <si>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</si>
  <si>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</si>
  <si>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</si>
  <si>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</si>
  <si>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</si>
  <si>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</si>
  <si>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</si>
  <si>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</si>
  <si>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</si>
  <si>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</si>
  <si>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</si>
  <si>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</si>
  <si>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</si>
  <si>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</si>
  <si>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</si>
  <si>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</si>
  <si>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</si>
  <si>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</si>
  <si>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</si>
  <si>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</si>
  <si>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</si>
  <si>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</si>
  <si>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</si>
  <si>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</si>
  <si>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</si>
  <si>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</si>
  <si>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</si>
  <si>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</si>
  <si>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</si>
  <si>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</si>
  <si>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</si>
  <si>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</si>
  <si>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</si>
  <si>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</si>
  <si>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</si>
  <si>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</si>
  <si>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</si>
  <si>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</si>
  <si>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</si>
  <si>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</si>
  <si>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</si>
  <si>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</si>
  <si>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</si>
  <si>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</si>
  <si>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</si>
  <si>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</si>
  <si>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</si>
  <si>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</si>
  <si>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</si>
  <si>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</si>
  <si>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</si>
  <si>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</si>
  <si>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</si>
  <si>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</si>
  <si>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</si>
  <si>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</si>
  <si>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</si>
  <si>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</si>
  <si>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</si>
  <si>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</si>
  <si>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</si>
  <si>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</si>
  <si>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</si>
  <si>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</si>
  <si>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</si>
  <si>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</si>
  <si>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</si>
  <si>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</si>
  <si>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</si>
  <si>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</si>
  <si>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</si>
  <si>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</si>
  <si>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</si>
  <si>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</si>
  <si>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</si>
  <si>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</si>
  <si>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</si>
  <si>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</si>
  <si>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</si>
  <si>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</si>
  <si>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</si>
  <si>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</si>
  <si>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</si>
  <si>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</si>
  <si>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</si>
  <si>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</si>
  <si>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</si>
  <si>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</si>
  <si>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</si>
  <si>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</si>
  <si>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</si>
  <si>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</si>
  <si>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</si>
  <si>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</si>
  <si>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</si>
  <si>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</si>
  <si>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</si>
  <si>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</si>
  <si>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</si>
  <si>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</si>
  <si>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</si>
  <si>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</si>
  <si>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</si>
  <si>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</si>
  <si>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</si>
  <si>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</si>
  <si>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</si>
  <si>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</si>
  <si>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</si>
  <si>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</si>
  <si>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</si>
  <si>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</si>
  <si>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</si>
  <si>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</si>
  <si>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</si>
  <si>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</si>
  <si>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</si>
  <si>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</si>
  <si>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</si>
  <si>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</si>
  <si>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</si>
  <si>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</si>
  <si>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</si>
  <si>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</si>
  <si>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</si>
  <si>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</si>
  <si>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</si>
  <si>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</si>
  <si>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</si>
  <si>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</si>
  <si>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</si>
  <si>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</si>
  <si>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</si>
  <si>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</si>
  <si>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</si>
  <si>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</si>
  <si>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</si>
  <si>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</si>
  <si>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</si>
  <si>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</si>
  <si>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</si>
  <si>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</si>
  <si>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</si>
  <si>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</si>
  <si>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</si>
  <si>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</si>
  <si>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</si>
  <si>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</si>
  <si>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</si>
  <si>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</si>
  <si>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</si>
  <si>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</si>
  <si>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</si>
  <si>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</si>
  <si>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</si>
  <si>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</si>
  <si>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</si>
  <si>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</si>
  <si>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</si>
  <si>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</si>
  <si>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</si>
  <si>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</si>
  <si>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</si>
  <si>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</si>
  <si>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</si>
  <si>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</si>
  <si>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</si>
  <si>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</si>
  <si>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</si>
  <si>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</si>
  <si>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</si>
  <si>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</si>
  <si>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</si>
  <si>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</si>
  <si>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</si>
  <si>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</si>
  <si>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</si>
  <si>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</si>
  <si>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</si>
  <si>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</si>
  <si>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</si>
  <si>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</si>
  <si>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</si>
  <si>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</si>
  <si>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</si>
  <si>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</si>
  <si>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</si>
  <si>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</si>
  <si>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</si>
  <si>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</si>
  <si>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</si>
  <si>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</si>
  <si>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</si>
  <si>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</si>
  <si>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</si>
  <si>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</si>
  <si>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</si>
  <si>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</si>
  <si>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</si>
  <si>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</si>
  <si>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</si>
  <si>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</si>
  <si>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</si>
  <si>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</si>
  <si>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</si>
  <si>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</si>
  <si>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</si>
  <si>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</si>
  <si>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</si>
  <si>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</si>
  <si>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</si>
  <si>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</si>
  <si>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</si>
  <si>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</si>
  <si>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</si>
  <si>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</si>
  <si>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</si>
  <si>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</si>
  <si>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</si>
  <si>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</si>
  <si>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</si>
  <si>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</si>
  <si>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</si>
  <si>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</si>
  <si>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</si>
  <si>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</si>
  <si>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</si>
  <si>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</si>
  <si>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</si>
  <si>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</si>
  <si>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</si>
  <si>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</si>
  <si>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</si>
  <si>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</si>
  <si>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</si>
  <si>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</si>
  <si>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</si>
  <si>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</si>
  <si>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</si>
  <si>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</si>
  <si>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</si>
  <si>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</si>
  <si>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</si>
  <si>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</si>
  <si>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</si>
  <si>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</si>
  <si>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</si>
  <si>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</si>
  <si>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</si>
  <si>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</si>
  <si>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</si>
  <si>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</si>
  <si>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</si>
  <si>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</si>
  <si>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</si>
  <si>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</si>
  <si>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</si>
  <si>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</si>
  <si>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</si>
  <si>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</si>
  <si>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</si>
  <si>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</si>
  <si>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</si>
  <si>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</si>
  <si>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</si>
  <si>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</si>
  <si>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</si>
  <si>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</si>
  <si>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</si>
  <si>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</si>
  <si>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</si>
  <si>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</si>
  <si>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</si>
  <si>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</si>
  <si>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</si>
  <si>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</si>
  <si>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</si>
  <si>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</si>
  <si>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</si>
  <si>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</si>
  <si>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</si>
  <si>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</si>
  <si>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</si>
  <si>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</si>
  <si>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</si>
  <si>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</si>
  <si>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</si>
  <si>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</si>
  <si>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</si>
  <si>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</si>
  <si>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</si>
  <si>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</si>
  <si>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</si>
  <si>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</si>
  <si>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</si>
  <si>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</si>
  <si>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</si>
  <si>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</si>
  <si>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</si>
  <si>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</si>
  <si>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</si>
  <si>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</si>
  <si>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</si>
  <si>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</si>
  <si>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</si>
  <si>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</si>
  <si>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</si>
  <si>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</si>
  <si>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</si>
  <si>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</si>
  <si>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</si>
  <si>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</si>
  <si>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</si>
  <si>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</si>
  <si>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</si>
  <si>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</si>
  <si>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</si>
  <si>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</si>
  <si>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</si>
  <si>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</si>
  <si>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</si>
  <si>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</si>
  <si>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</si>
  <si>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</si>
  <si>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</si>
  <si>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</si>
  <si>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</si>
  <si>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</si>
  <si>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</si>
  <si>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</si>
  <si>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</si>
  <si>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</si>
  <si>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</si>
  <si>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</si>
  <si>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</si>
  <si>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</si>
  <si>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</si>
  <si>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</si>
  <si>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</si>
  <si>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</si>
  <si>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</si>
  <si>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</si>
  <si>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</si>
  <si>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</si>
  <si>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</si>
  <si>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</si>
  <si>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</si>
  <si>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</si>
  <si>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</si>
  <si>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</si>
  <si>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</si>
  <si>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</si>
  <si>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</si>
  <si>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</si>
  <si>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</si>
  <si>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</si>
  <si>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</si>
  <si>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</si>
  <si>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</si>
  <si>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</si>
  <si>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</si>
  <si>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</si>
  <si>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</si>
  <si>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</si>
  <si>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</si>
  <si>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</si>
  <si>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</si>
  <si>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</si>
  <si>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</si>
  <si>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</si>
  <si>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</si>
  <si>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</si>
  <si>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</si>
  <si>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</si>
  <si>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</si>
  <si>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</si>
  <si>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</si>
  <si>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</si>
  <si>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</si>
  <si>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</si>
  <si>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</si>
  <si>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</si>
  <si>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</si>
  <si>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</si>
  <si>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</si>
  <si>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</si>
  <si>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</si>
  <si>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</si>
  <si>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</si>
  <si>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</si>
  <si>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</si>
  <si>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</si>
  <si>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</si>
  <si>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</si>
  <si>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</si>
  <si>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</si>
  <si>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</si>
  <si>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</si>
  <si>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</si>
  <si>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</si>
  <si>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</si>
  <si>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</si>
  <si>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</si>
  <si>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</si>
  <si>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</si>
  <si>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</si>
  <si>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</si>
  <si>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</si>
  <si>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</si>
  <si>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</si>
  <si>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</si>
  <si>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</si>
  <si>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</si>
  <si>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</si>
  <si>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</si>
  <si>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</si>
  <si>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</si>
  <si>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</si>
  <si>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</si>
  <si>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</si>
  <si>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</si>
  <si>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</si>
  <si>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</si>
  <si>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</si>
  <si>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</si>
  <si>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</si>
  <si>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</si>
  <si>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</si>
  <si>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</si>
  <si>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</si>
  <si>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</si>
  <si>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</si>
  <si>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</si>
  <si>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</si>
  <si>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</si>
  <si>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</si>
  <si>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</si>
  <si>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</si>
  <si>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</si>
  <si>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</si>
  <si>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</si>
  <si>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</si>
  <si>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</si>
  <si>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</si>
  <si>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</si>
  <si>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</si>
  <si>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</si>
  <si>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</si>
  <si>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</si>
  <si>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</si>
  <si>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</si>
  <si>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</si>
  <si>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</si>
  <si>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</si>
  <si>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</si>
  <si>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</si>
  <si>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</si>
  <si>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</si>
  <si>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</si>
  <si>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</si>
  <si>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</si>
  <si>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</si>
  <si>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</si>
  <si>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</si>
  <si>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</si>
  <si>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</si>
  <si>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</si>
  <si>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</si>
  <si>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</si>
  <si>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</si>
  <si>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</si>
  <si>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</si>
  <si>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</si>
  <si>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</si>
  <si>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</si>
  <si>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</si>
  <si>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</si>
  <si>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</si>
  <si>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</si>
  <si>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</si>
  <si>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</si>
  <si>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</si>
  <si>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</si>
  <si>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</si>
  <si>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</si>
  <si>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</si>
  <si>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</si>
  <si>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</si>
  <si>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</si>
  <si>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</si>
  <si>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</si>
  <si>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</si>
  <si>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</si>
  <si>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</si>
  <si>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</si>
  <si>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</si>
  <si>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</si>
  <si>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</si>
  <si>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</si>
  <si>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</si>
  <si>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</si>
  <si>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</si>
  <si>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</si>
  <si>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</si>
  <si>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</si>
  <si>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</si>
  <si>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</si>
  <si>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</si>
  <si>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</si>
  <si>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</si>
  <si>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</si>
  <si>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</si>
  <si>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</si>
  <si>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</si>
  <si>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</si>
  <si>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</si>
  <si>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</si>
  <si>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</si>
  <si>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</si>
  <si>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</si>
  <si>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</si>
  <si>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</si>
  <si>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</si>
  <si>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</si>
  <si>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</si>
  <si>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</si>
  <si>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</si>
  <si>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</si>
  <si>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</si>
  <si>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</si>
  <si>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</si>
  <si>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</si>
  <si>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</si>
  <si>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</si>
  <si>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</si>
  <si>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</si>
  <si>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</si>
  <si>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</si>
  <si>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</si>
  <si>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</si>
  <si>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</si>
  <si>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</si>
  <si>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</si>
  <si>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</si>
  <si>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</si>
  <si>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</si>
  <si>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</si>
  <si>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</si>
  <si>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</si>
  <si>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</si>
  <si>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</si>
  <si>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</si>
  <si>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</si>
  <si>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</si>
  <si>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</si>
  <si>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</si>
  <si>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</si>
  <si>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</si>
  <si>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</si>
  <si>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</si>
  <si>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</si>
  <si>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</si>
  <si>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</si>
  <si>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</si>
  <si>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</si>
  <si>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</si>
  <si>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</si>
  <si>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</si>
  <si>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</si>
  <si>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</si>
  <si>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</si>
  <si>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</si>
  <si>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</si>
  <si>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</si>
  <si>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</si>
  <si>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</si>
  <si>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</si>
  <si>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</si>
  <si>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</si>
  <si>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</si>
  <si>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</si>
  <si>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</si>
  <si>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</si>
  <si>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</si>
  <si>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</si>
  <si>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</si>
  <si>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</si>
  <si>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</si>
  <si>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</si>
  <si>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</si>
  <si>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</si>
  <si>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</si>
  <si>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</si>
  <si>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</si>
  <si>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</si>
  <si>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</si>
  <si>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</si>
  <si>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</si>
  <si>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</si>
  <si>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</si>
  <si>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</si>
  <si>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</si>
  <si>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</si>
  <si>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</si>
  <si>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</si>
  <si>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</si>
  <si>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</si>
  <si>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</si>
  <si>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</si>
  <si>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</si>
  <si>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</si>
  <si>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</si>
  <si>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</si>
  <si>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</si>
  <si>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</si>
  <si>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</si>
  <si>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</si>
  <si>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</si>
  <si>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</si>
  <si>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</si>
  <si>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</si>
  <si>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</si>
  <si>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</si>
  <si>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</si>
  <si>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</si>
  <si>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</si>
  <si>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</si>
  <si>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</si>
  <si>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</si>
  <si>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</si>
  <si>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</si>
  <si>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</si>
  <si>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</si>
  <si>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</si>
  <si>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</si>
  <si>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</si>
  <si>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</si>
  <si>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</si>
  <si>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</si>
  <si>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</si>
  <si>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</si>
  <si>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</si>
  <si>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</si>
  <si>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</si>
  <si>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</si>
  <si>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</si>
  <si>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</si>
  <si>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</si>
  <si>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</si>
  <si>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</si>
  <si>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</si>
  <si>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</si>
  <si>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</si>
  <si>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</si>
  <si>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</si>
  <si>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</si>
  <si>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</si>
  <si>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</si>
  <si>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</si>
  <si>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</si>
  <si>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</si>
  <si>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</si>
  <si>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</si>
  <si>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</si>
  <si>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</si>
  <si>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</si>
  <si>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</si>
  <si>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</si>
  <si>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</si>
  <si>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</si>
  <si>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</si>
  <si>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</si>
  <si>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</si>
  <si>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</si>
  <si>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</si>
  <si>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</si>
  <si>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</si>
  <si>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</si>
  <si>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</si>
  <si>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</si>
  <si>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</si>
  <si>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</si>
  <si>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</si>
  <si>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</si>
  <si>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</si>
  <si>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</si>
  <si>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</si>
  <si>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</si>
  <si>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</si>
  <si>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</si>
  <si>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</si>
  <si>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</si>
  <si>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</si>
  <si>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</si>
  <si>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</si>
  <si>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</si>
  <si>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</si>
  <si>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</si>
  <si>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</si>
  <si>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</si>
  <si>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</si>
  <si>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</si>
  <si>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</si>
  <si>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</si>
  <si>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</si>
  <si>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</si>
  <si>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</si>
  <si>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</si>
  <si>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</si>
  <si>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</si>
  <si>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</si>
  <si>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</si>
  <si>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</si>
  <si>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</si>
  <si>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</si>
  <si>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</si>
  <si>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</si>
  <si>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</si>
  <si>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</si>
  <si>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</si>
  <si>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</si>
  <si>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</si>
  <si>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</si>
  <si>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</si>
  <si>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</si>
  <si>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</si>
  <si>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</si>
  <si>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</si>
  <si>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</si>
  <si>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</si>
  <si>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</si>
  <si>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</si>
  <si>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</si>
  <si>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</si>
  <si>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</si>
  <si>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</si>
  <si>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</si>
  <si>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</si>
  <si>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</si>
  <si>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</si>
  <si>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</si>
  <si>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</si>
  <si>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</si>
  <si>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</si>
  <si>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</si>
  <si>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</si>
  <si>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</si>
  <si>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</si>
  <si>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</si>
  <si>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</si>
  <si>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</si>
  <si>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</si>
  <si>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</si>
  <si>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</si>
  <si>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</si>
  <si>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</si>
  <si>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</si>
  <si>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</si>
  <si>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</si>
  <si>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</si>
  <si>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</si>
  <si>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</si>
  <si>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</si>
  <si>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</si>
  <si>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</si>
  <si>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</si>
  <si>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</si>
  <si>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</si>
  <si>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</si>
  <si>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</si>
  <si>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</si>
  <si>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</si>
  <si>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</si>
  <si>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</si>
  <si>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</si>
  <si>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</si>
  <si>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</si>
  <si>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</si>
  <si>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</si>
  <si>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</si>
  <si>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</si>
  <si>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</si>
  <si>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</si>
  <si>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</si>
  <si>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</si>
  <si>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</si>
  <si>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</si>
  <si>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</si>
  <si>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</si>
  <si>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</si>
  <si>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</si>
  <si>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</si>
  <si>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</si>
  <si>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</si>
  <si>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</si>
  <si>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</si>
  <si>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</si>
  <si>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</si>
  <si>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</si>
  <si>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</si>
  <si>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</si>
  <si>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</si>
  <si>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</si>
  <si>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</si>
  <si>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</si>
  <si>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</si>
  <si>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</si>
  <si>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</si>
  <si>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</si>
  <si>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</si>
  <si>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</si>
  <si>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</si>
  <si>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</si>
  <si>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</si>
  <si>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</si>
  <si>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</si>
  <si>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</si>
  <si>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</si>
  <si>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</si>
  <si>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</si>
  <si>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</si>
  <si>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</si>
  <si>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</si>
  <si>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</si>
  <si>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</si>
  <si>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</si>
  <si>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</si>
  <si>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</si>
  <si>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</si>
  <si>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</si>
  <si>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</si>
  <si>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</si>
  <si>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</si>
  <si>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</si>
  <si>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</si>
  <si>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</si>
  <si>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</si>
  <si>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</si>
  <si>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</si>
  <si>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</si>
  <si>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</si>
  <si>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</si>
  <si>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</si>
  <si>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</si>
  <si>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</si>
  <si>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</si>
  <si>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</si>
  <si>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</si>
  <si>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</si>
  <si>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</si>
  <si>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</si>
  <si>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</si>
  <si>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</si>
  <si>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</si>
  <si>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</si>
  <si>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</si>
  <si>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</si>
  <si>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</si>
  <si>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</si>
  <si>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</si>
  <si>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</si>
  <si>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</si>
  <si>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</si>
  <si>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</si>
  <si>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</si>
  <si>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</si>
  <si>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</si>
  <si>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</si>
  <si>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</si>
  <si>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</si>
  <si>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</si>
  <si>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</si>
  <si>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</si>
  <si>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</si>
  <si>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</si>
  <si>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</si>
  <si>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</si>
  <si>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</si>
  <si>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</si>
  <si>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</si>
  <si>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</si>
  <si>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</si>
  <si>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</si>
  <si>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</si>
  <si>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</si>
  <si>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</si>
  <si>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</si>
  <si>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</si>
  <si>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</si>
  <si>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</si>
  <si>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</si>
  <si>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</si>
  <si>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</si>
  <si>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</si>
  <si>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</si>
  <si>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</si>
  <si>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</si>
  <si>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</si>
  <si>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</si>
  <si>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</si>
  <si>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</si>
  <si>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</si>
  <si>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</si>
  <si>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</si>
  <si>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</si>
  <si>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</si>
  <si>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</si>
  <si>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</si>
  <si>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</si>
  <si>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</si>
  <si>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</si>
  <si>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</si>
  <si>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</si>
  <si>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</si>
  <si>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</si>
  <si>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</si>
  <si>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</si>
  <si>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</si>
  <si>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</si>
  <si>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</si>
  <si>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</si>
  <si>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</si>
  <si>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</si>
  <si>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</si>
  <si>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</si>
  <si>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</si>
  <si>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</si>
  <si>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</si>
  <si>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</si>
  <si>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</si>
  <si>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</si>
  <si>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</si>
  <si>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</si>
  <si>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</si>
  <si>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</si>
  <si>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</si>
  <si>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</si>
  <si>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</si>
  <si>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</si>
  <si>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</si>
  <si>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</si>
  <si>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</si>
  <si>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</si>
  <si>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</si>
  <si>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</si>
  <si>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</si>
  <si>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</si>
  <si>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</si>
  <si>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</si>
  <si>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</si>
  <si>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</si>
  <si>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</si>
  <si>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</si>
  <si>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</si>
  <si>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</si>
  <si>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</si>
  <si>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</si>
  <si>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</si>
  <si>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</si>
  <si>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</si>
  <si>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</si>
  <si>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</si>
  <si>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</si>
  <si>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</si>
  <si>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</si>
  <si>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</si>
  <si>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</si>
  <si>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</si>
  <si>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</si>
  <si>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</si>
  <si>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</si>
  <si>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</si>
  <si>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</si>
  <si>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</si>
  <si>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</si>
  <si>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</si>
  <si>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</si>
  <si>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</si>
  <si>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</si>
  <si>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</si>
  <si>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</si>
  <si>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</si>
  <si>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</si>
  <si>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</si>
  <si>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</si>
  <si>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</si>
  <si>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</si>
  <si>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</si>
  <si>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</si>
  <si>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</si>
  <si>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</si>
  <si>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</si>
  <si>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</si>
  <si>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</si>
  <si>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</si>
  <si>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</si>
  <si>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</si>
  <si>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</si>
  <si>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</si>
  <si>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</si>
  <si>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</si>
  <si>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</si>
  <si>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</si>
  <si>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</si>
  <si>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</si>
  <si>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</si>
  <si>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</si>
  <si>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</si>
  <si>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</si>
  <si>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</si>
  <si>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</si>
  <si>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</si>
  <si>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</si>
  <si>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</si>
  <si>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</si>
  <si>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</si>
  <si>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</si>
  <si>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</si>
  <si>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</si>
  <si>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</si>
  <si>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</si>
  <si>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</si>
  <si>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</si>
  <si>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</si>
  <si>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</si>
  <si>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</si>
  <si>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</si>
  <si>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</si>
  <si>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</si>
  <si>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</si>
  <si>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</si>
  <si>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</si>
  <si>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</si>
  <si>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</si>
  <si>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</si>
  <si>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</si>
  <si>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</si>
  <si>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</si>
  <si>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</si>
  <si>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</si>
  <si>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</si>
  <si>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</si>
  <si>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</si>
  <si>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</si>
  <si>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</si>
  <si>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</si>
  <si>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</si>
  <si>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</si>
  <si>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</si>
  <si>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</si>
  <si>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</si>
  <si>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</si>
  <si>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</si>
  <si>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</si>
  <si>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</si>
  <si>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</si>
  <si>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</si>
  <si>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</si>
  <si>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</si>
  <si>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</si>
  <si>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</si>
  <si>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</si>
  <si>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</si>
  <si>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</si>
  <si>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</si>
  <si>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</si>
  <si>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</si>
  <si>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</si>
  <si>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</si>
  <si>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</si>
  <si>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</si>
  <si>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</si>
  <si>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</si>
  <si>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</si>
  <si>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</si>
  <si>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</si>
  <si>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</si>
  <si>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</si>
  <si>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</si>
  <si>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</si>
  <si>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</si>
  <si>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</si>
  <si>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</si>
  <si>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</si>
  <si>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</si>
  <si>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</si>
  <si>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</si>
  <si>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</si>
  <si>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</si>
  <si>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</si>
  <si>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</si>
  <si>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</si>
  <si>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</si>
  <si>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</si>
  <si>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</si>
  <si>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</si>
  <si>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</si>
  <si>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</si>
  <si>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</si>
  <si>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</si>
  <si>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</si>
  <si>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</si>
  <si>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</si>
  <si>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</si>
  <si>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</si>
  <si>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</si>
  <si>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</si>
  <si>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</si>
  <si>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</si>
  <si>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</si>
  <si>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</si>
  <si>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</si>
  <si>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</si>
  <si>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</si>
  <si>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</si>
  <si>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</si>
  <si>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</si>
  <si>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</si>
  <si>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</si>
  <si>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</si>
  <si>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</si>
  <si>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</si>
  <si>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</si>
  <si>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</si>
  <si>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</si>
  <si>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</si>
  <si>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</si>
  <si>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</si>
  <si>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</si>
  <si>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</si>
  <si>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</si>
  <si>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</si>
  <si>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</si>
  <si>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</si>
  <si>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</si>
  <si>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</si>
  <si>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</si>
  <si>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</si>
  <si>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</si>
  <si>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</si>
  <si>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</si>
  <si>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</si>
  <si>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</si>
  <si>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</si>
  <si>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</si>
  <si>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</si>
  <si>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</si>
  <si>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</si>
  <si>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</si>
  <si>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</si>
  <si>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</si>
  <si>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</si>
  <si>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</si>
  <si>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</si>
  <si>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</si>
  <si>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</si>
  <si>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</si>
  <si>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</si>
  <si>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</si>
  <si>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</si>
  <si>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</si>
  <si>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</si>
  <si>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</si>
  <si>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</si>
  <si>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</si>
  <si>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</si>
  <si>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</si>
  <si>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</si>
  <si>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</si>
  <si>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</si>
  <si>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</si>
  <si>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</si>
  <si>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</si>
  <si>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</si>
  <si>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</si>
  <si>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</si>
  <si>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</si>
  <si>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</si>
  <si>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</si>
  <si>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</si>
  <si>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</si>
  <si>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</si>
  <si>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</si>
  <si>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</si>
  <si>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</si>
  <si>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</si>
  <si>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</si>
  <si>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</si>
  <si>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</si>
  <si>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</si>
  <si>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</si>
  <si>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</si>
  <si>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</si>
  <si>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</si>
  <si>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</si>
  <si>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</si>
  <si>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</si>
  <si>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</si>
  <si>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</si>
  <si>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</si>
  <si>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</si>
  <si>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</si>
  <si>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</si>
  <si>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</si>
  <si>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</si>
  <si>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</si>
  <si>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</si>
  <si>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</si>
  <si>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</si>
  <si>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</si>
  <si>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</si>
  <si>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</si>
  <si>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</si>
  <si>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</si>
  <si>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</si>
  <si>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</si>
  <si>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</si>
  <si>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</si>
  <si>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</si>
  <si>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</si>
  <si>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</si>
  <si>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</si>
  <si>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</si>
  <si>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</si>
  <si>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</si>
  <si>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</si>
  <si>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</si>
  <si>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</si>
  <si>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</si>
  <si>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</si>
  <si>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</si>
  <si>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</si>
  <si>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</si>
  <si>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</si>
  <si>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</si>
  <si>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</si>
  <si>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</si>
  <si>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</si>
  <si>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</si>
  <si>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</si>
  <si>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</si>
  <si>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</si>
  <si>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</si>
  <si>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</si>
  <si>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</si>
  <si>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</si>
  <si>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</si>
  <si>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</si>
  <si>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</si>
  <si>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</si>
  <si>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</si>
  <si>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</si>
  <si>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</si>
  <si>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</si>
  <si>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</si>
  <si>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</si>
  <si>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</si>
  <si>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</si>
  <si>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</si>
  <si>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</si>
  <si>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</si>
  <si>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</si>
  <si>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</si>
  <si>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</si>
  <si>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</si>
  <si>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</si>
  <si>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</si>
  <si>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</si>
  <si>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</si>
  <si>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</si>
  <si>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</si>
  <si>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</si>
  <si>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</si>
  <si>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</si>
  <si>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</si>
  <si>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</si>
  <si>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</si>
  <si>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</si>
  <si>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</si>
  <si>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</si>
  <si>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</si>
  <si>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</si>
  <si>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</si>
  <si>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</si>
  <si>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</si>
  <si>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</si>
  <si>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</si>
  <si>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</si>
  <si>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</si>
  <si>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</si>
  <si>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</si>
  <si>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</si>
  <si>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</si>
  <si>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</si>
  <si>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</si>
  <si>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</si>
  <si>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</si>
  <si>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</si>
  <si>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</si>
  <si>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</si>
  <si>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</si>
  <si>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</si>
  <si>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</si>
  <si>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</si>
  <si>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</si>
  <si>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</si>
  <si>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</si>
  <si>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</si>
  <si>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</si>
  <si>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</si>
  <si>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</si>
  <si>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</si>
  <si>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</si>
  <si>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</si>
  <si>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</si>
  <si>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</si>
  <si>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</si>
  <si>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</si>
  <si>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</si>
  <si>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</si>
  <si>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</si>
  <si>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</si>
  <si>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</si>
  <si>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</si>
  <si>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</si>
  <si>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</si>
  <si>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</si>
  <si>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</si>
  <si>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</si>
  <si>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</si>
  <si>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</si>
  <si>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</si>
  <si>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</si>
  <si>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</si>
  <si>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</si>
  <si>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</si>
  <si>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</si>
  <si>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</si>
  <si>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</si>
  <si>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</si>
  <si>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</si>
  <si>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</si>
  <si>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</si>
  <si>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</si>
  <si>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</si>
  <si>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</si>
  <si>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</si>
  <si>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</si>
  <si>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</si>
  <si>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</si>
  <si>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</si>
  <si>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</si>
  <si>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</si>
  <si>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</si>
  <si>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</si>
  <si>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</si>
  <si>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</si>
  <si>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</si>
  <si>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</si>
  <si>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</si>
  <si>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</si>
  <si>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</si>
  <si>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</si>
  <si>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</si>
  <si>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</si>
  <si>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</si>
  <si>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</si>
  <si>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</si>
  <si>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</si>
  <si>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</si>
  <si>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</si>
  <si>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</si>
  <si>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</si>
  <si>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</si>
  <si>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</si>
  <si>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</si>
  <si>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</si>
  <si>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</si>
  <si>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</si>
  <si>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</si>
  <si>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</si>
  <si>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</si>
  <si>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</si>
  <si>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</si>
  <si>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</si>
  <si>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</si>
  <si>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</si>
  <si>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</si>
  <si>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</si>
  <si>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</si>
  <si>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</si>
  <si>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</si>
  <si>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</si>
  <si>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</si>
  <si>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</si>
  <si>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</si>
  <si>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</si>
  <si>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</si>
  <si>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</si>
  <si>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</si>
  <si>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</si>
  <si>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</si>
  <si>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</si>
  <si>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</si>
  <si>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</si>
  <si>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</si>
  <si>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</si>
  <si>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</si>
  <si>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</si>
  <si>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</si>
  <si>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</si>
  <si>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</si>
  <si>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</si>
  <si>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</si>
  <si>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</si>
  <si>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</si>
  <si>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</si>
  <si>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</si>
  <si>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</si>
  <si>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</si>
  <si>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</si>
  <si>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</si>
  <si>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</si>
  <si>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</si>
  <si>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</si>
  <si>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</si>
  <si>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</si>
  <si>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</si>
  <si>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</si>
  <si>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</si>
  <si>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</si>
  <si>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</si>
  <si>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</si>
  <si>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</si>
  <si>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</si>
  <si>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</si>
  <si>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</si>
  <si>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</si>
  <si>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</si>
  <si>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</si>
  <si>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</si>
  <si>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</si>
  <si>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</si>
  <si>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</si>
  <si>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</si>
  <si>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</si>
  <si>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</si>
  <si>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</si>
  <si>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</si>
  <si>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</si>
  <si>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</si>
  <si>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</si>
  <si>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</si>
  <si>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</si>
  <si>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</si>
  <si>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</si>
  <si>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</si>
  <si>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</si>
  <si>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</si>
  <si>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</si>
  <si>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</si>
  <si>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</si>
  <si>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</si>
  <si>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</si>
  <si>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</si>
  <si>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</si>
  <si>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</si>
  <si>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</si>
  <si>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</si>
  <si>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</si>
  <si>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</si>
  <si>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</si>
  <si>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</si>
  <si>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</si>
  <si>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</si>
  <si>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</si>
  <si>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</si>
  <si>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</si>
  <si>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</si>
  <si>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</si>
  <si>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</si>
  <si>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</si>
  <si>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</si>
  <si>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</si>
  <si>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</si>
  <si>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</si>
  <si>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</si>
  <si>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</si>
  <si>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</si>
  <si>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</si>
  <si>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</si>
  <si>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</si>
  <si>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</si>
  <si>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</si>
  <si>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</si>
  <si>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</si>
  <si>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</si>
  <si>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</si>
  <si>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</si>
  <si>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</si>
  <si>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</si>
  <si>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</si>
  <si>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</si>
  <si>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</si>
  <si>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</si>
  <si>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</si>
  <si>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</si>
  <si>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</si>
  <si>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</si>
  <si>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</si>
  <si>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</si>
  <si>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</si>
  <si>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</si>
  <si>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</si>
  <si>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</si>
  <si>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</si>
  <si>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</si>
  <si>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</si>
  <si>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</si>
  <si>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</si>
  <si>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</si>
  <si>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</si>
  <si>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</si>
  <si>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</si>
  <si>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</si>
  <si>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</si>
  <si>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</si>
  <si>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</si>
  <si>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</si>
  <si>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</si>
  <si>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</si>
  <si>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</si>
  <si>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</si>
  <si>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</si>
  <si>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</si>
  <si>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</si>
  <si>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</si>
  <si>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</si>
  <si>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</si>
  <si>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</si>
  <si>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</si>
  <si>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</si>
  <si>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</si>
  <si>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</si>
  <si>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</si>
  <si>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</si>
  <si>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</si>
  <si>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</si>
  <si>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</si>
  <si>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</si>
  <si>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</si>
  <si>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</si>
  <si>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</si>
  <si>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</si>
  <si>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</si>
  <si>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</si>
  <si>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</si>
  <si>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</si>
  <si>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</si>
  <si>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</si>
  <si>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</si>
  <si>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</si>
  <si>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</si>
  <si>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</si>
  <si>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</si>
  <si>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</si>
  <si>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</si>
  <si>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</si>
  <si>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</si>
  <si>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</si>
  <si>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</si>
  <si>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</si>
  <si>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</si>
  <si>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</si>
  <si>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</si>
  <si>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</si>
  <si>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</si>
  <si>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</si>
  <si>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</si>
  <si>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</si>
  <si>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</si>
  <si>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</si>
  <si>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</si>
  <si>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</si>
  <si>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</si>
  <si>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</si>
  <si>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</si>
  <si>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</si>
  <si>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</si>
  <si>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</si>
  <si>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</si>
  <si>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</si>
  <si>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</si>
  <si>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</si>
  <si>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</si>
  <si>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</si>
  <si>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</si>
  <si>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</si>
  <si>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</si>
  <si>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</si>
  <si>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</si>
  <si>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</si>
  <si>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</si>
  <si>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</si>
  <si>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</si>
  <si>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</si>
  <si>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</si>
  <si>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</si>
  <si>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</si>
  <si>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</si>
  <si>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</si>
  <si>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</si>
  <si>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</si>
  <si>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</si>
  <si>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</si>
  <si>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</si>
  <si>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</si>
  <si>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</si>
  <si>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</si>
  <si>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</si>
  <si>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</si>
  <si>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</si>
  <si>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</si>
  <si>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</si>
  <si>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</si>
  <si>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</si>
  <si>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</si>
  <si>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</si>
  <si>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</si>
  <si>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</si>
  <si>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</si>
  <si>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</si>
  <si>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</si>
  <si>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</si>
  <si>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</si>
  <si>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</si>
  <si>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</si>
  <si>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</si>
  <si>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</si>
  <si>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</si>
  <si>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</si>
  <si>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</si>
  <si>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</si>
  <si>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</si>
  <si>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</si>
  <si>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</si>
  <si>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</si>
  <si>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</si>
  <si>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</si>
  <si>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</si>
  <si>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</si>
  <si>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</si>
  <si>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</si>
  <si>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</si>
  <si>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</si>
  <si>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</si>
  <si>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</si>
  <si>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</si>
  <si>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</si>
  <si>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</si>
  <si>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</si>
  <si>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</si>
  <si>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</si>
  <si>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</si>
  <si>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</si>
  <si>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</si>
  <si>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</si>
  <si>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</si>
  <si>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</si>
  <si>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</si>
  <si>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</si>
  <si>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</si>
  <si>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</si>
  <si>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</si>
  <si>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</si>
  <si>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</si>
  <si>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</si>
  <si>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</si>
  <si>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</si>
  <si>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</si>
  <si>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</si>
  <si>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</si>
  <si>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</si>
  <si>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</si>
  <si>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</si>
  <si>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</si>
  <si>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</si>
  <si>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</si>
  <si>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</si>
  <si>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</si>
  <si>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</si>
  <si>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</si>
  <si>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</si>
  <si>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</si>
  <si>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</si>
  <si>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</si>
  <si>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</si>
  <si>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</si>
  <si>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</si>
  <si>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</si>
  <si>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</si>
  <si>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</si>
  <si>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</si>
  <si>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</si>
  <si>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</si>
  <si>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</si>
  <si>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</si>
  <si>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</si>
  <si>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</si>
  <si>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</si>
  <si>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</si>
  <si>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</si>
  <si>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</si>
  <si>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</si>
  <si>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</si>
  <si>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</si>
  <si>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</si>
  <si>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</si>
  <si>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</si>
  <si>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</si>
  <si>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</si>
  <si>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</si>
  <si>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</si>
  <si>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</si>
  <si>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</si>
  <si>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</si>
  <si>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</si>
  <si>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</si>
  <si>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</si>
  <si>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</si>
  <si>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</si>
  <si>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</si>
  <si>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</si>
  <si>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</si>
  <si>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</si>
  <si>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</si>
  <si>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</si>
  <si>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</si>
  <si>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</si>
  <si>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</si>
  <si>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</si>
  <si>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</si>
  <si>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</si>
  <si>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</si>
  <si>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</si>
  <si>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</si>
  <si>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</si>
  <si>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</si>
  <si>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</si>
  <si>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</si>
  <si>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</si>
  <si>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</si>
  <si>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</si>
  <si>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</si>
  <si>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</si>
  <si>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</si>
  <si>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</si>
  <si>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</si>
  <si>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</si>
  <si>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</si>
  <si>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</si>
  <si>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</si>
  <si>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</si>
  <si>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</si>
  <si>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</si>
  <si>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</si>
  <si>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</si>
  <si>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</si>
  <si>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</si>
  <si>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</si>
  <si>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</si>
  <si>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</si>
  <si>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</si>
  <si>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</si>
  <si>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</si>
  <si>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</si>
  <si>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</si>
  <si>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</si>
  <si>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</si>
  <si>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</si>
  <si>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</si>
  <si>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</si>
  <si>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</si>
  <si>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</si>
  <si>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</si>
  <si>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</si>
  <si>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</si>
  <si>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</si>
  <si>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</si>
  <si>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</si>
  <si>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</si>
  <si>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</si>
  <si>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</si>
  <si>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</si>
  <si>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</si>
  <si>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</si>
  <si>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</si>
  <si>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</si>
  <si>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</si>
  <si>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</si>
  <si>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</si>
  <si>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</si>
  <si>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</si>
  <si>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</si>
  <si>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</si>
  <si>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</si>
  <si>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</si>
  <si>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</si>
  <si>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</si>
  <si>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</si>
  <si>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</si>
  <si>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</si>
  <si>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</si>
  <si>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</si>
  <si>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</si>
  <si>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</si>
  <si>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</si>
  <si>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</si>
  <si>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</si>
  <si>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</si>
  <si>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</si>
  <si>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</si>
  <si>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</si>
  <si>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</si>
  <si>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</si>
  <si>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</si>
  <si>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</si>
  <si>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</si>
  <si>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</si>
  <si>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</si>
  <si>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</si>
  <si>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</si>
  <si>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</si>
  <si>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</si>
  <si>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</si>
  <si>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</si>
  <si>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</si>
  <si>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</si>
  <si>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</si>
  <si>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</si>
  <si>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</si>
  <si>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</si>
  <si>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</si>
  <si>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</si>
  <si>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</si>
  <si>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</si>
  <si>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</si>
  <si>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</si>
  <si>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</si>
  <si>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</si>
  <si>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</si>
  <si>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</si>
  <si>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</si>
  <si>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</si>
  <si>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</si>
  <si>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</si>
  <si>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</si>
  <si>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</si>
  <si>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</si>
  <si>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</si>
  <si>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</si>
  <si>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</si>
  <si>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</si>
  <si>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</si>
  <si>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</si>
  <si>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</si>
  <si>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</si>
  <si>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</si>
  <si>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</si>
  <si>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</si>
  <si>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</si>
  <si>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</si>
  <si>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</si>
  <si>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</si>
  <si>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</si>
  <si>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</si>
  <si>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</si>
  <si>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</si>
  <si>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</si>
  <si>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</si>
  <si>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</si>
  <si>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</si>
  <si>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</si>
  <si>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</si>
  <si>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</si>
  <si>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</si>
  <si>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</si>
  <si>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</si>
  <si>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</si>
  <si>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</si>
  <si>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</si>
  <si>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</si>
  <si>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</si>
  <si>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</si>
  <si>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</si>
  <si>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</si>
  <si>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</si>
  <si>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</si>
  <si>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</si>
  <si>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</si>
  <si>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</si>
  <si>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</si>
  <si>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</si>
  <si>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</si>
  <si>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</si>
  <si>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</si>
  <si>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</si>
  <si>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</si>
  <si>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</si>
  <si>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</si>
  <si>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</si>
  <si>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</si>
  <si>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</si>
  <si>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</si>
  <si>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</si>
  <si>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</si>
  <si>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</si>
  <si>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</si>
  <si>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</si>
  <si>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</si>
  <si>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</si>
  <si>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</si>
  <si>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</si>
  <si>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</si>
  <si>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</si>
  <si>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</si>
  <si>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</si>
  <si>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</si>
  <si>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</si>
  <si>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</si>
  <si>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</si>
  <si>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</si>
  <si>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</si>
  <si>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</si>
  <si>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</si>
  <si>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</si>
  <si>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</si>
  <si>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</si>
  <si>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</si>
  <si>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</si>
  <si>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</si>
  <si>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</si>
  <si>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</si>
  <si>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</si>
  <si>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</si>
  <si>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</si>
  <si>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</si>
  <si>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</si>
  <si>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</si>
  <si>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</si>
  <si>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</si>
  <si>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</si>
  <si>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</si>
  <si>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</si>
  <si>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</si>
  <si>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</si>
  <si>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</si>
  <si>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</si>
  <si>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</si>
  <si>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</si>
  <si>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</si>
  <si>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</si>
  <si>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</si>
  <si>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</si>
  <si>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</si>
  <si>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</si>
  <si>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</si>
  <si>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</si>
  <si>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</si>
  <si>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</si>
  <si>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</si>
  <si>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</si>
  <si>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</si>
  <si>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</si>
  <si>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</si>
  <si>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</si>
  <si>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</si>
  <si>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</si>
  <si>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</si>
  <si>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</si>
  <si>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</si>
  <si>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</si>
  <si>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</si>
  <si>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</si>
  <si>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</si>
  <si>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</si>
  <si>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</si>
  <si>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</si>
  <si>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</si>
  <si>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</si>
  <si>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</si>
  <si>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</si>
  <si>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</si>
  <si>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</si>
  <si>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</si>
  <si>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</si>
  <si>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</si>
  <si>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</si>
  <si>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</si>
  <si>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</si>
  <si>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</si>
  <si>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</si>
  <si>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</si>
  <si>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</si>
  <si>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</si>
  <si>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</si>
  <si>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</si>
  <si>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</si>
  <si>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</si>
  <si>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</si>
  <si>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</si>
  <si>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</si>
  <si>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</si>
  <si>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</si>
  <si>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</si>
  <si>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</si>
  <si>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</si>
  <si>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</si>
  <si>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</si>
  <si>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</si>
  <si>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</si>
  <si>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</si>
  <si>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</si>
  <si>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</si>
  <si>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</si>
  <si>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</si>
  <si>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</si>
  <si>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</si>
  <si>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</si>
  <si>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</si>
  <si>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</si>
  <si>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</si>
  <si>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</si>
  <si>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</si>
  <si>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</si>
  <si>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</si>
  <si>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</si>
  <si>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</si>
  <si>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</si>
  <si>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</si>
  <si>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</si>
  <si>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</si>
  <si>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</si>
  <si>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</si>
  <si>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</si>
  <si>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</si>
  <si>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</si>
  <si>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</si>
  <si>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</si>
  <si>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</si>
  <si>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</si>
  <si>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</si>
  <si>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</si>
  <si>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</si>
  <si>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</si>
  <si>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</si>
  <si>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</si>
  <si>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</si>
  <si>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</si>
  <si>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</si>
  <si>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</si>
  <si>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</si>
  <si>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</si>
  <si>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</si>
  <si>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</si>
  <si>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</si>
  <si>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</si>
  <si>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</si>
  <si>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</si>
  <si>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</si>
  <si>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</si>
  <si>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</si>
  <si>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</si>
  <si>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</si>
  <si>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</si>
  <si>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</si>
  <si>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</si>
  <si>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</si>
  <si>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</si>
  <si>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</si>
  <si>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</si>
  <si>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</si>
  <si>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</si>
  <si>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</si>
  <si>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</si>
  <si>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</si>
  <si>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</si>
  <si>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</si>
  <si>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</si>
  <si>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</si>
  <si>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</si>
  <si>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</si>
  <si>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</si>
  <si>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</si>
  <si>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</si>
  <si>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</si>
  <si>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</si>
  <si>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</si>
  <si>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</si>
  <si>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</si>
  <si>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</si>
  <si>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</si>
  <si>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</si>
  <si>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</si>
  <si>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</si>
  <si>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</si>
  <si>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</si>
  <si>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</si>
  <si>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</si>
  <si>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</si>
  <si>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</si>
  <si>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</si>
  <si>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</si>
  <si>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</si>
  <si>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</si>
  <si>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</si>
  <si>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</si>
  <si>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</si>
  <si>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</si>
  <si>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</si>
  <si>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</si>
  <si>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</si>
  <si>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</si>
  <si>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</si>
  <si>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</si>
  <si>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</si>
  <si>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</si>
  <si>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</si>
  <si>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</si>
  <si>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</si>
  <si>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</si>
  <si>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</si>
  <si>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</si>
  <si>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</si>
  <si>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</si>
  <si>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</si>
  <si>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</si>
  <si>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</si>
  <si>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</si>
  <si>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</si>
  <si>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</si>
  <si>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</si>
  <si>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</si>
  <si>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</si>
  <si>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</si>
  <si>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</si>
  <si>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</si>
  <si>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</si>
  <si>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</si>
  <si>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</si>
  <si>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</si>
  <si>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</si>
  <si>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</si>
  <si>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</si>
  <si>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</si>
  <si>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</si>
  <si>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</si>
  <si>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</si>
  <si>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</si>
  <si>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</si>
  <si>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</si>
  <si>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</si>
  <si>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</si>
  <si>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</si>
  <si>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</si>
  <si>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</si>
  <si>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</si>
  <si>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</si>
  <si>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</si>
  <si>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</si>
  <si>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</si>
  <si>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</si>
  <si>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</si>
  <si>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</si>
  <si>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</si>
  <si>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</si>
  <si>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</si>
  <si>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</si>
  <si>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</si>
  <si>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</si>
  <si>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</si>
  <si>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</si>
  <si>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</si>
  <si>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</si>
  <si>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</si>
  <si>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</si>
  <si>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</si>
  <si>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</si>
  <si>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</si>
  <si>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</si>
  <si>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</si>
  <si>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</si>
  <si>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</si>
  <si>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</si>
  <si>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</si>
  <si>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</si>
  <si>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</si>
  <si>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</si>
  <si>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</si>
  <si>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</si>
  <si>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</si>
  <si>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</si>
  <si>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</si>
  <si>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</si>
  <si>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</si>
  <si>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</si>
  <si>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</si>
  <si>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</si>
  <si>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</si>
  <si>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</si>
  <si>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</si>
  <si>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</si>
  <si>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</si>
  <si>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</si>
  <si>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</si>
  <si>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</si>
  <si>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</si>
  <si>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</si>
  <si>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</si>
  <si>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</si>
  <si>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</si>
  <si>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</si>
  <si>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</si>
  <si>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</si>
  <si>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</si>
  <si>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</si>
  <si>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</si>
  <si>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</si>
  <si>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</si>
  <si>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</si>
  <si>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</si>
  <si>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</si>
  <si>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</si>
  <si>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</si>
  <si>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</si>
  <si>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</si>
  <si>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</si>
  <si>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</si>
  <si>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</si>
  <si>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</si>
  <si>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</si>
  <si>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</si>
  <si>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</si>
  <si>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</si>
  <si>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</si>
  <si>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</si>
  <si>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</si>
  <si>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</si>
  <si>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</si>
  <si>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</si>
  <si>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</si>
  <si>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</si>
  <si>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</si>
  <si>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</si>
  <si>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</si>
  <si>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</si>
  <si>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</si>
  <si>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</si>
  <si>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</si>
  <si>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</si>
  <si>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</si>
  <si>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</si>
  <si>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</si>
  <si>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</si>
  <si>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</si>
  <si>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</si>
  <si>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</si>
  <si>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</si>
  <si>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</si>
  <si>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</si>
  <si>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</si>
  <si>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</si>
  <si>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</si>
  <si>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</si>
  <si>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</si>
  <si>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</si>
  <si>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</si>
  <si>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</si>
  <si>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</si>
  <si>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</si>
  <si>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</si>
  <si>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</si>
  <si>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</si>
  <si>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</si>
  <si>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</si>
  <si>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</si>
  <si>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</si>
  <si>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</si>
  <si>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</si>
  <si>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</si>
  <si>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</si>
  <si>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</si>
  <si>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</si>
  <si>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</si>
  <si>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</si>
  <si>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</si>
  <si>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</si>
  <si>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</si>
  <si>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</si>
  <si>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</si>
  <si>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</si>
  <si>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</si>
  <si>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</si>
  <si>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</si>
  <si>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</si>
  <si>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</si>
  <si>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</si>
  <si>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</si>
  <si>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</si>
  <si>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</si>
  <si>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</si>
  <si>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</si>
  <si>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</si>
  <si>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</si>
  <si>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</si>
  <si>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</si>
  <si>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</si>
  <si>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</si>
  <si>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</si>
  <si>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</si>
  <si>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</si>
  <si>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</si>
  <si>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</si>
  <si>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</si>
  <si>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</si>
  <si>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</si>
  <si>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</si>
  <si>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</si>
  <si>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</si>
  <si>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</si>
  <si>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</si>
  <si>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</si>
  <si>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</si>
  <si>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</si>
  <si>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</si>
  <si>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</si>
  <si>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</si>
  <si>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</si>
  <si>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</si>
  <si>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</si>
  <si>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</si>
  <si>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</si>
  <si>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</si>
  <si>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</si>
  <si>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</si>
  <si>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</si>
  <si>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</si>
  <si>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</si>
  <si>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</si>
  <si>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</si>
  <si>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</si>
  <si>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</si>
  <si>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</si>
  <si>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</si>
  <si>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</si>
  <si>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</si>
  <si>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</si>
  <si>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</si>
  <si>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</si>
  <si>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</si>
  <si>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</si>
  <si>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</si>
  <si>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</si>
  <si>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</si>
  <si>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</si>
  <si>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</si>
  <si>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</si>
  <si>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</si>
  <si>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</si>
  <si>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</si>
  <si>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</si>
  <si>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</si>
  <si>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</si>
  <si>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</si>
  <si>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</si>
  <si>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</si>
  <si>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</si>
  <si>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</si>
  <si>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</si>
  <si>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</si>
  <si>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</si>
  <si>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</si>
  <si>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</si>
  <si>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</si>
  <si>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</si>
  <si>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</si>
  <si>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</si>
  <si>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</si>
  <si>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</si>
  <si>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</si>
  <si>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</si>
  <si>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</si>
  <si>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</si>
  <si>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</si>
  <si>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</si>
  <si>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</si>
  <si>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</si>
  <si>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</si>
  <si>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</si>
  <si>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</si>
  <si>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</si>
  <si>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</si>
  <si>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</si>
  <si>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</si>
  <si>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</si>
  <si>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</si>
  <si>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</si>
  <si>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</si>
  <si>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</si>
  <si>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</si>
  <si>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</si>
  <si>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</si>
  <si>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</si>
  <si>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</si>
  <si>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</si>
  <si>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</si>
  <si>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</si>
  <si>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</si>
  <si>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</si>
  <si>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</si>
  <si>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</si>
  <si>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</si>
  <si>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</si>
  <si>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</si>
  <si>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</si>
  <si>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</si>
  <si>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</si>
  <si>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</si>
  <si>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</si>
  <si>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</si>
  <si>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</si>
  <si>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</si>
  <si>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</si>
  <si>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</si>
  <si>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</si>
  <si>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</si>
  <si>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</si>
  <si>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</si>
  <si>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</si>
  <si>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</si>
  <si>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</si>
  <si>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</si>
  <si>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</si>
  <si>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</si>
  <si>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</si>
  <si>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</si>
  <si>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</si>
  <si>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</si>
  <si>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</si>
  <si>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</si>
  <si>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</si>
  <si>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</si>
  <si>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</si>
  <si>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</si>
  <si>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</si>
  <si>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</si>
  <si>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</si>
  <si>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</si>
  <si>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</si>
  <si>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</si>
  <si>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</si>
  <si>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</si>
  <si>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</si>
  <si>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</si>
  <si>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</si>
  <si>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</si>
  <si>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</si>
  <si>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</si>
  <si>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</si>
  <si>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</si>
  <si>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</si>
  <si>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</si>
  <si>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</si>
  <si>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</si>
  <si>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</si>
  <si>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</si>
  <si>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</si>
  <si>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</si>
  <si>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</si>
  <si>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</si>
  <si>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</si>
  <si>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</si>
  <si>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</si>
  <si>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</si>
  <si>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</si>
  <si>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</si>
  <si>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</si>
  <si>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</si>
  <si>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</si>
  <si>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</si>
  <si>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</si>
  <si>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</si>
  <si>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</si>
  <si>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</si>
  <si>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</si>
  <si>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</si>
  <si>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</si>
  <si>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</si>
  <si>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</si>
  <si>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</si>
  <si>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</si>
  <si>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</si>
  <si>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</si>
  <si>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</si>
  <si>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</si>
  <si>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</si>
  <si>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</si>
  <si>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</si>
  <si>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</si>
  <si>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</si>
  <si>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</si>
  <si>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</si>
  <si>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</si>
  <si>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</si>
  <si>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</si>
  <si>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</si>
  <si>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</si>
  <si>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</si>
  <si>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</si>
  <si>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</si>
  <si>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</si>
  <si>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</si>
  <si>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</si>
  <si>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</si>
  <si>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</si>
  <si>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</si>
  <si>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</si>
  <si>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</si>
  <si>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</si>
  <si>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</si>
  <si>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</si>
  <si>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</si>
  <si>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</si>
  <si>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</si>
  <si>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</si>
  <si>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</si>
  <si>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</si>
  <si>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</si>
  <si>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</si>
  <si>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</si>
  <si>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</si>
  <si>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</si>
  <si>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</si>
  <si>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</si>
  <si>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</si>
  <si>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</si>
  <si>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</si>
  <si>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</si>
  <si>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</si>
  <si>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</si>
  <si>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</si>
  <si>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</si>
  <si>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</si>
  <si>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</si>
  <si>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</si>
  <si>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</si>
  <si>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</si>
  <si>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</si>
  <si>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</si>
  <si>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</si>
  <si>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</si>
  <si>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</si>
  <si>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</si>
  <si>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</si>
  <si>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</si>
  <si>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</si>
  <si>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</si>
  <si>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</si>
  <si>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</si>
  <si>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</si>
  <si>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</si>
  <si>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</si>
  <si>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</si>
  <si>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</si>
  <si>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</si>
  <si>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</si>
  <si>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</si>
  <si>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</si>
  <si>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</si>
  <si>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</si>
  <si>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</si>
  <si>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</si>
  <si>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</si>
  <si>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</si>
  <si>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</si>
  <si>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</si>
  <si>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</si>
  <si>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</si>
  <si>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</si>
  <si>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</si>
  <si>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</si>
  <si>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</si>
  <si>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</si>
  <si>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</si>
  <si>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</si>
  <si>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</si>
  <si>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</si>
  <si>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</si>
  <si>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</si>
  <si>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</si>
  <si>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</si>
  <si>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</si>
  <si>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</si>
  <si>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</si>
  <si>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</si>
  <si>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</si>
  <si>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</si>
  <si>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</si>
  <si>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</si>
  <si>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</si>
  <si>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</si>
  <si>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</si>
  <si>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</si>
  <si>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</si>
  <si>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</si>
  <si>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</si>
  <si>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</si>
  <si>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</si>
  <si>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</si>
  <si>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</si>
  <si>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</si>
  <si>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</si>
  <si>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</si>
  <si>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</si>
  <si>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</si>
  <si>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</si>
  <si>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</si>
  <si>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</si>
  <si>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</si>
  <si>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</si>
  <si>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</si>
  <si>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</si>
  <si>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</si>
  <si>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</si>
  <si>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</si>
  <si>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</si>
  <si>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</si>
  <si>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</si>
  <si>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</si>
  <si>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</si>
  <si>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</si>
  <si>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</si>
  <si>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</si>
  <si>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</si>
  <si>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</si>
  <si>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</si>
  <si>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</si>
  <si>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</si>
  <si>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</si>
  <si>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</si>
  <si>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</si>
  <si>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</si>
  <si>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</si>
  <si>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</si>
  <si>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</si>
  <si>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</si>
  <si>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</si>
  <si>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</si>
  <si>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</si>
  <si>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</si>
  <si>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</si>
  <si>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</si>
  <si>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</si>
  <si>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</si>
  <si>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</si>
  <si>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</si>
  <si>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</si>
  <si>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</si>
  <si>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</si>
  <si>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</si>
  <si>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</si>
  <si>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</si>
  <si>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</si>
  <si>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</si>
  <si>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</si>
  <si>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</si>
  <si>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</si>
  <si>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</si>
  <si>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</si>
  <si>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</si>
  <si>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</si>
  <si>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</si>
  <si>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</si>
  <si>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</si>
  <si>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</si>
  <si>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</si>
  <si>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</si>
  <si>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</si>
  <si>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</si>
  <si>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</si>
  <si>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</si>
  <si>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</si>
  <si>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</si>
  <si>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</si>
  <si>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</si>
  <si>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</si>
  <si>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</si>
  <si>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</si>
  <si>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</si>
  <si>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</si>
  <si>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</si>
  <si>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</si>
  <si>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</si>
  <si>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</si>
  <si>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</si>
  <si>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</si>
  <si>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</si>
  <si>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</si>
  <si>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</si>
  <si>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</si>
  <si>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</si>
  <si>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</si>
  <si>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</si>
  <si>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</si>
  <si>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</si>
  <si>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</si>
  <si>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</si>
  <si>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</si>
  <si>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</si>
  <si>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</si>
  <si>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</si>
  <si>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</si>
  <si>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</si>
  <si>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</si>
  <si>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</si>
  <si>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</si>
  <si>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</si>
  <si>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</si>
  <si>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</si>
  <si>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</si>
  <si>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</si>
  <si>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</si>
  <si>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</si>
  <si>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</si>
  <si>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</si>
  <si>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</si>
  <si>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</si>
  <si>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</si>
  <si>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</si>
  <si>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</si>
  <si>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</si>
  <si>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</si>
  <si>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</si>
  <si>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</si>
  <si>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</si>
  <si>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</si>
  <si>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</si>
  <si>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</si>
  <si>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</si>
  <si>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</si>
  <si>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</si>
  <si>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</si>
  <si>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</si>
  <si>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</si>
  <si>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</si>
  <si>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</si>
  <si>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</si>
  <si>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</si>
  <si>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</si>
  <si>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</si>
  <si>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</si>
  <si>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</si>
  <si>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</si>
  <si>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</si>
  <si>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</si>
  <si>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</si>
  <si>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</si>
  <si>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</si>
  <si>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</si>
  <si>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</si>
  <si>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</si>
  <si>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</si>
  <si>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</si>
  <si>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</si>
  <si>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</si>
  <si>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</si>
  <si>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</si>
  <si>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</si>
  <si>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</si>
  <si>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</si>
  <si>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</si>
  <si>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</si>
  <si>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</si>
  <si>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</si>
  <si>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</si>
  <si>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</si>
  <si>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</si>
  <si>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</si>
  <si>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</si>
  <si>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</si>
  <si>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</si>
  <si>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</si>
  <si>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</si>
  <si>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</si>
  <si>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</si>
  <si>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</si>
  <si>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</si>
  <si>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</si>
  <si>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</si>
  <si>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</si>
  <si>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</si>
  <si>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</si>
  <si>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</si>
  <si>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</si>
  <si>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</si>
  <si>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</si>
  <si>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</si>
  <si>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</si>
  <si>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</si>
  <si>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</si>
  <si>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</si>
  <si>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</si>
  <si>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</si>
  <si>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</si>
  <si>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</si>
  <si>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</si>
  <si>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</si>
  <si>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</si>
  <si>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</si>
  <si>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</si>
  <si>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</si>
  <si>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</si>
  <si>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</si>
  <si>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</si>
  <si>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</si>
  <si>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</si>
  <si>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</si>
  <si>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</si>
  <si>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</si>
  <si>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</si>
  <si>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</si>
  <si>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</si>
  <si>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</si>
  <si>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</si>
  <si>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</si>
  <si>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</si>
  <si>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</si>
  <si>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</si>
  <si>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</si>
  <si>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</si>
  <si>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</si>
  <si>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</si>
  <si>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</si>
  <si>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</si>
  <si>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</si>
  <si>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</si>
  <si>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</si>
  <si>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</si>
  <si>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</si>
  <si>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</si>
  <si>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</si>
  <si>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</si>
  <si>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</si>
  <si>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</si>
  <si>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</si>
  <si>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</si>
  <si>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</si>
  <si>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</si>
  <si>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</si>
  <si>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</si>
  <si>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</si>
  <si>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</si>
  <si>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</si>
  <si>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</si>
  <si>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</si>
  <si>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</si>
  <si>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</si>
  <si>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</si>
  <si>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</si>
  <si>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</si>
  <si>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</si>
  <si>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</si>
  <si>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</si>
  <si>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</si>
  <si>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</si>
  <si>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</si>
  <si>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</si>
  <si>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</si>
  <si>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</si>
  <si>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</si>
  <si>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</si>
  <si>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</si>
  <si>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</si>
  <si>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</si>
  <si>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</si>
  <si>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</si>
  <si>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</si>
  <si>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</si>
  <si>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</si>
  <si>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</si>
  <si>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</si>
  <si>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</si>
  <si>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</si>
  <si>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</si>
  <si>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</si>
  <si>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</si>
  <si>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</si>
  <si>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</si>
  <si>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</si>
  <si>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</si>
  <si>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</si>
  <si>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</si>
  <si>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</si>
  <si>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</si>
  <si>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</si>
  <si>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</si>
  <si>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</si>
  <si>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</si>
  <si>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</si>
  <si>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</si>
  <si>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</si>
  <si>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</si>
  <si>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</si>
  <si>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</si>
  <si>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</si>
  <si>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</si>
  <si>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</si>
  <si>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</si>
  <si>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</si>
  <si>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</si>
  <si>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</si>
  <si>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</si>
  <si>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</si>
  <si>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</si>
  <si>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</si>
  <si>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</si>
  <si>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</si>
  <si>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</si>
  <si>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</si>
  <si>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</si>
  <si>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</si>
  <si>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</si>
  <si>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</si>
  <si>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</si>
  <si>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</si>
  <si>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</si>
  <si>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</si>
  <si>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</si>
  <si>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</si>
  <si>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</si>
  <si>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</si>
  <si>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</si>
  <si>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</si>
  <si>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</si>
  <si>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</si>
  <si>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</si>
  <si>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</si>
  <si>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</si>
  <si>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</si>
  <si>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</si>
  <si>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</si>
  <si>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</si>
  <si>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</si>
  <si>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</si>
  <si>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</si>
  <si>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</si>
  <si>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</si>
  <si>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</si>
  <si>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</si>
  <si>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</si>
  <si>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</si>
  <si>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</si>
  <si>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</si>
  <si>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</si>
  <si>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</si>
  <si>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</si>
  <si>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</si>
  <si>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</si>
  <si>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</si>
  <si>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</si>
  <si>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</si>
  <si>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</si>
  <si>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</si>
  <si>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</si>
  <si>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</si>
  <si>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</si>
  <si>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</si>
  <si>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</si>
  <si>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</si>
  <si>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</si>
  <si>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</si>
  <si>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</si>
  <si>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</si>
  <si>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</si>
  <si>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</si>
  <si>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</si>
  <si>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</si>
  <si>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</si>
  <si>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</si>
  <si>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</si>
  <si>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</si>
  <si>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</si>
  <si>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</si>
  <si>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</si>
  <si>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</si>
  <si>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</si>
  <si>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</si>
  <si>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</si>
  <si>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</si>
  <si>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</si>
  <si>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</si>
  <si>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</si>
  <si>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</si>
  <si>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</si>
  <si>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</si>
  <si>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</si>
  <si>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</si>
  <si>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</si>
  <si>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</si>
  <si>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</si>
  <si>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</si>
  <si>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</si>
  <si>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</si>
  <si>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</si>
  <si>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</si>
  <si>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</si>
  <si>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</si>
  <si>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</si>
  <si>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</si>
  <si>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</si>
  <si>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</si>
  <si>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</si>
  <si>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</si>
  <si>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</si>
  <si>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</si>
  <si>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</si>
  <si>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</si>
  <si>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</si>
  <si>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</si>
  <si>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</si>
  <si>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</si>
  <si>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</si>
  <si>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</si>
  <si>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</si>
  <si>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</si>
  <si>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</si>
  <si>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</si>
  <si>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</si>
  <si>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</si>
  <si>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</si>
  <si>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</si>
  <si>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</si>
  <si>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</si>
  <si>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</si>
  <si>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</si>
  <si>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</si>
  <si>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</si>
  <si>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</si>
  <si>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</si>
  <si>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</si>
  <si>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</si>
  <si>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</si>
  <si>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</si>
  <si>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</si>
  <si>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</si>
  <si>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</si>
  <si>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</si>
  <si>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</si>
  <si>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</si>
  <si>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</si>
  <si>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</si>
  <si>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</si>
  <si>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</si>
  <si>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</si>
  <si>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</si>
  <si>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</si>
  <si>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</si>
  <si>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</si>
  <si>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</si>
  <si>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</si>
  <si>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</si>
  <si>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</si>
  <si>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</si>
  <si>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</si>
  <si>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</si>
  <si>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</si>
  <si>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</si>
  <si>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</si>
  <si>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</si>
  <si>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</si>
  <si>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</si>
  <si>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</si>
  <si>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</si>
  <si>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</si>
  <si>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</si>
  <si>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</si>
  <si>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</si>
  <si>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</si>
  <si>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</si>
  <si>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</si>
  <si>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</si>
  <si>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</si>
  <si>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</si>
  <si>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</si>
  <si>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</si>
  <si>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</si>
  <si>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</si>
  <si>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</si>
  <si>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</si>
  <si>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</si>
  <si>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</si>
  <si>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</si>
  <si>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</si>
  <si>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</si>
  <si>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</si>
  <si>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</si>
  <si>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</si>
  <si>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</si>
  <si>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</si>
  <si>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</si>
  <si>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</si>
  <si>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</si>
  <si>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</si>
  <si>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</si>
  <si>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</si>
  <si>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</si>
  <si>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</si>
  <si>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</si>
  <si>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</si>
  <si>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</si>
  <si>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</si>
  <si>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</si>
  <si>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</si>
  <si>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</si>
  <si>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</si>
  <si>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</si>
  <si>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</si>
  <si>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</si>
  <si>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</si>
  <si>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</si>
  <si>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</si>
  <si>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</si>
  <si>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</si>
  <si>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</si>
  <si>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</si>
  <si>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</si>
  <si>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</si>
  <si>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</si>
  <si>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</si>
  <si>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</si>
  <si>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</si>
  <si>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</si>
  <si>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</si>
  <si>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</si>
  <si>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</si>
  <si>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</si>
  <si>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</si>
  <si>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</si>
  <si>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</si>
  <si>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</si>
  <si>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</si>
  <si>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</si>
  <si>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</si>
  <si>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</si>
  <si>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</si>
  <si>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</si>
  <si>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</si>
  <si>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</si>
  <si>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</si>
  <si>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</si>
  <si>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</si>
  <si>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</si>
  <si>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</si>
  <si>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</si>
  <si>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</si>
  <si>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</si>
  <si>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</si>
  <si>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</si>
  <si>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</si>
  <si>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</si>
  <si>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</si>
  <si>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</si>
  <si>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</si>
  <si>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</si>
  <si>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</si>
  <si>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</si>
  <si>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</si>
  <si>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</si>
  <si>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</si>
  <si>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</si>
  <si>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</si>
  <si>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</si>
  <si>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</si>
  <si>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</si>
  <si>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</si>
  <si>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</si>
  <si>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</si>
  <si>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</si>
  <si>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</si>
  <si>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</si>
  <si>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</si>
  <si>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</si>
  <si>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</si>
  <si>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</si>
  <si>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</si>
  <si>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</si>
  <si>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</si>
  <si>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</si>
  <si>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</si>
  <si>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</si>
  <si>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</si>
  <si>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</si>
  <si>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</si>
  <si>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</si>
  <si>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</si>
  <si>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</si>
  <si>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</si>
  <si>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</si>
  <si>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</si>
  <si>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</si>
  <si>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</si>
  <si>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</si>
  <si>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</si>
  <si>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</si>
  <si>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</si>
  <si>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</si>
  <si>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</si>
  <si>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</si>
  <si>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</si>
  <si>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</si>
  <si>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</si>
  <si>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</si>
  <si>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</si>
  <si>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</si>
  <si>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</si>
  <si>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</si>
  <si>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</si>
  <si>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</si>
  <si>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</si>
  <si>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</si>
  <si>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</si>
  <si>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</si>
  <si>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</si>
  <si>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</si>
  <si>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</si>
  <si>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</si>
  <si>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</si>
  <si>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</si>
  <si>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</si>
  <si>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</si>
  <si>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</si>
  <si>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</si>
  <si>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</si>
  <si>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</si>
  <si>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</si>
  <si>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</si>
  <si>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</si>
  <si>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</si>
  <si>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</si>
  <si>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</si>
  <si>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</si>
  <si>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</si>
  <si>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</si>
  <si>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</si>
  <si>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</si>
  <si>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</si>
  <si>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</si>
  <si>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</si>
  <si>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</si>
  <si>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</si>
  <si>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</si>
  <si>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</si>
  <si>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</si>
  <si>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</si>
  <si>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</si>
  <si>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</si>
  <si>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</si>
  <si>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</si>
  <si>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</si>
  <si>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</si>
  <si>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</si>
  <si>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</si>
  <si>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</si>
  <si>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</si>
  <si>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</si>
  <si>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</si>
  <si>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</si>
  <si>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</si>
  <si>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</si>
  <si>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</si>
  <si>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</si>
  <si>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</si>
  <si>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</si>
  <si>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</si>
  <si>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</si>
  <si>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</si>
  <si>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</si>
  <si>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</si>
  <si>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</si>
  <si>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</si>
  <si>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</si>
  <si>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</si>
  <si>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</si>
  <si>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</si>
  <si>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</si>
  <si>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</si>
  <si>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</si>
  <si>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</si>
  <si>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</si>
  <si>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</si>
  <si>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</si>
  <si>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</si>
  <si>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</si>
  <si>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</si>
  <si>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</si>
  <si>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</si>
  <si>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</si>
  <si>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</si>
  <si>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</si>
  <si>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</si>
  <si>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</si>
  <si>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</si>
  <si>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</si>
  <si>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</si>
  <si>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</si>
  <si>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</si>
  <si>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</si>
  <si>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</si>
  <si>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</si>
  <si>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</si>
  <si>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</si>
  <si>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</si>
  <si>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</si>
  <si>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</si>
  <si>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</si>
  <si>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</si>
  <si>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</si>
  <si>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</si>
  <si>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</si>
  <si>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</si>
  <si>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</si>
  <si>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</si>
  <si>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</si>
  <si>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</si>
  <si>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</si>
  <si>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</si>
  <si>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</si>
  <si>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</si>
  <si>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</si>
  <si>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</si>
  <si>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</si>
  <si>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</si>
  <si>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</si>
  <si>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</si>
  <si>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</si>
  <si>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</si>
  <si>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</si>
  <si>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</si>
  <si>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</si>
  <si>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</si>
  <si>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</si>
  <si>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</si>
  <si>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</si>
  <si>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</si>
  <si>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</si>
  <si>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</si>
  <si>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</si>
  <si>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</si>
  <si>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</si>
  <si>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</si>
  <si>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</si>
  <si>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</si>
  <si>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</si>
  <si>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</si>
  <si>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</si>
  <si>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</si>
  <si>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</si>
  <si>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</si>
  <si>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</si>
  <si>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</si>
  <si>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</si>
  <si>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</si>
  <si>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</si>
  <si>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</si>
  <si>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</si>
  <si>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</si>
  <si>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</si>
  <si>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</si>
  <si>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</si>
  <si>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</si>
  <si>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</si>
  <si>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</si>
  <si>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</si>
  <si>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</si>
  <si>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</si>
  <si>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</si>
  <si>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</si>
  <si>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</si>
  <si>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</si>
  <si>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</si>
  <si>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</si>
  <si>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</si>
  <si>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</si>
  <si>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</si>
  <si>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</si>
  <si>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</si>
  <si>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</si>
  <si>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</si>
  <si>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</si>
  <si>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</si>
  <si>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</si>
  <si>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</si>
  <si>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</si>
  <si>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</si>
  <si>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</si>
  <si>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</si>
  <si>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</si>
  <si>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</si>
  <si>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</si>
  <si>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</si>
  <si>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</si>
  <si>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</si>
  <si>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</si>
  <si>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</si>
  <si>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</si>
  <si>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</si>
  <si>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</si>
  <si>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</si>
  <si>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</si>
  <si>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</si>
  <si>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</si>
  <si>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</si>
  <si>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</si>
  <si>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</si>
  <si>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</si>
  <si>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</si>
  <si>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</si>
  <si>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</si>
  <si>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</si>
  <si>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</si>
  <si>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</si>
  <si>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</si>
  <si>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</si>
  <si>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</si>
  <si>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</si>
  <si>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</si>
  <si>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</si>
  <si>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</si>
  <si>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</si>
  <si>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</si>
  <si>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</si>
  <si>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</si>
  <si>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</si>
  <si>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</si>
  <si>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</si>
  <si>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</si>
  <si>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</si>
  <si>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</si>
  <si>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</si>
  <si>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</si>
  <si>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</si>
  <si>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</si>
  <si>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</si>
  <si>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</si>
  <si>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</si>
  <si>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</si>
  <si>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</si>
  <si>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</si>
  <si>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</si>
  <si>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</si>
  <si>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</si>
  <si>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</si>
  <si>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</si>
  <si>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</si>
  <si>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</si>
  <si>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</si>
  <si>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</si>
  <si>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</si>
  <si>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</si>
  <si>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</si>
  <si>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</si>
  <si>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</si>
  <si>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</si>
  <si>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</si>
  <si>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</si>
  <si>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</si>
  <si>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</si>
  <si>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</si>
  <si>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</si>
  <si>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</si>
  <si>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</si>
  <si>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</si>
  <si>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</si>
  <si>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</si>
  <si>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</si>
  <si>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</si>
  <si>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</si>
  <si>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</si>
  <si>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</si>
  <si>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</si>
  <si>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</si>
  <si>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</si>
  <si>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</si>
  <si>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</si>
  <si>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</si>
  <si>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</si>
  <si>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</si>
  <si>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</si>
  <si>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</si>
  <si>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</si>
  <si>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</si>
  <si>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</si>
  <si>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</si>
  <si>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</si>
  <si>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</si>
  <si>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</si>
  <si>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</si>
  <si>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</si>
  <si>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</si>
  <si>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</si>
  <si>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</si>
  <si>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</si>
  <si>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</si>
  <si>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</si>
  <si>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</si>
  <si>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</si>
  <si>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</si>
  <si>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</si>
  <si>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</si>
  <si>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</si>
  <si>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</si>
  <si>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</si>
  <si>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</si>
  <si>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</si>
  <si>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</si>
  <si>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</si>
  <si>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</si>
  <si>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</si>
  <si>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</si>
  <si>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</si>
  <si>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</si>
  <si>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</si>
  <si>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</si>
  <si>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</si>
  <si>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</si>
  <si>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</si>
  <si>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</si>
  <si>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</si>
  <si>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</si>
  <si>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</si>
  <si>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</si>
  <si>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</si>
  <si>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</si>
  <si>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</si>
  <si>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</si>
  <si>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</si>
  <si>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</si>
  <si>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</si>
  <si>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</si>
  <si>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</si>
  <si>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</si>
  <si>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</si>
  <si>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</si>
  <si>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</si>
  <si>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</si>
  <si>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</si>
  <si>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</si>
  <si>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</si>
  <si>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</si>
  <si>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</si>
  <si>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</si>
  <si>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</si>
  <si>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</si>
  <si>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</si>
  <si>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</si>
  <si>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</si>
  <si>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</si>
  <si>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</si>
  <si>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</si>
  <si>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</si>
  <si>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</si>
  <si>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</si>
  <si>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</si>
  <si>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</si>
  <si>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</si>
  <si>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</si>
  <si>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</si>
  <si>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</si>
  <si>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</si>
  <si>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</si>
  <si>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</si>
  <si>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</si>
  <si>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</si>
  <si>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</si>
  <si>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</si>
  <si>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</si>
  <si>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</si>
  <si>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</si>
  <si>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</si>
  <si>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</si>
  <si>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</si>
  <si>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</si>
  <si>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</si>
  <si>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</si>
  <si>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</si>
  <si>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</si>
  <si>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</si>
  <si>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</si>
  <si>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</si>
  <si>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</si>
  <si>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</si>
  <si>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</si>
  <si>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</si>
  <si>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</si>
  <si>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</si>
  <si>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</si>
  <si>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</si>
  <si>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</si>
  <si>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</si>
  <si>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</si>
  <si>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</si>
  <si>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</si>
  <si>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</si>
  <si>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</si>
  <si>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</si>
  <si>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</si>
  <si>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</si>
  <si>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</si>
  <si>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</si>
  <si>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</si>
  <si>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</si>
  <si>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</si>
  <si>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</si>
  <si>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</si>
  <si>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</si>
  <si>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</si>
  <si>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</si>
  <si>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</si>
  <si>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</si>
  <si>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</si>
  <si>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</si>
  <si>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</si>
  <si>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</si>
  <si>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</si>
  <si>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</si>
  <si>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</si>
  <si>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</si>
  <si>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</si>
  <si>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</si>
  <si>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</si>
  <si>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</si>
  <si>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</si>
  <si>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</si>
  <si>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</si>
  <si>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</si>
  <si>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</si>
  <si>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</si>
  <si>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</si>
  <si>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</si>
  <si>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</si>
  <si>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</si>
  <si>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</si>
  <si>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</si>
  <si>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</si>
  <si>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</si>
  <si>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</si>
  <si>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</si>
  <si>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</si>
  <si>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</si>
  <si>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</si>
  <si>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</si>
  <si>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</si>
  <si>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</si>
  <si>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</si>
  <si>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</si>
  <si>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</si>
  <si>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</si>
  <si>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</si>
  <si>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</si>
  <si>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</si>
  <si>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</si>
  <si>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</si>
  <si>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</si>
  <si>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</si>
  <si>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</si>
  <si>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</si>
  <si>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</si>
  <si>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</si>
  <si>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</si>
  <si>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</si>
  <si>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</si>
  <si>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</si>
  <si>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</si>
  <si>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</si>
  <si>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</si>
  <si>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</si>
  <si>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</si>
  <si>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</si>
  <si>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</si>
  <si>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</si>
  <si>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</si>
  <si>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</si>
  <si>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</si>
  <si>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</si>
  <si>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</si>
  <si>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</si>
  <si>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</si>
  <si>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</si>
  <si>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</si>
  <si>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</si>
  <si>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</si>
  <si>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</si>
  <si>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</si>
  <si>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</si>
  <si>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</si>
  <si>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</si>
  <si>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</si>
  <si>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</si>
  <si>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</si>
  <si>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</si>
  <si>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</si>
  <si>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</si>
  <si>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</si>
  <si>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</si>
  <si>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</si>
  <si>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</si>
  <si>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</si>
  <si>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</si>
  <si>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</si>
  <si>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</si>
  <si>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</si>
  <si>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</si>
  <si>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</si>
  <si>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</si>
  <si>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</si>
  <si>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</si>
  <si>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</si>
  <si>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</si>
  <si>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</si>
  <si>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</si>
  <si>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</si>
  <si>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</si>
  <si>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</si>
  <si>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</si>
  <si>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</si>
  <si>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</si>
  <si>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</si>
  <si>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</si>
  <si>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</si>
  <si>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</si>
  <si>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</si>
  <si>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</si>
  <si>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</si>
  <si>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</si>
  <si>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</si>
  <si>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</si>
  <si>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</si>
  <si>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</si>
  <si>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</si>
  <si>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</si>
  <si>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</si>
  <si>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</si>
  <si>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</si>
  <si>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</si>
  <si>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</si>
  <si>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</si>
  <si>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</si>
  <si>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</si>
  <si>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</si>
  <si>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</si>
  <si>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</si>
  <si>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</si>
  <si>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</si>
  <si>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</si>
  <si>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</si>
  <si>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</si>
  <si>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</si>
  <si>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</si>
  <si>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</si>
  <si>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</si>
  <si>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</si>
  <si>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</si>
  <si>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</si>
  <si>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</si>
  <si>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</si>
  <si>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</si>
  <si>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</si>
  <si>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</si>
  <si>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</si>
  <si>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</si>
  <si>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</si>
  <si>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</si>
  <si>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</si>
  <si>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</si>
  <si>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</si>
  <si>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</si>
  <si>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</si>
  <si>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</si>
  <si>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</si>
  <si>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</si>
  <si>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</si>
  <si>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</si>
  <si>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</si>
  <si>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</si>
  <si>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</si>
  <si>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</si>
  <si>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</si>
  <si>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</si>
  <si>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</si>
  <si>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</si>
  <si>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</si>
  <si>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</si>
  <si>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</si>
  <si>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</si>
  <si>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</si>
  <si>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</si>
  <si>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</si>
  <si>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</si>
  <si>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</si>
  <si>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</si>
  <si>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</si>
  <si>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</si>
  <si>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</si>
  <si>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</si>
  <si>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</si>
  <si>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</si>
  <si>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</si>
  <si>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</si>
  <si>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</si>
  <si>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</si>
  <si>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</si>
  <si>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</si>
  <si>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</si>
  <si>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</si>
  <si>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</si>
  <si>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</si>
  <si>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</si>
  <si>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</si>
  <si>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</si>
  <si>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</si>
  <si>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</si>
  <si>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</si>
  <si>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</si>
  <si>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</si>
  <si>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</si>
  <si>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</si>
  <si>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</si>
  <si>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</si>
  <si>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</si>
  <si>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</si>
  <si>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</si>
  <si>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</si>
  <si>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</si>
  <si>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</si>
  <si>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</si>
  <si>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</si>
  <si>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</si>
  <si>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</si>
  <si>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</si>
  <si>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</si>
  <si>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</si>
  <si>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</si>
  <si>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</si>
  <si>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</si>
  <si>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</si>
  <si>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</si>
  <si>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</si>
  <si>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</si>
  <si>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</si>
  <si>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</si>
  <si>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</si>
  <si>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</si>
  <si>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</si>
  <si>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</si>
  <si>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</si>
  <si>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</si>
  <si>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</si>
  <si>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</si>
  <si>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</si>
  <si>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</si>
  <si>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</si>
  <si>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</si>
  <si>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</si>
  <si>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</si>
  <si>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</si>
  <si>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</si>
  <si>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</si>
  <si>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</si>
  <si>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</si>
  <si>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</si>
  <si>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</si>
  <si>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</si>
  <si>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</si>
  <si>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</si>
  <si>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</si>
  <si>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</si>
  <si>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</si>
  <si>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</si>
  <si>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</si>
  <si>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</si>
  <si>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</si>
  <si>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</si>
  <si>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</si>
  <si>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</si>
  <si>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</si>
  <si>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</si>
  <si>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</si>
  <si>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</si>
  <si>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</si>
  <si>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</si>
  <si>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</si>
  <si>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</si>
  <si>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</si>
  <si>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</si>
  <si>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</si>
  <si>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</si>
  <si>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</si>
  <si>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</si>
  <si>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</si>
  <si>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</si>
  <si>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</si>
  <si>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</si>
  <si>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</si>
  <si>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</si>
  <si>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</si>
  <si>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</si>
  <si>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</si>
  <si>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</si>
  <si>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</si>
  <si>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</si>
  <si>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</si>
  <si>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</si>
  <si>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</si>
  <si>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</si>
  <si>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</si>
  <si>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</si>
  <si>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</si>
  <si>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</si>
  <si>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</si>
  <si>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</si>
  <si>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</si>
  <si>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</si>
  <si>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</si>
  <si>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</si>
  <si>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</si>
  <si>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</si>
  <si>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</si>
  <si>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</si>
  <si>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</si>
  <si>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</si>
  <si>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</si>
  <si>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</si>
  <si>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</si>
  <si>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</si>
  <si>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</si>
  <si>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</si>
  <si>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</si>
  <si>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</si>
  <si>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</si>
  <si>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</si>
  <si>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</si>
  <si>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</si>
  <si>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</si>
  <si>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</si>
  <si>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</si>
  <si>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</si>
  <si>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</si>
  <si>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</si>
  <si>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</si>
  <si>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</si>
  <si>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</si>
  <si>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</si>
  <si>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</si>
  <si>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</si>
  <si>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</si>
  <si>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</si>
  <si>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</si>
  <si>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</si>
  <si>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</si>
  <si>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</si>
  <si>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</si>
  <si>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</si>
  <si>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</si>
  <si>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</si>
  <si>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</si>
  <si>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</si>
  <si>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</si>
  <si>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</si>
  <si>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</si>
  <si>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</si>
  <si>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</si>
  <si>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</si>
  <si>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</si>
  <si>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</si>
  <si>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</si>
  <si>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</si>
  <si>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</si>
  <si>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</si>
  <si>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</si>
  <si>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</si>
  <si>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</si>
  <si>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</si>
  <si>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</si>
  <si>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</si>
  <si>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</si>
  <si>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</si>
  <si>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</si>
  <si>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</si>
  <si>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</si>
  <si>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</si>
  <si>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</si>
  <si>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</si>
  <si>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</si>
  <si>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</si>
  <si>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</si>
  <si>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</si>
  <si>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</si>
  <si>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</si>
  <si>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</si>
  <si>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</si>
  <si>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</si>
  <si>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</si>
  <si>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</si>
  <si>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</si>
  <si>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</si>
  <si>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</si>
  <si>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</si>
  <si>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</si>
  <si>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</si>
  <si>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</si>
  <si>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</si>
  <si>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</si>
  <si>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</si>
  <si>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</si>
  <si>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</si>
  <si>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</si>
  <si>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</si>
  <si>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</si>
  <si>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</si>
  <si>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</si>
  <si>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</si>
  <si>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</si>
  <si>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</si>
  <si>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</si>
  <si>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</si>
  <si>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</si>
  <si>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</si>
  <si>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</si>
  <si>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</si>
  <si>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</si>
  <si>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</si>
  <si>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</si>
  <si>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</si>
  <si>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</si>
  <si>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</si>
  <si>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</si>
  <si>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</si>
  <si>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</si>
  <si>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</si>
  <si>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</si>
  <si>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</si>
  <si>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</si>
  <si>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</si>
  <si>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</si>
  <si>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</si>
  <si>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</si>
  <si>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</si>
  <si>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</si>
  <si>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</si>
  <si>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</si>
  <si>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</si>
  <si>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</si>
  <si>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</si>
  <si>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</si>
  <si>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</si>
  <si>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</si>
  <si>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</si>
  <si>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</si>
  <si>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</si>
  <si>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</si>
  <si>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</si>
  <si>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</si>
  <si>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</si>
  <si>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</si>
  <si>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</si>
  <si>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</si>
  <si>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</si>
  <si>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</si>
  <si>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</si>
  <si>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</si>
  <si>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</si>
  <si>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</si>
  <si>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</si>
  <si>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</si>
  <si>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</si>
  <si>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</si>
  <si>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</si>
  <si>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</si>
  <si>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</si>
  <si>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</si>
  <si>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</si>
  <si>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</si>
  <si>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</si>
  <si>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</si>
  <si>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</si>
  <si>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</si>
  <si>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</si>
  <si>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</si>
  <si>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</si>
  <si>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</si>
  <si>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</si>
  <si>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</si>
  <si>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</si>
  <si>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</si>
  <si>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</si>
  <si>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</si>
  <si>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</si>
  <si>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</si>
  <si>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</si>
  <si>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</si>
  <si>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</si>
  <si>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</si>
  <si>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</si>
  <si>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</si>
  <si>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</si>
  <si>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</si>
  <si>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</si>
  <si>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</si>
  <si>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</si>
  <si>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</si>
  <si>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</si>
  <si>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</si>
  <si>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</si>
  <si>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</si>
  <si>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</si>
  <si>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</si>
  <si>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</si>
  <si>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</si>
  <si>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</si>
  <si>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</si>
  <si>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</si>
  <si>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</si>
  <si>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</si>
  <si>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</si>
  <si>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</si>
  <si>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</si>
  <si>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</si>
  <si>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</si>
  <si>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</si>
  <si>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</si>
  <si>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</si>
  <si>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</si>
  <si>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</si>
  <si>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</si>
  <si>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</si>
  <si>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</si>
  <si>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</si>
  <si>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</si>
  <si>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</si>
  <si>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</si>
  <si>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</si>
  <si>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</si>
  <si>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</si>
  <si>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</si>
  <si>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</si>
  <si>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</si>
  <si>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</si>
  <si>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</si>
  <si>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</si>
  <si>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</si>
  <si>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</si>
  <si>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</si>
  <si>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</si>
  <si>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</si>
  <si>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</si>
  <si>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</si>
  <si>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</si>
  <si>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</si>
  <si>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</si>
  <si>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</si>
  <si>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</si>
  <si>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</si>
  <si>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</si>
  <si>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</si>
  <si>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</si>
  <si>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</si>
  <si>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</si>
  <si>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</si>
  <si>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</si>
  <si>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</si>
  <si>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</si>
  <si>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</si>
  <si>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</si>
  <si>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</si>
  <si>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</si>
  <si>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</si>
  <si>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</si>
  <si>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</si>
  <si>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</si>
  <si>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</si>
  <si>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</si>
  <si>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</si>
  <si>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</si>
  <si>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</si>
  <si>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</si>
  <si>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</si>
  <si>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</si>
  <si>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</si>
  <si>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</si>
  <si>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</si>
  <si>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</si>
  <si>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</si>
  <si>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</si>
  <si>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</si>
  <si>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</si>
  <si>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</si>
  <si>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</si>
  <si>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</si>
  <si>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</si>
  <si>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</si>
  <si>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</si>
  <si>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</si>
  <si>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</si>
  <si>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</si>
  <si>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</si>
  <si>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</si>
  <si>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</si>
  <si>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</si>
  <si>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</si>
  <si>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</si>
  <si>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</si>
  <si>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</si>
  <si>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</si>
  <si>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</si>
  <si>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</si>
  <si>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</si>
  <si>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</si>
  <si>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</si>
  <si>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</si>
  <si>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</si>
  <si>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</si>
  <si>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</si>
  <si>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</si>
  <si>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</si>
  <si>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</si>
  <si>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</si>
  <si>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</si>
  <si>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</si>
  <si>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</si>
  <si>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</si>
  <si>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</si>
  <si>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</si>
  <si>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</si>
  <si>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</si>
  <si>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</si>
  <si>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</si>
  <si>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</si>
  <si>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</si>
  <si>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</si>
  <si>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</si>
  <si>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</si>
  <si>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</si>
  <si>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</si>
  <si>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</si>
  <si>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</si>
  <si>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</si>
  <si>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</si>
  <si>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</si>
  <si>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</si>
  <si>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</si>
  <si>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</si>
  <si>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</si>
  <si>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</si>
  <si>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</si>
  <si>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</si>
  <si>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</si>
  <si>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</si>
  <si>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</si>
  <si>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</si>
  <si>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</si>
  <si>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</si>
  <si>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</si>
  <si>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</si>
  <si>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</si>
  <si>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</si>
  <si>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</si>
  <si>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</si>
  <si>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</si>
  <si>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</si>
  <si>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</si>
  <si>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</si>
  <si>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</si>
  <si>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</si>
  <si>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</si>
  <si>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</si>
  <si>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</si>
  <si>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</si>
  <si>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</si>
  <si>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</si>
  <si>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</si>
  <si>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</si>
  <si>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</si>
  <si>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</si>
  <si>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</si>
  <si>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</si>
  <si>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</si>
  <si>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</si>
  <si>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</si>
  <si>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</si>
  <si>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</si>
  <si>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</si>
  <si>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</si>
  <si>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</si>
  <si>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</si>
  <si>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</si>
  <si>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</si>
  <si>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</si>
  <si>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</si>
  <si>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</si>
  <si>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</si>
  <si>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</si>
  <si>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</si>
  <si>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</si>
  <si>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</si>
  <si>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</si>
  <si>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</si>
  <si>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</si>
  <si>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</si>
  <si>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</si>
  <si>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</si>
  <si>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</si>
  <si>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</si>
  <si>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</si>
  <si>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</si>
  <si>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</si>
  <si>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</si>
  <si>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</si>
  <si>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</si>
  <si>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</si>
  <si>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</si>
  <si>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</si>
  <si>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</si>
  <si>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</si>
  <si>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</si>
  <si>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</si>
  <si>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</si>
  <si>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</si>
  <si>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</si>
  <si>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</si>
  <si>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</si>
  <si>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</si>
  <si>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</si>
  <si>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</si>
  <si>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</si>
  <si>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</si>
  <si>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</si>
  <si>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</si>
  <si>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</si>
  <si>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</si>
  <si>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</si>
  <si>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</si>
  <si>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</si>
  <si>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</si>
  <si>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</si>
  <si>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</si>
  <si>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</si>
  <si>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</si>
  <si>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</si>
  <si>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</si>
  <si>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</si>
  <si>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</si>
  <si>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</si>
  <si>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</si>
  <si>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</si>
  <si>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</si>
  <si>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</si>
  <si>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</si>
  <si>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</si>
  <si>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</si>
  <si>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</si>
  <si>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</si>
  <si>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</si>
  <si>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</si>
  <si>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</si>
  <si>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</si>
  <si>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</si>
  <si>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</si>
  <si>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</si>
  <si>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</si>
  <si>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</si>
  <si>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</si>
  <si>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</si>
  <si>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</si>
  <si>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</si>
  <si>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</si>
  <si>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</si>
  <si>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</si>
  <si>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</si>
  <si>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</si>
  <si>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</si>
  <si>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</si>
  <si>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</si>
  <si>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</si>
  <si>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</si>
  <si>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</si>
  <si>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</si>
  <si>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</si>
  <si>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</si>
  <si>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</si>
  <si>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</si>
  <si>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</si>
  <si>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</si>
  <si>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</si>
  <si>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</si>
  <si>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</si>
  <si>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</si>
  <si>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</si>
  <si>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</si>
  <si>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</si>
  <si>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</si>
  <si>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</si>
  <si>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</si>
  <si>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</si>
  <si>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</si>
  <si>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</si>
  <si>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</si>
  <si>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</si>
  <si>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</si>
  <si>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</si>
  <si>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</si>
  <si>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</si>
  <si>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</si>
  <si>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</si>
  <si>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</si>
  <si>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</si>
  <si>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</si>
  <si>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</si>
  <si>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</si>
  <si>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</si>
  <si>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</si>
  <si>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</si>
  <si>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</si>
  <si>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</si>
  <si>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</si>
  <si>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</si>
  <si>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</si>
  <si>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</si>
  <si>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</si>
  <si>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</si>
  <si>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</si>
  <si>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</si>
  <si>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</si>
  <si>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</si>
  <si>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</si>
  <si>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</si>
  <si>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</si>
  <si>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</si>
  <si>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</si>
  <si>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</si>
  <si>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</si>
  <si>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</si>
  <si>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</si>
  <si>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</si>
  <si>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</si>
  <si>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</si>
  <si>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</si>
  <si>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</si>
  <si>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</si>
  <si>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</si>
  <si>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</si>
  <si>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</si>
  <si>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</si>
  <si>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</si>
  <si>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</si>
  <si>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</si>
  <si>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</si>
  <si>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</si>
  <si>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</si>
  <si>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</si>
  <si>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</si>
  <si>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</si>
  <si>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</si>
  <si>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</si>
  <si>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</si>
  <si>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</si>
  <si>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</si>
  <si>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</si>
  <si>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</si>
  <si>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</si>
  <si>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</si>
  <si>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</si>
  <si>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</si>
  <si>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</si>
  <si>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</si>
  <si>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</si>
  <si>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</si>
  <si>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</si>
  <si>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</si>
  <si>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</si>
  <si>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</si>
  <si>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</si>
  <si>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</si>
  <si>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</si>
  <si>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</si>
  <si>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</si>
  <si>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</si>
  <si>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</si>
  <si>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</si>
  <si>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</si>
  <si>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</si>
  <si>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</si>
  <si>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</si>
  <si>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</si>
  <si>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</si>
  <si>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</si>
  <si>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</si>
  <si>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</si>
  <si>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</si>
  <si>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</si>
  <si>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</si>
  <si>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</si>
  <si>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</si>
  <si>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</si>
  <si>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</si>
  <si>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</si>
  <si>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</si>
  <si>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</si>
  <si>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</si>
  <si>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</si>
  <si>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</si>
  <si>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</si>
  <si>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</si>
  <si>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</si>
  <si>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</si>
  <si>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</si>
  <si>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</si>
  <si>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</si>
  <si>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</si>
  <si>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</si>
  <si>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</si>
  <si>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</si>
  <si>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</si>
  <si>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</si>
  <si>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</si>
  <si>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</si>
  <si>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</si>
  <si>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</si>
  <si>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</si>
  <si>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</si>
  <si>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</si>
  <si>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</si>
  <si>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</si>
  <si>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</si>
  <si>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</si>
  <si>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</si>
  <si>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</si>
  <si>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</si>
  <si>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</si>
  <si>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</si>
  <si>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</si>
  <si>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</si>
  <si>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</si>
  <si>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</si>
  <si>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</si>
  <si>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</si>
  <si>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</si>
  <si>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</si>
  <si>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</si>
  <si>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</si>
  <si>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</si>
  <si>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</si>
  <si>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</si>
  <si>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</si>
  <si>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</si>
  <si>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</si>
  <si>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</si>
  <si>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</si>
  <si>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</si>
  <si>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</si>
  <si>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</si>
  <si>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</si>
  <si>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</si>
  <si>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</si>
  <si>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</si>
  <si>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</si>
  <si>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</si>
  <si>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</si>
  <si>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</si>
  <si>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</si>
  <si>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</si>
  <si>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</si>
  <si>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</si>
  <si>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</si>
  <si>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</si>
  <si>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</si>
  <si>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</si>
  <si>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</si>
  <si>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</si>
  <si>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</si>
  <si>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</si>
  <si>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</si>
  <si>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</si>
  <si>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</si>
  <si>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</si>
  <si>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</si>
  <si>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</si>
  <si>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</si>
  <si>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</si>
  <si>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</si>
  <si>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</si>
  <si>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</si>
  <si>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</si>
  <si>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</si>
  <si>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</si>
  <si>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</si>
  <si>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</si>
  <si>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</si>
  <si>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</si>
  <si>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</si>
  <si>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</si>
  <si>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</si>
  <si>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</si>
  <si>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</si>
  <si>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</si>
  <si>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</si>
  <si>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</si>
  <si>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</si>
  <si>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</si>
  <si>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</si>
  <si>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</si>
  <si>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</si>
  <si>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</si>
  <si>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</si>
  <si>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</si>
  <si>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</si>
  <si>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</si>
  <si>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</si>
  <si>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</si>
  <si>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</si>
  <si>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</si>
  <si>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</si>
  <si>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</si>
  <si>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</si>
  <si>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</si>
  <si>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</si>
  <si>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</si>
  <si>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</si>
  <si>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</si>
  <si>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</si>
  <si>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</si>
  <si>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</si>
  <si>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</si>
  <si>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</si>
  <si>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</si>
  <si>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</si>
  <si>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</si>
  <si>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</si>
  <si>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</si>
  <si>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</si>
  <si>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</si>
  <si>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</si>
  <si>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</si>
  <si>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</si>
  <si>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</si>
  <si>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</si>
  <si>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</si>
  <si>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</si>
  <si>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</si>
  <si>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</si>
  <si>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</si>
  <si>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</si>
  <si>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</si>
  <si>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</si>
  <si>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</si>
  <si>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</si>
  <si>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</si>
  <si>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</si>
  <si>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</si>
  <si>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</si>
  <si>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</si>
  <si>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</si>
  <si>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</si>
  <si>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</si>
  <si>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</si>
  <si>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</si>
  <si>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</si>
  <si>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</si>
  <si>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</si>
  <si>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</si>
  <si>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</si>
  <si>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</si>
  <si>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</si>
  <si>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</si>
  <si>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</si>
  <si>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</si>
  <si>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</si>
  <si>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</si>
  <si>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</si>
  <si>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</si>
  <si>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</si>
  <si>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</si>
  <si>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</si>
  <si>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</si>
  <si>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</si>
  <si>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</si>
  <si>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</si>
  <si>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</si>
  <si>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</si>
  <si>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</si>
  <si>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</si>
  <si>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</si>
  <si>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</si>
  <si>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</si>
  <si>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</si>
  <si>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</si>
  <si>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</si>
  <si>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</si>
  <si>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</si>
  <si>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</si>
  <si>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</si>
  <si>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</si>
  <si>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</si>
  <si>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</si>
  <si>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</si>
  <si>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</si>
  <si>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</si>
  <si>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</si>
  <si>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</si>
  <si>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</si>
  <si>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</si>
  <si>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</si>
  <si>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</si>
  <si>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</si>
  <si>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</si>
  <si>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</si>
  <si>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</si>
  <si>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</si>
  <si>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</si>
  <si>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</si>
  <si>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</si>
  <si>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</si>
  <si>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</si>
  <si>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</si>
  <si>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</si>
  <si>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</si>
  <si>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</si>
  <si>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</si>
  <si>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</si>
  <si>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</si>
  <si>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</si>
  <si>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</si>
  <si>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</si>
  <si>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</si>
  <si>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</si>
  <si>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</si>
  <si>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</si>
  <si>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</si>
  <si>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</si>
  <si>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</si>
  <si>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</si>
  <si>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</si>
  <si>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</si>
  <si>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</si>
  <si>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</si>
  <si>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</si>
  <si>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</si>
  <si>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</si>
  <si>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</si>
  <si>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</si>
  <si>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</si>
  <si>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</si>
  <si>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</si>
  <si>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</si>
  <si>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</si>
  <si>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</si>
  <si>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</si>
  <si>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</si>
  <si>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</si>
  <si>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</si>
  <si>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</si>
  <si>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</si>
  <si>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</si>
  <si>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</si>
  <si>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</si>
  <si>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</si>
  <si>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</si>
  <si>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</si>
  <si>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</si>
  <si>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</si>
  <si>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</si>
  <si>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</si>
  <si>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</si>
  <si>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</si>
  <si>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</si>
  <si>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</si>
  <si>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</si>
  <si>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</si>
  <si>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</si>
  <si>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</si>
  <si>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</si>
  <si>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</si>
  <si>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</si>
  <si>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</si>
  <si>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</si>
  <si>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</si>
  <si>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</si>
  <si>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</si>
  <si>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</si>
  <si>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</si>
  <si>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</si>
  <si>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</si>
  <si>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</si>
  <si>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</si>
  <si>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</si>
  <si>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</si>
  <si>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</si>
  <si>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</si>
  <si>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</si>
  <si>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</si>
  <si>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</si>
  <si>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</si>
  <si>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</si>
  <si>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</si>
  <si>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</si>
  <si>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</si>
  <si>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</si>
  <si>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</si>
  <si>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</si>
  <si>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</si>
  <si>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</si>
  <si>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</si>
  <si>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</si>
  <si>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</si>
  <si>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</si>
  <si>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</si>
  <si>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</si>
  <si>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</si>
  <si>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</si>
  <si>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</si>
  <si>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</si>
  <si>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</si>
  <si>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</si>
  <si>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</si>
  <si>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</si>
  <si>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</si>
  <si>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</si>
  <si>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</si>
  <si>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</si>
  <si>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</si>
  <si>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</si>
  <si>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</si>
  <si>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</si>
  <si>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</si>
  <si>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</si>
  <si>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</si>
  <si>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</si>
  <si>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</si>
  <si>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</si>
  <si>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</si>
  <si>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</si>
  <si>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</si>
  <si>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</si>
  <si>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</si>
  <si>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</si>
  <si>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</si>
  <si>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</si>
  <si>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</si>
  <si>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</si>
  <si>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</si>
  <si>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</si>
  <si>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</si>
  <si>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</si>
  <si>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</si>
  <si>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</si>
  <si>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</si>
  <si>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</si>
  <si>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</si>
  <si>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</si>
  <si>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</si>
  <si>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</si>
  <si>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</si>
  <si>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</si>
  <si>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</si>
  <si>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</si>
  <si>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</si>
  <si>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</si>
  <si>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</si>
  <si>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</si>
  <si>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</si>
  <si>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</si>
  <si>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</si>
  <si>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</si>
  <si>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</si>
  <si>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</si>
  <si>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</si>
  <si>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</si>
  <si>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</si>
  <si>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</si>
  <si>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</si>
  <si>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</si>
  <si>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</si>
  <si>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</si>
  <si>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</si>
  <si>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</si>
  <si>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</si>
  <si>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</si>
  <si>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</si>
  <si>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</si>
  <si>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</si>
  <si>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</si>
  <si>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</si>
  <si>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</si>
  <si>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</si>
  <si>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</si>
  <si>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</si>
  <si>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</si>
  <si>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</si>
  <si>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</si>
  <si>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</si>
  <si>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</si>
  <si>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</si>
  <si>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</si>
  <si>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</si>
  <si>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</si>
  <si>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</si>
  <si>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</si>
  <si>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</si>
  <si>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</si>
  <si>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</si>
  <si>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</si>
  <si>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</si>
  <si>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</si>
  <si>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</si>
  <si>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</si>
  <si>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</si>
  <si>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</si>
  <si>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</si>
  <si>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</si>
  <si>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</si>
  <si>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</si>
  <si>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</si>
  <si>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</si>
  <si>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</si>
  <si>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</si>
  <si>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</si>
  <si>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</si>
  <si>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</si>
  <si>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</si>
  <si>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</si>
  <si>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</si>
  <si>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</si>
  <si>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</si>
  <si>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</si>
  <si>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</si>
  <si>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</si>
  <si>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</si>
  <si>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</si>
  <si>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</si>
  <si>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</si>
  <si>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</si>
  <si>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</si>
  <si>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</si>
  <si>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</si>
  <si>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</si>
  <si>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</si>
  <si>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</si>
  <si>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</si>
  <si>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</si>
  <si>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</si>
  <si>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</si>
  <si>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</si>
  <si>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</si>
  <si>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</si>
  <si>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</si>
  <si>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</si>
  <si>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</si>
  <si>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</si>
  <si>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</si>
  <si>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</si>
  <si>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</si>
  <si>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</si>
  <si>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</si>
  <si>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</si>
  <si>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</si>
  <si>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</si>
  <si>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</si>
  <si>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</si>
  <si>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</si>
  <si>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</si>
  <si>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</si>
  <si>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</si>
  <si>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</si>
  <si>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</si>
  <si>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</si>
  <si>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</si>
  <si>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</si>
  <si>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</si>
  <si>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</si>
  <si>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</si>
  <si>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</si>
  <si>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</si>
  <si>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</si>
  <si>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</si>
  <si>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</si>
  <si>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</si>
  <si>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</si>
  <si>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</si>
  <si>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</si>
  <si>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</si>
  <si>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</si>
  <si>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</si>
  <si>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</si>
  <si>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</si>
  <si>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</si>
  <si>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</si>
  <si>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</si>
  <si>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</si>
  <si>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</si>
  <si>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</si>
  <si>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</si>
  <si>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</si>
  <si>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</si>
  <si>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</si>
  <si>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</si>
  <si>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</si>
  <si>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</si>
  <si>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</si>
  <si>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</si>
  <si>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</si>
  <si>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</si>
  <si>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</si>
  <si>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</si>
  <si>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</si>
  <si>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</si>
  <si>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</si>
  <si>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</si>
  <si>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</si>
  <si>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</si>
  <si>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</si>
  <si>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</si>
  <si>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</si>
  <si>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</si>
  <si>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</si>
  <si>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</si>
  <si>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</si>
  <si>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</si>
  <si>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</si>
  <si>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</si>
  <si>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</si>
  <si>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</si>
  <si>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</si>
  <si>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</si>
  <si>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</si>
  <si>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</si>
  <si>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</si>
  <si>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</si>
  <si>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</si>
  <si>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</si>
  <si>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</si>
  <si>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</si>
  <si>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</si>
  <si>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</si>
  <si>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</si>
  <si>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</si>
  <si>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</si>
  <si>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</si>
  <si>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</si>
  <si>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</si>
  <si>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</si>
  <si>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</si>
  <si>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</si>
  <si>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</si>
  <si>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</si>
  <si>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</si>
  <si>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</si>
  <si>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</si>
  <si>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</si>
  <si>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</si>
  <si>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</si>
  <si>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</si>
  <si>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</si>
  <si>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</si>
  <si>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</si>
  <si>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</si>
  <si>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</si>
  <si>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</si>
  <si>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</si>
  <si>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</si>
  <si>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</si>
  <si>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</si>
  <si>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</si>
  <si>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</si>
  <si>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</si>
  <si>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</si>
  <si>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</si>
  <si>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</si>
  <si>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</si>
  <si>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</si>
  <si>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</si>
  <si>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</si>
  <si>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</si>
  <si>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</si>
  <si>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</si>
  <si>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</si>
  <si>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</si>
  <si>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</si>
  <si>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</si>
  <si>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</si>
  <si>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</si>
  <si>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</si>
  <si>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</si>
  <si>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</si>
  <si>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</si>
  <si>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</si>
  <si>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</si>
  <si>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</si>
  <si>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</si>
  <si>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</si>
  <si>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</si>
  <si>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</si>
  <si>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</si>
  <si>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</si>
  <si>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</si>
  <si>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</si>
  <si>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</si>
  <si>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</si>
  <si>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</si>
  <si>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</si>
  <si>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</si>
  <si>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</si>
  <si>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</si>
  <si>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</si>
  <si>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</si>
  <si>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</si>
  <si>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</si>
  <si>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</si>
  <si>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</si>
  <si>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</si>
  <si>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</si>
  <si>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</si>
  <si>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</si>
  <si>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</si>
  <si>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</si>
  <si>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</si>
  <si>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</si>
  <si>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</si>
  <si>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</si>
  <si>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</si>
  <si>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</si>
  <si>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</si>
  <si>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</si>
  <si>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</si>
  <si>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</si>
  <si>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</si>
  <si>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</si>
  <si>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</si>
  <si>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</si>
  <si>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</si>
  <si>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</si>
  <si>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</si>
  <si>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</si>
  <si>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</si>
  <si>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</si>
  <si>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</si>
  <si>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</si>
  <si>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</si>
  <si>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</si>
  <si>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</si>
  <si>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</si>
  <si>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</si>
  <si>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</si>
  <si>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</si>
  <si>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</si>
  <si>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</si>
  <si>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</si>
  <si>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</si>
  <si>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</si>
  <si>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</si>
  <si>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</si>
  <si>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</si>
  <si>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</si>
  <si>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</si>
  <si>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</si>
  <si>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</si>
  <si>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</si>
  <si>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</si>
  <si>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</si>
  <si>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</si>
  <si>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</si>
  <si>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</si>
  <si>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</si>
  <si>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</si>
  <si>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</si>
  <si>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</si>
  <si>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</si>
  <si>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</si>
  <si>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</si>
  <si>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</si>
  <si>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</si>
  <si>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</si>
  <si>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</si>
  <si>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</si>
  <si>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</si>
  <si>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</si>
  <si>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</si>
  <si>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</si>
  <si>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</si>
  <si>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</si>
  <si>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</si>
  <si>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</si>
  <si>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</si>
  <si>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</si>
  <si>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</si>
  <si>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</si>
  <si>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</si>
  <si>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</si>
  <si>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</si>
  <si>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</si>
  <si>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</si>
  <si>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</si>
  <si>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</si>
  <si>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</si>
  <si>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</si>
  <si>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</si>
  <si>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</si>
  <si>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</si>
  <si>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</si>
  <si>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</si>
  <si>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</si>
  <si>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</si>
  <si>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</si>
  <si>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</si>
  <si>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</si>
  <si>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</si>
  <si>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</si>
  <si>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</si>
  <si>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</si>
  <si>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</si>
  <si>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</si>
  <si>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</si>
  <si>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</si>
  <si>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</si>
  <si>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</si>
  <si>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</si>
  <si>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</si>
  <si>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</si>
  <si>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</si>
  <si>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</si>
  <si>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</si>
  <si>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</si>
  <si>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</si>
  <si>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</si>
  <si>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</si>
  <si>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</si>
  <si>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</si>
  <si>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</si>
  <si>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</si>
  <si>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</si>
  <si>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</si>
  <si>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</si>
  <si>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</si>
  <si>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</si>
  <si>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</si>
  <si>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</si>
  <si>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</si>
  <si>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</si>
  <si>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</si>
  <si>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</si>
  <si>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</si>
  <si>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</si>
  <si>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</si>
  <si>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</si>
  <si>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</si>
  <si>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</si>
  <si>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</si>
  <si>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</si>
  <si>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</si>
  <si>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</si>
  <si>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</si>
  <si>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</si>
  <si>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</si>
  <si>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</si>
  <si>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</si>
  <si>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</si>
  <si>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</si>
  <si>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</si>
  <si>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</si>
  <si>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</si>
  <si>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</si>
  <si>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</si>
  <si>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</si>
  <si>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</si>
  <si>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</si>
  <si>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</si>
  <si>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</si>
  <si>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</si>
  <si>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</si>
  <si>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</si>
  <si>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</si>
  <si>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</si>
  <si>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</si>
  <si>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</si>
  <si>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</si>
  <si>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</si>
  <si>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</si>
  <si>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</si>
  <si>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</si>
  <si>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</si>
  <si>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</si>
  <si>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</si>
  <si>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</si>
  <si>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</si>
  <si>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</si>
  <si>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</si>
  <si>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</si>
  <si>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</si>
  <si>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</si>
  <si>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</si>
  <si>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</si>
  <si>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</si>
  <si>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</si>
  <si>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</si>
  <si>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</si>
  <si>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</si>
  <si>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</si>
  <si>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</si>
  <si>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</si>
  <si>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</si>
  <si>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</si>
  <si>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</si>
  <si>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</si>
  <si>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</si>
  <si>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</si>
  <si>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</si>
  <si>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</si>
  <si>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</si>
  <si>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</si>
  <si>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</si>
  <si>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</si>
  <si>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</si>
  <si>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</si>
  <si>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</si>
  <si>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</si>
  <si>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</si>
  <si>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</si>
  <si>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</si>
  <si>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</si>
  <si>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</si>
  <si>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</si>
  <si>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</si>
  <si>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</si>
  <si>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</si>
  <si>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</si>
  <si>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</si>
  <si>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</si>
  <si>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</si>
  <si>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</si>
  <si>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</si>
  <si>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</si>
  <si>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</si>
  <si>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</si>
  <si>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</si>
  <si>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</si>
  <si>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</si>
  <si>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</si>
  <si>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</si>
  <si>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</si>
  <si>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</si>
  <si>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</si>
  <si>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</si>
  <si>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</si>
  <si>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</si>
  <si>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</si>
  <si>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</si>
  <si>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</si>
  <si>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</si>
  <si>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</si>
  <si>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</si>
  <si>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</si>
  <si>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</si>
  <si>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</si>
  <si>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</si>
  <si>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</si>
  <si>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</si>
  <si>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</si>
  <si>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</si>
  <si>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</si>
  <si>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</si>
  <si>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</si>
  <si>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</si>
  <si>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</si>
  <si>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</si>
  <si>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</si>
  <si>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</si>
  <si>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</si>
  <si>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</si>
  <si>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</si>
  <si>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</si>
  <si>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</si>
  <si>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</si>
  <si>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</si>
  <si>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</si>
  <si>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</si>
  <si>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</si>
  <si>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</si>
  <si>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</si>
  <si>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</si>
  <si>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</si>
  <si>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</si>
  <si>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</si>
  <si>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</si>
  <si>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</si>
  <si>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</si>
  <si>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</si>
  <si>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</si>
  <si>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</si>
  <si>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</si>
  <si>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</si>
  <si>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</si>
  <si>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</si>
  <si>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</si>
  <si>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</si>
  <si>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</si>
  <si>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</si>
  <si>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</si>
  <si>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</si>
  <si>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</si>
  <si>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</si>
  <si>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</si>
  <si>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</si>
  <si>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</si>
  <si>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</si>
  <si>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</si>
  <si>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</si>
  <si>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</si>
  <si>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</si>
  <si>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</si>
  <si>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</si>
  <si>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</si>
  <si>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</si>
  <si>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</si>
  <si>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</si>
  <si>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</si>
  <si>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</si>
  <si>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</si>
  <si>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</si>
  <si>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</si>
  <si>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</si>
  <si>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</si>
  <si>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</si>
  <si>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</si>
  <si>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</si>
  <si>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</si>
  <si>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</si>
  <si>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</si>
  <si>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</si>
  <si>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</si>
  <si>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</si>
  <si>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</si>
  <si>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</si>
  <si>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</si>
  <si>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</si>
  <si>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</si>
  <si>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</si>
  <si>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</si>
  <si>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</si>
  <si>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</si>
  <si>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</si>
  <si>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</si>
  <si>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</si>
  <si>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</si>
  <si>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</si>
  <si>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</si>
  <si>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</si>
  <si>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</si>
  <si>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</si>
  <si>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</si>
  <si>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</si>
  <si>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</si>
  <si>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</si>
  <si>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</si>
  <si>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</si>
  <si>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</si>
  <si>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</si>
  <si>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</si>
  <si>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</si>
  <si>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</si>
  <si>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</si>
  <si>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</si>
  <si>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</si>
  <si>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</si>
  <si>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</si>
  <si>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</si>
  <si>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</si>
  <si>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</si>
  <si>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</si>
  <si>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</si>
  <si>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</si>
  <si>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</si>
  <si>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</si>
  <si>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</si>
  <si>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</si>
  <si>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</si>
  <si>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</si>
  <si>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</si>
  <si>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</si>
  <si>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</si>
  <si>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</si>
  <si>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</si>
  <si>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</si>
  <si>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</si>
  <si>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</si>
  <si>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</si>
  <si>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</si>
  <si>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</si>
  <si>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</si>
  <si>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</si>
  <si>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</si>
  <si>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</si>
  <si>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</si>
  <si>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</si>
  <si>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</si>
  <si>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</si>
  <si>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</si>
  <si>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</si>
  <si>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</si>
  <si>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</si>
  <si>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</si>
  <si>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</si>
  <si>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</si>
  <si>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</si>
  <si>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</si>
  <si>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</si>
  <si>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</si>
  <si>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</si>
  <si>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</si>
  <si>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</si>
  <si>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</si>
  <si>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</si>
  <si>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</si>
  <si>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</si>
  <si>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</si>
  <si>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</si>
  <si>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</si>
  <si>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</si>
  <si>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</si>
  <si>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</si>
  <si>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</si>
  <si>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</si>
  <si>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</si>
  <si>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</si>
  <si>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</si>
  <si>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</si>
  <si>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</si>
  <si>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</si>
  <si>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</si>
  <si>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</si>
  <si>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</si>
  <si>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</si>
  <si>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</si>
  <si>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</si>
  <si>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</si>
  <si>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</si>
  <si>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</si>
  <si>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</si>
  <si>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</si>
  <si>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</si>
  <si>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</si>
  <si>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</si>
  <si>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</si>
  <si>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</si>
  <si>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</si>
  <si>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</si>
  <si>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</si>
  <si>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</si>
  <si>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</si>
  <si>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</si>
  <si>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</si>
  <si>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</si>
  <si>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</si>
  <si>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</si>
  <si>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</si>
  <si>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</si>
  <si>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</si>
  <si>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</si>
  <si>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</si>
  <si>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</si>
  <si>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</si>
  <si>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</si>
  <si>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</si>
  <si>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</si>
  <si>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</si>
  <si>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</si>
  <si>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</si>
  <si>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</si>
  <si>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</si>
  <si>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</si>
  <si>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</si>
  <si>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</si>
  <si>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</si>
  <si>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</si>
  <si>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</si>
  <si>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</si>
  <si>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</si>
  <si>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</si>
  <si>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</si>
  <si>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</si>
  <si>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</si>
  <si>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</si>
  <si>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</si>
  <si>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</si>
  <si>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</si>
  <si>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</si>
  <si>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</si>
  <si>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</si>
  <si>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</si>
  <si>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</si>
  <si>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</si>
  <si>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</si>
  <si>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</si>
  <si>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</si>
  <si>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</si>
  <si>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</si>
  <si>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</si>
  <si>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</si>
  <si>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</si>
  <si>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</si>
  <si>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</si>
  <si>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</si>
  <si>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</si>
  <si>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</si>
  <si>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</si>
  <si>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</si>
  <si>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</si>
  <si>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</si>
  <si>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</si>
  <si>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</si>
  <si>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</si>
  <si>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</si>
  <si>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</si>
  <si>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</si>
  <si>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</si>
  <si>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</si>
  <si>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</si>
  <si>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</si>
  <si>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</si>
  <si>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</si>
  <si>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</si>
  <si>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</si>
  <si>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</si>
  <si>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</si>
  <si>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</si>
  <si>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</si>
  <si>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</si>
  <si>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</si>
  <si>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</si>
  <si>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</si>
  <si>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</si>
  <si>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</si>
  <si>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</si>
  <si>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</si>
  <si>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</si>
  <si>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</si>
  <si>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</si>
  <si>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</si>
  <si>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</si>
  <si>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</si>
  <si>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</si>
  <si>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</si>
  <si>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</si>
  <si>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</si>
  <si>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</si>
  <si>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</si>
  <si>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</si>
  <si>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</si>
  <si>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</si>
  <si>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</si>
  <si>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</si>
  <si>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</si>
  <si>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</si>
  <si>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</si>
  <si>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</si>
  <si>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</si>
  <si>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</si>
  <si>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</si>
  <si>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</si>
  <si>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</si>
  <si>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</si>
  <si>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</si>
  <si>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</si>
  <si>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</si>
  <si>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</si>
  <si>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</si>
  <si>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</si>
  <si>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</si>
  <si>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</si>
  <si>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</si>
  <si>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</si>
  <si>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</si>
  <si>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</si>
  <si>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</si>
  <si>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</si>
  <si>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</si>
  <si>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</si>
  <si>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</si>
  <si>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</si>
  <si>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</si>
  <si>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</si>
  <si>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</si>
  <si>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</si>
  <si>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</si>
  <si>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</si>
  <si>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</si>
  <si>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</si>
  <si>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</si>
  <si>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</si>
  <si>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</si>
  <si>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</si>
  <si>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</si>
  <si>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</si>
  <si>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</si>
  <si>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</si>
  <si>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</si>
  <si>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</si>
  <si>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</si>
  <si>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</si>
  <si>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</si>
  <si>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</si>
  <si>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</si>
  <si>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</si>
  <si>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</si>
  <si>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</si>
  <si>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</si>
  <si>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</si>
  <si>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</si>
  <si>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</si>
  <si>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</si>
  <si>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</si>
  <si>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</si>
  <si>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</si>
  <si>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</si>
  <si>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</si>
  <si>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</si>
  <si>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</si>
  <si>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</si>
  <si>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</si>
  <si>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</si>
  <si>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</si>
  <si>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</si>
  <si>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</si>
  <si>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</si>
  <si>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</si>
  <si>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</si>
  <si>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</si>
  <si>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</si>
  <si>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</si>
  <si>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</si>
  <si>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</si>
  <si>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</si>
  <si>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</si>
  <si>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</si>
  <si>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</si>
  <si>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</si>
  <si>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</si>
  <si>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</si>
  <si>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</si>
  <si>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</si>
  <si>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</si>
  <si>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</si>
  <si>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</si>
  <si>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</si>
  <si>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</si>
  <si>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</si>
  <si>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</si>
  <si>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</si>
  <si>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</si>
  <si>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</si>
  <si>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</si>
  <si>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</si>
  <si>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</si>
  <si>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</si>
  <si>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</si>
  <si>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</si>
  <si>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</si>
  <si>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</si>
  <si>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</si>
  <si>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</si>
  <si>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</si>
  <si>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</si>
  <si>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</si>
  <si>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</si>
  <si>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</si>
  <si>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</si>
  <si>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</si>
  <si>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</si>
  <si>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</si>
  <si>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</si>
  <si>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</si>
  <si>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</si>
  <si>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</si>
  <si>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</si>
  <si>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</si>
  <si>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</si>
  <si>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</si>
  <si>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</si>
  <si>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</si>
  <si>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</si>
  <si>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</si>
  <si>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</si>
  <si>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</si>
  <si>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</si>
  <si>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</si>
  <si>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</si>
  <si>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</si>
  <si>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</si>
  <si>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</si>
  <si>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</si>
  <si>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</si>
  <si>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</si>
  <si>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</si>
  <si>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</si>
  <si>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</si>
  <si>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</si>
  <si>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</si>
  <si>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</si>
  <si>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</si>
  <si>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</si>
  <si>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</si>
  <si>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</si>
  <si>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</si>
  <si>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</si>
  <si>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</si>
  <si>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</si>
  <si>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</si>
  <si>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</si>
  <si>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</si>
  <si>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</si>
  <si>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</si>
  <si>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</si>
  <si>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</si>
  <si>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</si>
  <si>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</si>
  <si>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</si>
  <si>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</si>
  <si>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</si>
  <si>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</si>
  <si>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</si>
  <si>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</si>
  <si>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</si>
  <si>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</si>
  <si>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</si>
  <si>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</si>
  <si>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</si>
  <si>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</si>
  <si>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</si>
  <si>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</si>
  <si>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</si>
  <si>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</si>
  <si>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</si>
  <si>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</si>
  <si>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</si>
  <si>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</si>
  <si>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</si>
  <si>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</si>
  <si>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</si>
  <si>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</si>
  <si>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</si>
  <si>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</si>
  <si>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</si>
  <si>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</si>
  <si>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</si>
  <si>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</si>
  <si>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</si>
  <si>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</si>
  <si>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</si>
  <si>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</si>
  <si>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</si>
  <si>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</si>
  <si>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</si>
  <si>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</si>
  <si>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</si>
  <si>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</si>
  <si>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</si>
  <si>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</si>
  <si>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</si>
  <si>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</si>
  <si>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</si>
  <si>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</si>
  <si>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</si>
  <si>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</si>
  <si>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</si>
  <si>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</si>
  <si>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</si>
  <si>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</si>
  <si>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</si>
  <si>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</si>
  <si>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</si>
  <si>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</si>
  <si>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</si>
  <si>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</si>
  <si>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</si>
  <si>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</si>
  <si>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</si>
  <si>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</si>
  <si>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</si>
  <si>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</si>
  <si>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</si>
  <si>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</si>
  <si>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</si>
  <si>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</si>
  <si>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</si>
  <si>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</si>
  <si>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</si>
  <si>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</si>
  <si>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</si>
  <si>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</si>
  <si>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</si>
  <si>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</si>
  <si>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</si>
  <si>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</si>
  <si>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</si>
  <si>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</si>
  <si>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</si>
  <si>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</si>
  <si>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</si>
  <si>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</si>
  <si>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</si>
  <si>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</si>
  <si>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</si>
  <si>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</si>
  <si>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</si>
  <si>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</si>
  <si>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</si>
  <si>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</si>
  <si>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</si>
  <si>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</si>
  <si>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</si>
  <si>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</si>
  <si>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</si>
  <si>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</si>
  <si>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</si>
  <si>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</si>
  <si>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</si>
  <si>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</si>
  <si>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</si>
  <si>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</si>
  <si>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</si>
  <si>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</si>
  <si>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</si>
  <si>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</si>
  <si>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</si>
  <si>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</si>
  <si>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</si>
  <si>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</si>
  <si>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</si>
  <si>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</si>
  <si>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</si>
  <si>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</si>
  <si>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</si>
  <si>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</si>
  <si>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</si>
  <si>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</si>
  <si>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</si>
  <si>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</si>
  <si>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</si>
  <si>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</si>
  <si>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</si>
  <si>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</si>
  <si>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</si>
  <si>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</si>
  <si>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</si>
  <si>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</si>
  <si>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</si>
  <si>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</si>
  <si>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</si>
  <si>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</si>
  <si>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</si>
  <si>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</si>
  <si>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</si>
  <si>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</si>
  <si>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</si>
  <si>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</si>
  <si>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</si>
  <si>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</si>
  <si>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</si>
  <si>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</si>
  <si>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</si>
  <si>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</si>
  <si>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</si>
  <si>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</si>
  <si>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</si>
  <si>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</si>
  <si>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</si>
  <si>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</si>
  <si>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</si>
  <si>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</si>
  <si>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</si>
  <si>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</si>
  <si>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</si>
  <si>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</si>
  <si>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</si>
  <si>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</si>
  <si>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</si>
  <si>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</si>
  <si>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</si>
  <si>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</si>
  <si>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</si>
  <si>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</si>
  <si>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</si>
  <si>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</si>
  <si>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</si>
  <si>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</si>
  <si>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</si>
  <si>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</si>
  <si>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</si>
  <si>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</si>
  <si>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</si>
  <si>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</si>
  <si>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</si>
  <si>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</si>
  <si>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</si>
  <si>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</si>
  <si>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</si>
  <si>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</si>
  <si>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</si>
  <si>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</si>
  <si>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</si>
  <si>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</si>
  <si>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</si>
  <si>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</si>
  <si>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</si>
  <si>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</si>
  <si>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</si>
  <si>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</si>
  <si>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</si>
  <si>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</si>
  <si>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</si>
  <si>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</si>
  <si>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</si>
  <si>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</si>
  <si>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</si>
  <si>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</si>
  <si>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</si>
  <si>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</si>
  <si>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</si>
  <si>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</si>
  <si>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</si>
  <si>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</si>
  <si>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</si>
  <si>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</si>
  <si>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</si>
  <si>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</si>
  <si>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</si>
  <si>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</si>
  <si>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</si>
  <si>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</si>
  <si>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</si>
  <si>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</si>
  <si>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</si>
  <si>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</si>
  <si>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</si>
  <si>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</si>
  <si>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</si>
  <si>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</si>
  <si>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</si>
  <si>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</si>
  <si>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</si>
  <si>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</si>
  <si>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</si>
  <si>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</si>
  <si>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</si>
  <si>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</si>
  <si>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</si>
  <si>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</si>
  <si>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</si>
  <si>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</si>
  <si>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</si>
  <si>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</si>
  <si>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</si>
  <si>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</si>
  <si>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</si>
  <si>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</si>
  <si>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</si>
  <si>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</si>
  <si>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</si>
  <si>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</si>
  <si>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</si>
  <si>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</si>
  <si>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</si>
  <si>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</si>
  <si>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</si>
  <si>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</si>
  <si>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</si>
  <si>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</si>
  <si>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</si>
  <si>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</si>
  <si>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</si>
  <si>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</si>
  <si>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</si>
  <si>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</si>
  <si>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</si>
  <si>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</si>
  <si>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</si>
  <si>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</si>
  <si>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</si>
  <si>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</si>
  <si>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</si>
  <si>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</si>
  <si>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</si>
  <si>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</si>
  <si>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</si>
  <si>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</si>
  <si>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</si>
  <si>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</si>
  <si>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</si>
  <si>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</si>
  <si>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</si>
  <si>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</si>
  <si>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</si>
  <si>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</si>
  <si>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</si>
  <si>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</si>
  <si>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</si>
  <si>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</si>
  <si>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</si>
  <si>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</si>
  <si>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</si>
  <si>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</si>
  <si>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</si>
  <si>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</si>
  <si>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</si>
  <si>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</si>
  <si>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</si>
  <si>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</si>
  <si>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</si>
  <si>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</si>
  <si>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</si>
  <si>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</si>
  <si>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</si>
  <si>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</si>
  <si>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</si>
  <si>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</si>
  <si>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</si>
  <si>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</si>
  <si>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</si>
  <si>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</si>
  <si>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</si>
  <si>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</si>
  <si>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</si>
  <si>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</si>
  <si>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</si>
  <si>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</si>
  <si>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</si>
  <si>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</si>
  <si>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</si>
  <si>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</si>
  <si>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</si>
  <si>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</si>
  <si>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</si>
  <si>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</si>
  <si>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</si>
  <si>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</si>
  <si>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</si>
  <si>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</si>
  <si>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</si>
  <si>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</si>
  <si>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</si>
  <si>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</si>
  <si>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</si>
  <si>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</si>
  <si>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</si>
  <si>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</si>
  <si>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</si>
  <si>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</si>
  <si>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</si>
  <si>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</si>
  <si>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</si>
  <si>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</si>
  <si>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</si>
  <si>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</si>
  <si>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</si>
  <si>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</si>
  <si>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</si>
  <si>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</si>
  <si>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</si>
  <si>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</si>
  <si>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</si>
  <si>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</si>
  <si>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</si>
  <si>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</si>
  <si>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</si>
  <si>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</si>
  <si>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</si>
  <si>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</si>
  <si>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</si>
  <si>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</si>
  <si>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</si>
  <si>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</si>
  <si>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</si>
  <si>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</si>
  <si>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</si>
  <si>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</si>
  <si>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</si>
  <si>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</si>
  <si>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</si>
  <si>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</si>
  <si>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</si>
  <si>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</si>
  <si>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</si>
  <si>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</si>
  <si>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</si>
  <si>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</si>
  <si>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</si>
  <si>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</si>
  <si>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</si>
  <si>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</si>
  <si>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</si>
  <si>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</si>
  <si>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</si>
  <si>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</si>
  <si>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</si>
  <si>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</si>
  <si>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</si>
  <si>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</si>
  <si>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</si>
  <si>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</si>
  <si>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</si>
  <si>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</si>
  <si>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</si>
  <si>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</si>
  <si>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</si>
  <si>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</si>
  <si>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</si>
  <si>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</si>
  <si>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</si>
  <si>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</si>
  <si>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</si>
  <si>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</si>
  <si>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</si>
  <si>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</si>
  <si>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</si>
  <si>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</si>
  <si>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</si>
  <si>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</si>
  <si>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</si>
  <si>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</si>
  <si>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</si>
  <si>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</si>
  <si>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</si>
  <si>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</si>
  <si>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</si>
  <si>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</si>
  <si>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</si>
  <si>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</si>
  <si>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</si>
  <si>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</si>
  <si>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</si>
  <si>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</si>
  <si>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</si>
  <si>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</si>
  <si>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</si>
  <si>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</si>
  <si>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</si>
  <si>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</si>
  <si>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</si>
  <si>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</si>
  <si>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</si>
  <si>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</si>
  <si>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</si>
  <si>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</si>
  <si>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</si>
  <si>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</si>
  <si>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</si>
  <si>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</si>
  <si>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</si>
  <si>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</si>
  <si>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</si>
  <si>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</si>
  <si>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</si>
  <si>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</si>
  <si>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</si>
  <si>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</si>
  <si>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</si>
  <si>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</si>
  <si>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</si>
  <si>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</si>
  <si>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</si>
  <si>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</si>
  <si>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</si>
  <si>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</si>
  <si>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</si>
  <si>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</si>
  <si>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</si>
  <si>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</si>
  <si>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</si>
  <si>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</si>
  <si>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</si>
  <si>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</si>
  <si>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</si>
  <si>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</si>
  <si>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</si>
  <si>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</si>
  <si>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</si>
  <si>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</si>
  <si>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</si>
  <si>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</si>
  <si>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</si>
  <si>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</si>
  <si>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</si>
  <si>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</si>
  <si>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</si>
  <si>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</si>
  <si>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</si>
  <si>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</si>
  <si>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</si>
  <si>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</si>
  <si>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</si>
  <si>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</si>
  <si>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</si>
  <si>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</si>
  <si>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</si>
  <si>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</si>
  <si>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</si>
  <si>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</si>
  <si>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</si>
  <si>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</si>
  <si>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</si>
  <si>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</si>
  <si>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</si>
  <si>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</si>
  <si>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</si>
  <si>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</si>
  <si>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</si>
  <si>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</si>
  <si>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</si>
  <si>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</si>
  <si>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</si>
  <si>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</si>
  <si>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</si>
  <si>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</si>
  <si>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</si>
  <si>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</si>
  <si>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</si>
  <si>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</si>
  <si>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</si>
  <si>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</si>
  <si>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</si>
  <si>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</si>
  <si>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</si>
  <si>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</si>
  <si>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</si>
  <si>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</si>
  <si>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</si>
  <si>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</si>
  <si>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</si>
  <si>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</si>
  <si>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</si>
  <si>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</si>
  <si>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</si>
  <si>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</si>
  <si>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</si>
  <si>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</si>
  <si>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</si>
  <si>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</si>
  <si>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</si>
  <si>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</si>
  <si>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</si>
  <si>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</si>
  <si>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</si>
  <si>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</si>
  <si>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</si>
  <si>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</si>
  <si>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</si>
  <si>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</si>
  <si>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</si>
  <si>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</si>
  <si>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</si>
  <si>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</si>
  <si>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</si>
  <si>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</si>
  <si>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</si>
  <si>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</si>
  <si>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</si>
  <si>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</si>
  <si>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</si>
  <si>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</si>
  <si>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</si>
  <si>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</si>
  <si>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</si>
  <si>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</si>
  <si>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</si>
  <si>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</si>
  <si>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</si>
  <si>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</si>
  <si>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</si>
  <si>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</si>
  <si>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</si>
  <si>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</si>
  <si>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</si>
  <si>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</si>
  <si>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</si>
  <si>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</si>
  <si>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</si>
  <si>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</si>
  <si>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</si>
  <si>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</si>
  <si>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</si>
  <si>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</si>
  <si>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</si>
  <si>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</si>
  <si>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</si>
  <si>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</si>
  <si>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</si>
  <si>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</si>
  <si>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</si>
  <si>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</si>
  <si>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</si>
  <si>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</si>
  <si>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</si>
  <si>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</si>
  <si>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</si>
  <si>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</si>
  <si>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</si>
  <si>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</si>
  <si>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</si>
  <si>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</si>
  <si>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</si>
  <si>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</si>
  <si>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</si>
  <si>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</si>
  <si>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</si>
  <si>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</si>
  <si>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</si>
  <si>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</si>
  <si>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</si>
  <si>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</si>
  <si>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</si>
  <si>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</si>
  <si>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</si>
  <si>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</si>
  <si>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</si>
  <si>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</si>
  <si>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</si>
  <si>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</si>
  <si>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</si>
  <si>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</si>
  <si>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</si>
  <si>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</si>
  <si>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</si>
  <si>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</si>
  <si>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</si>
  <si>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</si>
  <si>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</si>
  <si>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</si>
  <si>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</si>
  <si>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</si>
  <si>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</si>
  <si>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</si>
  <si>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</si>
  <si>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</si>
  <si>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</si>
  <si>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</si>
  <si>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</si>
  <si>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</si>
  <si>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</si>
  <si>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</si>
  <si>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</si>
  <si>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</si>
  <si>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</si>
  <si>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</si>
  <si>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</si>
  <si>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</si>
  <si>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</si>
  <si>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</si>
  <si>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</si>
  <si>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</si>
  <si>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</si>
  <si>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</si>
  <si>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</si>
  <si>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</si>
  <si>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</si>
  <si>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</si>
  <si>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</si>
  <si>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</si>
  <si>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</si>
  <si>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</si>
  <si>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</si>
  <si>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</si>
  <si>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</si>
  <si>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</si>
  <si>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</si>
  <si>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</si>
  <si>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</si>
  <si>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</si>
  <si>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</si>
  <si>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</si>
  <si>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</si>
  <si>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</si>
  <si>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</si>
  <si>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</si>
  <si>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</si>
  <si>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</si>
  <si>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</si>
  <si>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</si>
  <si>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</si>
  <si>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</si>
  <si>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</si>
  <si>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</si>
  <si>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</si>
  <si>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</si>
  <si>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</si>
  <si>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</si>
  <si>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</si>
  <si>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</si>
  <si>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</si>
  <si>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</si>
  <si>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</si>
  <si>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</si>
  <si>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</si>
  <si>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</si>
  <si>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</si>
  <si>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</si>
  <si>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</si>
  <si>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</si>
  <si>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</si>
  <si>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</si>
  <si>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</si>
  <si>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</si>
  <si>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</si>
  <si>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</si>
  <si>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</si>
  <si>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</si>
  <si>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</si>
  <si>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</si>
  <si>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</si>
  <si>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</si>
  <si>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</si>
  <si>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</si>
  <si>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</si>
  <si>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</si>
  <si>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</si>
  <si>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</si>
  <si>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</si>
  <si>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</si>
  <si>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</si>
  <si>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</si>
  <si>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</si>
  <si>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</si>
  <si>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</si>
  <si>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</si>
  <si>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</si>
  <si>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</si>
  <si>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</si>
  <si>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</si>
  <si>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</si>
  <si>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</si>
  <si>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</si>
  <si>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</si>
  <si>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</si>
  <si>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</si>
  <si>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</si>
  <si>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</si>
  <si>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</si>
  <si>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</si>
  <si>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</si>
  <si>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</si>
  <si>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</si>
  <si>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</si>
  <si>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</si>
  <si>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</si>
  <si>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</si>
  <si>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</si>
  <si>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</si>
  <si>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</si>
  <si>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</si>
  <si>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</si>
  <si>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</si>
  <si>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</si>
  <si>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</si>
  <si>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</si>
  <si>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</si>
  <si>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</si>
  <si>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</si>
  <si>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</si>
  <si>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</si>
  <si>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</si>
  <si>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</si>
  <si>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</si>
  <si>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</si>
  <si>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</si>
  <si>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</si>
  <si>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</si>
  <si>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</si>
  <si>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</si>
  <si>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</si>
  <si>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</si>
  <si>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</si>
  <si>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</si>
  <si>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</si>
  <si>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</si>
  <si>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</si>
  <si>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</si>
  <si>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</si>
  <si>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</si>
  <si>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</si>
  <si>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</si>
  <si>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</si>
  <si>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</si>
  <si>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</si>
  <si>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</si>
  <si>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</si>
  <si>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</si>
  <si>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</si>
  <si>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</si>
  <si>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</si>
  <si>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</si>
  <si>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</si>
  <si>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</si>
  <si>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</si>
  <si>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</si>
  <si>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</si>
  <si>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</si>
  <si>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</si>
  <si>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</si>
  <si>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</si>
  <si>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</si>
  <si>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</si>
  <si>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</si>
  <si>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</si>
  <si>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</si>
  <si>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</si>
  <si>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</si>
  <si>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</si>
  <si>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</si>
  <si>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</si>
  <si>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</si>
  <si>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</si>
  <si>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</si>
  <si>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</si>
  <si>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</si>
  <si>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</si>
  <si>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</si>
  <si>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</si>
  <si>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</si>
  <si>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</si>
  <si>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</si>
  <si>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</si>
  <si>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</si>
  <si>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</si>
  <si>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</si>
  <si>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</si>
  <si>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</si>
  <si>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</si>
  <si>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</si>
  <si>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</si>
  <si>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</si>
  <si>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</si>
  <si>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</si>
  <si>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</si>
  <si>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</si>
  <si>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</si>
  <si>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</si>
  <si>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</si>
  <si>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</si>
  <si>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</si>
  <si>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</si>
  <si>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</si>
  <si>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</si>
  <si>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</si>
  <si>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</si>
  <si>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</si>
  <si>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</si>
  <si>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</si>
  <si>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</si>
  <si>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</si>
  <si>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</si>
  <si>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</si>
  <si>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</si>
  <si>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</si>
  <si>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</si>
  <si>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</si>
  <si>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</si>
  <si>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</si>
  <si>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</si>
  <si>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</si>
  <si>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</si>
  <si>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</si>
  <si>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</si>
  <si>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</si>
  <si>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</si>
  <si>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</si>
  <si>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</si>
  <si>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</si>
  <si>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</si>
  <si>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</si>
  <si>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</si>
  <si>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</si>
  <si>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</si>
  <si>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</si>
  <si>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</si>
  <si>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</si>
  <si>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</si>
  <si>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</si>
  <si>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</si>
  <si>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</si>
  <si>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</si>
  <si>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</si>
  <si>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</si>
  <si>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</si>
  <si>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</si>
  <si>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</si>
  <si>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</si>
  <si>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</si>
  <si>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</si>
  <si>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</si>
  <si>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</si>
  <si>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</si>
  <si>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</si>
  <si>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</si>
  <si>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</si>
  <si>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</si>
  <si>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</si>
  <si>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</si>
  <si>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</si>
  <si>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</si>
  <si>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</si>
  <si>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</si>
  <si>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</si>
  <si>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</si>
  <si>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</si>
  <si>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</si>
  <si>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</si>
  <si>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</si>
  <si>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</si>
  <si>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</si>
  <si>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</si>
  <si>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</si>
  <si>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</si>
  <si>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</si>
  <si>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</si>
  <si>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</si>
  <si>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</si>
  <si>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</si>
  <si>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</si>
  <si>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</si>
  <si>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</si>
  <si>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</si>
  <si>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</si>
  <si>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</si>
  <si>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</si>
  <si>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</si>
  <si>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</si>
  <si>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</si>
  <si>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</si>
  <si>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</si>
  <si>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</si>
  <si>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</si>
  <si>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</si>
  <si>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</si>
  <si>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</si>
  <si>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</si>
  <si>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</si>
  <si>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</si>
  <si>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</si>
  <si>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</si>
  <si>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</si>
  <si>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</si>
  <si>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</si>
  <si>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</si>
  <si>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</si>
  <si>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</si>
  <si>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</si>
  <si>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</si>
  <si>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</si>
  <si>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</si>
  <si>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</si>
  <si>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</si>
  <si>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</si>
  <si>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</si>
  <si>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</si>
  <si>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</si>
  <si>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</si>
  <si>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</si>
  <si>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</si>
  <si>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</si>
  <si>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</si>
  <si>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</si>
  <si>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</si>
  <si>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</si>
  <si>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</si>
  <si>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</si>
  <si>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</si>
  <si>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</si>
  <si>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</si>
  <si>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</si>
  <si>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</si>
  <si>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</si>
  <si>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</si>
  <si>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</si>
  <si>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</si>
  <si>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</si>
  <si>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</si>
  <si>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</si>
  <si>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</si>
  <si>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</si>
  <si>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</si>
  <si>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</si>
  <si>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</si>
  <si>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</si>
  <si>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</si>
  <si>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</si>
  <si>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</si>
  <si>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</si>
  <si>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</si>
  <si>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</si>
  <si>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</si>
  <si>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</si>
  <si>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</si>
  <si>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</si>
  <si>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</si>
  <si>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</si>
  <si>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</si>
  <si>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</si>
  <si>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</si>
  <si>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</si>
  <si>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</si>
  <si>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</si>
  <si>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</si>
  <si>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</si>
  <si>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</si>
  <si>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</si>
  <si>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</si>
  <si>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</si>
  <si>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</si>
  <si>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</si>
  <si>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</si>
  <si>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</si>
  <si>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</si>
  <si>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</si>
  <si>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</si>
  <si>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</si>
  <si>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</si>
  <si>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</si>
  <si>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</si>
  <si>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</si>
  <si>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</si>
  <si>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</si>
  <si>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</si>
  <si>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</si>
  <si>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</si>
  <si>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</si>
  <si>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</si>
  <si>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</si>
  <si>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</si>
  <si>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</si>
  <si>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</si>
  <si>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</si>
  <si>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</si>
  <si>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</si>
  <si>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</si>
  <si>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</si>
  <si>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</si>
  <si>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</si>
  <si>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</si>
  <si>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</si>
  <si>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</si>
  <si>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</si>
  <si>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</si>
  <si>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</si>
  <si>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</si>
  <si>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</si>
  <si>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</si>
  <si>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</si>
  <si>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</si>
  <si>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</si>
  <si>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</si>
  <si>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</si>
  <si>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</si>
  <si>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</si>
  <si>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</si>
  <si>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</si>
  <si>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</si>
  <si>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</si>
  <si>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</si>
  <si>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</si>
  <si>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</si>
  <si>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</si>
  <si>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</si>
  <si>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</si>
  <si>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</si>
  <si>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</si>
  <si>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</si>
  <si>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</si>
  <si>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</si>
  <si>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</si>
  <si>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</si>
  <si>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</si>
  <si>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</si>
  <si>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</si>
  <si>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</si>
  <si>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</si>
  <si>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</si>
  <si>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</si>
  <si>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</si>
  <si>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</si>
  <si>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</si>
  <si>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</si>
  <si>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</si>
  <si>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</si>
  <si>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</si>
  <si>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</si>
  <si>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</si>
  <si>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</si>
  <si>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</si>
  <si>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</si>
  <si>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</si>
  <si>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</si>
  <si>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</si>
  <si>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</si>
  <si>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</si>
  <si>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</si>
  <si>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</si>
  <si>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</si>
  <si>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</si>
  <si>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</si>
  <si>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</si>
  <si>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</si>
  <si>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</si>
  <si>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</si>
  <si>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</si>
  <si>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</si>
  <si>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</si>
  <si>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</si>
  <si>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</si>
  <si>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</si>
  <si>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</si>
  <si>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</si>
  <si>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</si>
  <si>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</si>
  <si>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</si>
  <si>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</si>
  <si>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</si>
  <si>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</si>
  <si>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</si>
  <si>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</si>
  <si>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</si>
  <si>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</si>
  <si>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</si>
  <si>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</si>
  <si>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</si>
  <si>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</si>
  <si>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</si>
  <si>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</si>
  <si>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</si>
  <si>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</si>
  <si>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</si>
  <si>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</si>
  <si>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</si>
  <si>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</si>
  <si>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</si>
  <si>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</si>
  <si>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</si>
  <si>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</si>
  <si>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</si>
  <si>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</si>
  <si>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</si>
  <si>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</si>
  <si>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</si>
  <si>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</si>
  <si>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</si>
  <si>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</si>
  <si>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</si>
  <si>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</si>
  <si>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</si>
  <si>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</si>
  <si>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</si>
  <si>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</si>
  <si>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</si>
  <si>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</si>
  <si>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</si>
  <si>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</si>
  <si>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</si>
  <si>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</si>
  <si>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</si>
  <si>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</si>
  <si>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</si>
  <si>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</si>
  <si>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</si>
  <si>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</si>
  <si>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</si>
  <si>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</si>
  <si>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</si>
  <si>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</si>
  <si>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</si>
  <si>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</si>
  <si>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</si>
  <si>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</si>
  <si>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</si>
  <si>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</si>
  <si>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</si>
  <si>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</si>
  <si>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</si>
  <si>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</si>
  <si>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</si>
  <si>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</si>
  <si>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</si>
  <si>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</si>
  <si>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</si>
  <si>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</si>
  <si>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</si>
  <si>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</si>
  <si>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</si>
  <si>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</si>
  <si>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</si>
  <si>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</si>
  <si>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</si>
  <si>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</si>
  <si>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</si>
  <si>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</si>
  <si>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</si>
  <si>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</si>
  <si>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</si>
  <si>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</si>
  <si>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</si>
  <si>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</si>
  <si>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</si>
  <si>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</si>
  <si>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</si>
  <si>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</si>
  <si>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</si>
  <si>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</si>
  <si>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</si>
  <si>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</si>
  <si>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</si>
  <si>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</si>
  <si>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</si>
  <si>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</si>
  <si>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</si>
  <si>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</si>
  <si>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</si>
  <si>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</si>
  <si>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</si>
  <si>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</si>
  <si>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</si>
  <si>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</si>
  <si>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</si>
  <si>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</si>
  <si>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</si>
  <si>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</si>
  <si>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</si>
  <si>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</si>
  <si>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</si>
  <si>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</si>
  <si>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</si>
  <si>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</si>
  <si>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</si>
  <si>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</si>
  <si>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</si>
  <si>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</si>
  <si>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</si>
  <si>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</si>
  <si>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</si>
  <si>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</si>
  <si>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</si>
  <si>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</si>
  <si>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</si>
  <si>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</si>
  <si>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</si>
  <si>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</si>
  <si>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</si>
  <si>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</si>
  <si>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</si>
  <si>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</si>
  <si>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</si>
  <si>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</si>
  <si>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</si>
  <si>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</si>
  <si>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</si>
  <si>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</si>
  <si>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</si>
  <si>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</si>
  <si>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</si>
  <si>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</si>
  <si>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</si>
  <si>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</si>
  <si>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</si>
  <si>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</si>
  <si>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</si>
  <si>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</si>
  <si>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</si>
  <si>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</si>
  <si>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</si>
  <si>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</si>
  <si>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</si>
  <si>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</si>
  <si>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</si>
  <si>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</si>
  <si>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</si>
  <si>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</si>
  <si>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</si>
  <si>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</si>
  <si>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</si>
  <si>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</si>
  <si>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</si>
  <si>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</si>
  <si>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</si>
  <si>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</si>
  <si>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</si>
  <si>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</si>
  <si>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</si>
  <si>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</si>
  <si>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</si>
  <si>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</si>
  <si>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</si>
  <si>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</si>
  <si>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</si>
  <si>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</si>
  <si>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</si>
  <si>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</si>
  <si>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</si>
  <si>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</si>
  <si>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</si>
  <si>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</si>
  <si>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</si>
  <si>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</si>
  <si>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</si>
  <si>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</si>
  <si>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</si>
  <si>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</si>
  <si>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</si>
  <si>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</si>
  <si>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</si>
  <si>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</si>
  <si>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</si>
  <si>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</si>
  <si>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</si>
  <si>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</si>
  <si>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</si>
  <si>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</si>
  <si>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</si>
  <si>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</si>
  <si>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</si>
  <si>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</si>
  <si>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</si>
  <si>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</si>
  <si>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</si>
  <si>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</si>
  <si>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</si>
  <si>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</si>
  <si>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</si>
  <si>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</si>
  <si>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</si>
  <si>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</si>
  <si>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</si>
  <si>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</si>
  <si>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</si>
  <si>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</si>
  <si>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</si>
  <si>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</si>
  <si>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</si>
  <si>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</si>
  <si>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</si>
  <si>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</si>
  <si>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</si>
  <si>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</si>
  <si>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</si>
  <si>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</si>
  <si>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</si>
  <si>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</si>
  <si>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</si>
  <si>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</si>
  <si>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</si>
  <si>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</si>
  <si>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</si>
  <si>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</si>
  <si>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</si>
  <si>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</si>
  <si>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</si>
  <si>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</si>
  <si>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</si>
  <si>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</si>
  <si>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</si>
  <si>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</si>
  <si>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</si>
  <si>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</si>
  <si>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</si>
  <si>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</si>
  <si>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</si>
  <si>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</si>
  <si>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</si>
  <si>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</si>
  <si>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</si>
  <si>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</si>
  <si>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</si>
  <si>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</si>
  <si>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</si>
  <si>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</si>
  <si>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</si>
  <si>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</si>
  <si>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</si>
  <si>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</si>
  <si>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</si>
  <si>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</si>
  <si>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</si>
  <si>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</si>
  <si>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</si>
  <si>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</si>
  <si>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</si>
  <si>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</si>
  <si>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</si>
  <si>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</si>
  <si>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</si>
  <si>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</si>
  <si>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</si>
  <si>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</si>
  <si>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</si>
  <si>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</si>
  <si>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</si>
  <si>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</si>
  <si>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</si>
  <si>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</si>
  <si>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</si>
  <si>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</si>
  <si>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</si>
  <si>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</si>
  <si>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</si>
  <si>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</si>
  <si>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</si>
  <si>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</si>
  <si>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</si>
  <si>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</si>
  <si>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</si>
  <si>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</si>
  <si>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</si>
  <si>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</si>
  <si>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</si>
  <si>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</si>
  <si>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</si>
  <si>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</si>
  <si>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</si>
  <si>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</si>
  <si>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</si>
  <si>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</si>
  <si>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</si>
  <si>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</si>
  <si>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</si>
  <si>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</si>
  <si>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</si>
  <si>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</si>
  <si>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</si>
  <si>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</si>
  <si>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</si>
  <si>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</si>
  <si>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</si>
  <si>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</si>
  <si>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</si>
  <si>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</si>
  <si>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</si>
  <si>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</si>
  <si>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</si>
  <si>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</si>
  <si>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</si>
  <si>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</si>
  <si>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</si>
  <si>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</si>
  <si>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</si>
  <si>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</si>
  <si>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</si>
  <si>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</si>
  <si>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</si>
  <si>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</si>
  <si>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</si>
  <si>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</si>
  <si>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</si>
  <si>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</si>
  <si>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</si>
  <si>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</si>
  <si>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</si>
  <si>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</si>
  <si>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</si>
  <si>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</si>
  <si>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</si>
  <si>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</si>
  <si>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</si>
  <si>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</si>
  <si>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</si>
  <si>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</si>
  <si>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</si>
  <si>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</si>
  <si>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</si>
  <si>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</si>
  <si>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</si>
  <si>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</si>
  <si>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</si>
  <si>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</si>
  <si>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</si>
  <si>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</si>
  <si>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</si>
  <si>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</si>
  <si>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</si>
  <si>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</si>
  <si>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</si>
  <si>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</si>
  <si>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</si>
  <si>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</si>
  <si>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</si>
  <si>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</si>
  <si>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</si>
  <si>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</si>
  <si>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</si>
  <si>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</si>
  <si>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</si>
  <si>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</si>
  <si>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</si>
  <si>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</si>
  <si>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</si>
  <si>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</si>
  <si>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</si>
  <si>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</si>
  <si>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</si>
  <si>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</si>
  <si>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</si>
  <si>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</si>
  <si>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</si>
  <si>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</si>
  <si>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</si>
  <si>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</si>
  <si>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</si>
  <si>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</si>
  <si>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</si>
  <si>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</si>
  <si>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</si>
  <si>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</si>
  <si>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</si>
  <si>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</si>
  <si>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</si>
  <si>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</si>
  <si>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</si>
  <si>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</si>
  <si>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</si>
  <si>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</si>
  <si>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</si>
  <si>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</si>
  <si>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</si>
  <si>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</si>
  <si>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</si>
  <si>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</si>
  <si>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</si>
  <si>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</si>
  <si>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</si>
  <si>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</si>
  <si>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</si>
  <si>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</si>
  <si>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</si>
  <si>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</si>
  <si>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</si>
  <si>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</si>
  <si>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</si>
  <si>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</si>
  <si>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</si>
  <si>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</si>
  <si>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</si>
  <si>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</si>
  <si>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</si>
  <si>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</si>
  <si>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</si>
  <si>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</si>
  <si>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</si>
  <si>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</si>
  <si>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</si>
  <si>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</si>
  <si>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</si>
  <si>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</si>
  <si>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</si>
  <si>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</si>
  <si>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</si>
  <si>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</si>
  <si>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</si>
  <si>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</si>
  <si>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</si>
  <si>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</si>
  <si>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</si>
  <si>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</si>
  <si>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</si>
  <si>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</si>
  <si>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</si>
  <si>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</si>
  <si>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</si>
  <si>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</si>
  <si>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</si>
  <si>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</si>
  <si>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</si>
  <si>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</si>
  <si>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</si>
  <si>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</si>
  <si>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</si>
  <si>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</si>
  <si>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</si>
  <si>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</si>
  <si>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</si>
  <si>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</si>
  <si>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</si>
  <si>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</si>
  <si>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</si>
  <si>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</si>
  <si>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</si>
  <si>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</si>
  <si>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</si>
  <si>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</si>
  <si>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</si>
  <si>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</si>
  <si>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</si>
  <si>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</si>
  <si>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</si>
  <si>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</si>
  <si>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</si>
  <si>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</si>
  <si>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</si>
  <si>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</si>
  <si>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</si>
  <si>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</si>
  <si>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</si>
  <si>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</si>
  <si>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</si>
  <si>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</si>
  <si>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</si>
  <si>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</si>
  <si>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</si>
  <si>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</si>
  <si>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</si>
  <si>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</si>
  <si>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</si>
  <si>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</si>
  <si>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</si>
  <si>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</si>
  <si>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</si>
  <si>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</si>
  <si>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</si>
  <si>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</si>
  <si>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</si>
  <si>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</si>
  <si>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</si>
  <si>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</si>
  <si>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</si>
  <si>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</si>
  <si>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</si>
  <si>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</si>
  <si>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</si>
  <si>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</si>
  <si>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</si>
  <si>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</si>
  <si>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</si>
  <si>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</si>
  <si>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</si>
  <si>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</si>
  <si>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</si>
  <si>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</si>
  <si>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</si>
  <si>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</si>
  <si>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</si>
  <si>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</si>
  <si>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</si>
  <si>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</si>
  <si>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</si>
  <si>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</si>
  <si>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</si>
  <si>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</si>
  <si>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</si>
  <si>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</si>
  <si>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</si>
  <si>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</si>
  <si>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</si>
  <si>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</si>
  <si>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</si>
  <si>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</si>
  <si>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</si>
  <si>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</si>
  <si>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</si>
  <si>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</si>
  <si>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</si>
  <si>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</si>
  <si>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</si>
  <si>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</si>
  <si>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</si>
  <si>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</si>
  <si>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</si>
  <si>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</si>
  <si>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</si>
  <si>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</si>
  <si>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</si>
  <si>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</si>
  <si>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</si>
  <si>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</si>
  <si>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</si>
  <si>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</si>
  <si>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</si>
  <si>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</si>
  <si>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</si>
  <si>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</si>
  <si>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</si>
  <si>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</si>
  <si>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</si>
  <si>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</si>
  <si>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</si>
  <si>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</si>
  <si>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</si>
  <si>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</si>
  <si>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</si>
  <si>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</si>
  <si>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</si>
  <si>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</si>
  <si>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</si>
  <si>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</si>
  <si>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</si>
  <si>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</si>
  <si>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</si>
  <si>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</si>
  <si>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</si>
  <si>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</si>
  <si>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</si>
  <si>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</si>
  <si>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</si>
  <si>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</si>
  <si>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</si>
  <si>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</si>
  <si>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</si>
  <si>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</si>
  <si>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</si>
  <si>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</si>
  <si>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</si>
  <si>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</si>
  <si>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</si>
  <si>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</si>
  <si>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</si>
  <si>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</si>
  <si>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</si>
  <si>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</si>
  <si>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</si>
  <si>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</si>
  <si>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</si>
  <si>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</si>
  <si>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</si>
  <si>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</si>
  <si>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</si>
  <si>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</si>
  <si>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</si>
  <si>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</si>
  <si>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</si>
  <si>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</si>
  <si>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</si>
  <si>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</si>
  <si>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</si>
  <si>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</si>
  <si>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</si>
  <si>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</si>
  <si>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</si>
  <si>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</si>
  <si>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</si>
  <si>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</si>
  <si>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</si>
  <si>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</si>
  <si>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</si>
  <si>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</si>
  <si>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</si>
  <si>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</si>
  <si>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</si>
  <si>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</si>
  <si>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</si>
  <si>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</si>
  <si>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</si>
  <si>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</si>
  <si>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</si>
  <si>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</si>
  <si>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</si>
  <si>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</si>
  <si>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</si>
  <si>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</si>
  <si>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</si>
  <si>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</si>
  <si>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</si>
  <si>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</si>
  <si>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</si>
  <si>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</si>
  <si>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</si>
  <si>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</si>
  <si>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</si>
  <si>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</si>
  <si>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</si>
  <si>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</si>
  <si>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</si>
  <si>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</si>
  <si>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</si>
  <si>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</si>
  <si>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</si>
  <si>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</si>
  <si>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</si>
  <si>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</si>
  <si>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</si>
  <si>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</si>
  <si>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</si>
  <si>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</si>
  <si>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</si>
  <si>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</si>
  <si>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</si>
  <si>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</si>
  <si>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</si>
  <si>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</si>
  <si>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</si>
  <si>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</si>
  <si>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</si>
  <si>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</si>
  <si>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</si>
  <si>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</si>
  <si>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</si>
  <si>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</si>
  <si>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</si>
  <si>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</si>
  <si>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</si>
  <si>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</si>
  <si>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</si>
  <si>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</si>
  <si>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</si>
  <si>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</si>
  <si>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</si>
  <si>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</si>
  <si>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</si>
  <si>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</si>
  <si>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</si>
  <si>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</si>
  <si>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</si>
  <si>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</si>
  <si>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</si>
  <si>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</si>
  <si>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</si>
  <si>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</si>
  <si>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</si>
  <si>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</si>
  <si>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</si>
  <si>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</si>
  <si>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</si>
  <si>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</si>
  <si>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</si>
  <si>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</si>
  <si>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</si>
  <si>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</si>
  <si>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</si>
  <si>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</si>
  <si>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</si>
  <si>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</si>
  <si>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</si>
  <si>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</si>
  <si>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</si>
  <si>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</si>
  <si>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</si>
  <si>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</si>
  <si>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</si>
  <si>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</si>
  <si>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</si>
  <si>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</si>
  <si>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</si>
  <si>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</si>
  <si>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</si>
  <si>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</si>
  <si>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</si>
  <si>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</si>
  <si>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</si>
  <si>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</si>
  <si>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</si>
  <si>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</si>
  <si>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</si>
  <si>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</si>
  <si>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</si>
  <si>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</si>
  <si>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</si>
  <si>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</si>
  <si>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</si>
  <si>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</si>
  <si>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</si>
  <si>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</si>
  <si>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</si>
  <si>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</si>
  <si>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</si>
  <si>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</si>
  <si>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</si>
  <si>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</si>
  <si>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</si>
  <si>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</si>
  <si>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</si>
  <si>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</si>
  <si>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</si>
  <si>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</si>
  <si>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</si>
  <si>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</si>
  <si>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</si>
  <si>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</si>
  <si>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</si>
  <si>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</si>
  <si>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</si>
  <si>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</si>
  <si>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</si>
  <si>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</si>
  <si>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</si>
  <si>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</si>
  <si>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</si>
  <si>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</si>
  <si>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</si>
  <si>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</si>
  <si>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</si>
  <si>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</si>
  <si>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</si>
  <si>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</si>
  <si>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</si>
  <si>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</si>
  <si>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</si>
  <si>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</si>
  <si>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</si>
  <si>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</si>
  <si>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</si>
  <si>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</si>
  <si>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</si>
  <si>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</si>
  <si>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</si>
  <si>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</si>
  <si>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</si>
  <si>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</si>
  <si>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</si>
  <si>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</si>
  <si>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</si>
  <si>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</si>
  <si>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</si>
  <si>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</si>
  <si>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</si>
  <si>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</si>
  <si>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</si>
  <si>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</si>
  <si>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</si>
  <si>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</si>
  <si>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</si>
  <si>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</si>
  <si>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</si>
  <si>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</si>
  <si>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</si>
  <si>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</si>
  <si>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</si>
  <si>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</si>
  <si>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</si>
  <si>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</si>
  <si>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</si>
  <si>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</si>
  <si>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</si>
  <si>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</si>
  <si>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</si>
  <si>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</si>
  <si>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</si>
  <si>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</si>
  <si>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</si>
  <si>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</si>
  <si>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</si>
  <si>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</si>
  <si>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</si>
  <si>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</si>
  <si>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</si>
  <si>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</si>
  <si>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</si>
  <si>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</si>
  <si>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</si>
  <si>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</si>
  <si>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</si>
  <si>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</si>
  <si>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</si>
  <si>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</si>
  <si>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</si>
  <si>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</si>
  <si>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</si>
  <si>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</si>
  <si>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</si>
  <si>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</si>
  <si>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</si>
  <si>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</si>
  <si>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</si>
  <si>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</si>
  <si>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</si>
  <si>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</si>
  <si>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</si>
  <si>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</si>
  <si>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</si>
  <si>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</si>
  <si>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</si>
  <si>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</si>
  <si>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</si>
  <si>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</si>
  <si>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</si>
  <si>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</si>
  <si>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</si>
  <si>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</si>
  <si>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</si>
  <si>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</si>
  <si>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</si>
  <si>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</si>
  <si>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</si>
  <si>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</si>
  <si>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</si>
  <si>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</si>
  <si>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</si>
  <si>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</si>
  <si>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</si>
  <si>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</si>
  <si>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</si>
  <si>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</si>
  <si>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</si>
  <si>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</si>
  <si>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</si>
  <si>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</si>
  <si>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</si>
  <si>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</si>
  <si>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</si>
  <si>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</si>
  <si>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</si>
  <si>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</si>
  <si>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</si>
  <si>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</si>
  <si>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</si>
  <si>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</si>
  <si>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</si>
  <si>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</si>
  <si>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</si>
  <si>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</si>
  <si>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</si>
  <si>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</si>
  <si>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</si>
  <si>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</si>
  <si>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</si>
  <si>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</si>
  <si>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</si>
  <si>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</si>
  <si>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</si>
  <si>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</si>
  <si>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</si>
  <si>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</si>
  <si>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</si>
  <si>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</si>
  <si>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</si>
  <si>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</si>
  <si>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</si>
  <si>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</si>
  <si>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</si>
  <si>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</si>
  <si>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</si>
  <si>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</si>
  <si>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</si>
  <si>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</si>
  <si>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</si>
  <si>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</si>
  <si>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</si>
  <si>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</si>
  <si>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</si>
  <si>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</si>
  <si>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</si>
  <si>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</si>
  <si>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</si>
  <si>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</si>
  <si>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</si>
  <si>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</si>
  <si>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</si>
  <si>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</si>
  <si>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</si>
  <si>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</si>
  <si>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</si>
  <si>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</si>
  <si>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</si>
  <si>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</si>
  <si>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</si>
  <si>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</si>
  <si>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</si>
  <si>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</si>
  <si>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</si>
  <si>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</si>
  <si>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</si>
  <si>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</si>
  <si>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</si>
  <si>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</si>
  <si>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</si>
  <si>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</si>
  <si>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</si>
  <si>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</si>
  <si>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</si>
  <si>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</si>
  <si>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</si>
  <si>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</si>
  <si>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</si>
  <si>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</si>
  <si>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</si>
  <si>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</si>
  <si>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</si>
  <si>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</si>
  <si>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</si>
  <si>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</si>
  <si>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</si>
  <si>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</si>
  <si>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</si>
  <si>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</si>
  <si>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</si>
  <si>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</si>
  <si>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</si>
  <si>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</si>
  <si>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</si>
  <si>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</si>
  <si>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</si>
  <si>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</si>
  <si>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</si>
  <si>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</si>
  <si>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</si>
  <si>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</si>
  <si>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</si>
  <si>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</si>
  <si>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</si>
  <si>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</si>
  <si>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</si>
  <si>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</si>
  <si>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</si>
  <si>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</si>
  <si>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</si>
  <si>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</si>
  <si>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</si>
  <si>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</si>
  <si>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</si>
  <si>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</si>
  <si>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</si>
  <si>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</si>
  <si>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</si>
  <si>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</si>
  <si>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</si>
  <si>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</si>
  <si>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</si>
  <si>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</si>
  <si>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</si>
  <si>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</si>
  <si>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</si>
  <si>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</si>
  <si>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</si>
  <si>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</si>
  <si>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</si>
  <si>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</si>
  <si>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</si>
  <si>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</si>
  <si>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</si>
  <si>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</si>
  <si>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</si>
  <si>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</si>
  <si>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</si>
  <si>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</si>
  <si>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</si>
  <si>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</si>
  <si>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</si>
  <si>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</si>
  <si>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</si>
  <si>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</si>
  <si>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</si>
  <si>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</si>
  <si>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</si>
  <si>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</si>
  <si>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</si>
  <si>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</si>
  <si>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</si>
  <si>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</si>
  <si>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</si>
  <si>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</si>
  <si>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</si>
  <si>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</si>
  <si>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</si>
  <si>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</si>
  <si>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</si>
  <si>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</si>
  <si>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</si>
  <si>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</si>
  <si>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</si>
  <si>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</si>
  <si>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</si>
  <si>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</si>
  <si>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</si>
  <si>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</si>
  <si>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</si>
  <si>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</si>
  <si>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</si>
  <si>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</si>
  <si>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</si>
  <si>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</si>
  <si>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</si>
  <si>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</si>
  <si>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</si>
  <si>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</si>
  <si>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</si>
  <si>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</si>
  <si>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</si>
  <si>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</si>
  <si>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</si>
  <si>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</si>
  <si>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</si>
  <si>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</si>
  <si>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</si>
  <si>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</si>
  <si>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</si>
  <si>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</si>
  <si>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</si>
  <si>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</si>
  <si>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</si>
  <si>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</si>
  <si>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</si>
  <si>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</si>
  <si>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</si>
  <si>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</si>
  <si>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</si>
  <si>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</si>
  <si>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</si>
  <si>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</si>
  <si>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</si>
  <si>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</si>
  <si>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</si>
  <si>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</si>
  <si>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</si>
  <si>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</si>
  <si>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</si>
  <si>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</si>
  <si>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</si>
  <si>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</si>
  <si>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</si>
  <si>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</si>
  <si>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</si>
  <si>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</si>
  <si>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</si>
  <si>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</si>
  <si>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</si>
  <si>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</si>
  <si>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</si>
  <si>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</si>
  <si>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</si>
  <si>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</si>
  <si>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</si>
  <si>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</si>
  <si>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</si>
  <si>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</si>
  <si>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</si>
  <si>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</si>
  <si>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</si>
  <si>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</si>
  <si>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</si>
  <si>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</si>
  <si>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</si>
  <si>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</si>
  <si>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</si>
  <si>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</si>
  <si>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</si>
  <si>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</si>
  <si>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</si>
  <si>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</si>
  <si>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</si>
  <si>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</si>
  <si>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</si>
  <si>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</si>
  <si>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</si>
  <si>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</si>
  <si>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</si>
  <si>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</si>
  <si>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</si>
  <si>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</si>
  <si>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</si>
  <si>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</si>
  <si>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</si>
  <si>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</si>
  <si>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</si>
  <si>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</si>
  <si>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</si>
  <si>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</si>
  <si>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</si>
  <si>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</si>
  <si>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</si>
  <si>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</si>
  <si>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</si>
  <si>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</si>
  <si>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</si>
  <si>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</si>
  <si>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</si>
  <si>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</si>
  <si>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</si>
  <si>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</si>
  <si>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</si>
  <si>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</si>
  <si>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</si>
  <si>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</si>
  <si>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</si>
  <si>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</si>
  <si>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</si>
  <si>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</si>
  <si>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</si>
  <si>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</si>
  <si>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</si>
  <si>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</si>
  <si>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</si>
  <si>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</si>
  <si>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</si>
  <si>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</si>
  <si>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</si>
  <si>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</si>
  <si>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</si>
  <si>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</si>
  <si>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</si>
  <si>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</si>
  <si>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</si>
  <si>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</si>
  <si>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</si>
  <si>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</si>
  <si>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</si>
  <si>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</si>
  <si>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</si>
  <si>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</si>
  <si>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</si>
  <si>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</si>
  <si>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</si>
  <si>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</si>
  <si>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</si>
  <si>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</si>
  <si>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</si>
  <si>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</si>
  <si>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</si>
  <si>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</si>
  <si>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</si>
  <si>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</si>
  <si>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</si>
  <si>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</si>
  <si>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</si>
  <si>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</si>
  <si>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</si>
  <si>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</si>
  <si>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</si>
  <si>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</si>
  <si>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</si>
  <si>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</si>
  <si>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</si>
  <si>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</si>
  <si>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</si>
  <si>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</si>
  <si>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</si>
  <si>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</si>
  <si>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</si>
  <si>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</si>
  <si>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</si>
  <si>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</si>
  <si>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</si>
  <si>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</si>
  <si>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</si>
  <si>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</si>
  <si>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</si>
  <si>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</si>
  <si>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</si>
  <si>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</si>
  <si>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</si>
  <si>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</si>
  <si>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</si>
  <si>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</si>
  <si>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</si>
  <si>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</si>
  <si>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</si>
  <si>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</si>
  <si>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</si>
  <si>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</si>
  <si>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</si>
  <si>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</si>
  <si>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</si>
  <si>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</si>
  <si>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</si>
  <si>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</si>
  <si>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</si>
  <si>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</si>
  <si>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</si>
  <si>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</si>
  <si>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</si>
  <si>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</si>
  <si>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</si>
  <si>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</si>
  <si>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</si>
  <si>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</si>
  <si>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</si>
  <si>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</si>
  <si>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</si>
  <si>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</si>
  <si>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</si>
  <si>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</si>
  <si>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</si>
  <si>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</si>
  <si>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</si>
  <si>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</si>
  <si>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</si>
  <si>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</si>
  <si>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</si>
  <si>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</si>
  <si>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</si>
  <si>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</si>
  <si>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</si>
  <si>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</si>
  <si>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</si>
  <si>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</si>
  <si>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</si>
  <si>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</si>
  <si>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</si>
  <si>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</si>
  <si>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</si>
  <si>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</si>
  <si>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</si>
  <si>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</si>
  <si>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</si>
  <si>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</si>
  <si>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</si>
  <si>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</si>
  <si>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</si>
  <si>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</si>
  <si>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</si>
  <si>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</si>
  <si>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</si>
  <si>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</si>
  <si>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</si>
  <si>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</si>
  <si>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</si>
  <si>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</si>
  <si>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</si>
  <si>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</si>
  <si>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</si>
  <si>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</si>
  <si>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</si>
  <si>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</si>
  <si>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</si>
  <si>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</si>
  <si>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</si>
  <si>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</si>
  <si>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</si>
  <si>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</si>
  <si>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</si>
  <si>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</si>
  <si>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</si>
  <si>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</si>
  <si>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</si>
  <si>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</si>
  <si>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</si>
  <si>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</si>
  <si>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</si>
  <si>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</si>
  <si>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</si>
  <si>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</si>
  <si>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</si>
  <si>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</si>
  <si>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</si>
  <si>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</si>
  <si>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</si>
  <si>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</si>
  <si>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</si>
  <si>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</si>
  <si>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</si>
  <si>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</si>
  <si>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</si>
  <si>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</si>
  <si>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</si>
  <si>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</si>
  <si>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</si>
  <si>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</si>
  <si>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</si>
  <si>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</si>
  <si>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</si>
  <si>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</si>
  <si>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</si>
  <si>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</si>
  <si>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</si>
  <si>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</si>
  <si>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</si>
  <si>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</si>
  <si>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</si>
  <si>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</si>
  <si>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</si>
  <si>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</si>
  <si>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</si>
  <si>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</si>
  <si>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</si>
  <si>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</si>
  <si>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</si>
  <si>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</si>
  <si>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</si>
  <si>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</si>
  <si>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</si>
  <si>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</si>
  <si>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</si>
  <si>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</si>
  <si>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</si>
  <si>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</si>
  <si>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</si>
  <si>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</si>
  <si>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</si>
  <si>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</si>
  <si>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</si>
  <si>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</si>
  <si>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</si>
  <si>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</si>
  <si>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</si>
  <si>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</si>
  <si>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</si>
  <si>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</si>
  <si>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</si>
  <si>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</si>
  <si>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</si>
  <si>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</si>
  <si>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</si>
  <si>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</si>
  <si>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</si>
  <si>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</si>
  <si>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</si>
  <si>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</si>
  <si>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</si>
  <si>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</si>
  <si>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</si>
  <si>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</si>
  <si>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</si>
  <si>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</si>
  <si>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</si>
  <si>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</si>
  <si>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</si>
  <si>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</si>
  <si>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</si>
  <si>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</si>
  <si>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</si>
  <si>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</si>
  <si>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</si>
  <si>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</si>
  <si>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</si>
  <si>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</si>
  <si>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</si>
  <si>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</si>
  <si>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</si>
  <si>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</si>
  <si>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</si>
  <si>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</si>
  <si>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</si>
  <si>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</si>
  <si>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</si>
  <si>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</si>
  <si>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</si>
  <si>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</si>
  <si>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</si>
  <si>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</si>
  <si>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</si>
  <si>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</si>
  <si>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</si>
  <si>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</si>
  <si>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</si>
  <si>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</si>
  <si>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</si>
  <si>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</si>
  <si>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</si>
  <si>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</si>
  <si>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</si>
  <si>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</si>
  <si>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</si>
  <si>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</si>
  <si>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</si>
  <si>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</si>
  <si>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</si>
  <si>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</si>
  <si>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</si>
  <si>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</si>
  <si>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</si>
  <si>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</si>
  <si>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</si>
  <si>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</si>
  <si>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</si>
  <si>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</si>
  <si>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</si>
  <si>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</si>
  <si>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</si>
  <si>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</si>
  <si>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</si>
  <si>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</si>
  <si>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</si>
  <si>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</si>
  <si>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</si>
  <si>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</si>
  <si>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</si>
  <si>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</si>
  <si>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</si>
  <si>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</si>
  <si>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</si>
  <si>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</si>
  <si>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</si>
  <si>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</si>
  <si>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</si>
  <si>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</si>
  <si>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</si>
  <si>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</si>
  <si>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</si>
  <si>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</si>
  <si>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</si>
  <si>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</si>
  <si>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</si>
  <si>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</si>
  <si>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</si>
  <si>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</si>
  <si>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</si>
  <si>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</si>
  <si>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</si>
  <si>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</si>
  <si>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</si>
  <si>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</si>
  <si>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</si>
  <si>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</si>
  <si>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</si>
  <si>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</si>
  <si>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</si>
  <si>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</si>
  <si>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</si>
  <si>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</si>
  <si>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</si>
  <si>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</si>
  <si>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</si>
  <si>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</si>
  <si>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</si>
  <si>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</si>
  <si>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</si>
  <si>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</si>
  <si>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</si>
  <si>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</si>
  <si>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</si>
  <si>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</si>
  <si>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</si>
  <si>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</si>
  <si>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</si>
  <si>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</si>
  <si>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</si>
  <si>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</si>
  <si>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</si>
  <si>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</si>
  <si>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</si>
  <si>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</si>
  <si>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</si>
  <si>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</si>
  <si>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</si>
  <si>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</si>
  <si>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</si>
  <si>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</si>
  <si>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</si>
  <si>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</si>
  <si>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</si>
  <si>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</si>
  <si>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</si>
  <si>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</si>
  <si>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</si>
  <si>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</si>
  <si>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</si>
  <si>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</si>
  <si>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</si>
  <si>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</si>
  <si>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</si>
  <si>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</si>
  <si>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</si>
  <si>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</si>
  <si>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</si>
  <si>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</si>
  <si>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</si>
  <si>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</si>
  <si>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</si>
  <si>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</si>
  <si>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</si>
  <si>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</si>
  <si>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</si>
  <si>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</si>
  <si>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</si>
  <si>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</si>
  <si>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</si>
  <si>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</si>
  <si>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</si>
  <si>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</si>
  <si>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</si>
  <si>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</si>
  <si>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</si>
  <si>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</si>
  <si>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</si>
  <si>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</si>
  <si>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</si>
  <si>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</si>
  <si>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</si>
  <si>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</si>
  <si>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</si>
  <si>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</si>
  <si>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</si>
  <si>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</si>
  <si>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</si>
  <si>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</si>
  <si>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</si>
  <si>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</si>
  <si>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</si>
  <si>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</si>
  <si>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</si>
  <si>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</si>
  <si>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</si>
  <si>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</si>
  <si>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</si>
  <si>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</si>
  <si>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</si>
  <si>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</si>
  <si>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</si>
  <si>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</si>
  <si>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</si>
  <si>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</si>
  <si>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</si>
  <si>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</si>
  <si>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</si>
  <si>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</si>
  <si>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</si>
  <si>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</si>
  <si>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</si>
  <si>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</si>
  <si>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</si>
  <si>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</si>
  <si>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</si>
  <si>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</si>
  <si>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</si>
  <si>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</si>
  <si>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</si>
  <si>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</si>
  <si>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</si>
  <si>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</si>
  <si>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</si>
  <si>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</si>
  <si>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</si>
  <si>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</si>
  <si>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</si>
  <si>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</si>
  <si>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</si>
  <si>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</si>
  <si>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</si>
  <si>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</si>
  <si>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</si>
  <si>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</si>
  <si>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</si>
  <si>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</si>
  <si>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</si>
  <si>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</si>
  <si>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</si>
  <si>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</si>
  <si>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</si>
  <si>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</si>
  <si>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</si>
  <si>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</si>
  <si>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</si>
  <si>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</si>
  <si>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</si>
  <si>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</si>
  <si>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</si>
  <si>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</si>
  <si>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</si>
  <si>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</si>
  <si>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</si>
  <si>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</si>
  <si>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</si>
  <si>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</si>
  <si>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</si>
  <si>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</si>
  <si>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</si>
  <si>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</si>
  <si>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</si>
  <si>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</si>
  <si>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</si>
  <si>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</si>
  <si>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</si>
  <si>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</si>
  <si>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</si>
  <si>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</si>
  <si>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</si>
  <si>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</si>
  <si>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</si>
  <si>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</si>
  <si>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</si>
  <si>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</si>
  <si>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</si>
  <si>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</si>
  <si>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</si>
  <si>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</si>
  <si>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</si>
  <si>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</si>
  <si>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</si>
  <si>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</si>
  <si>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</si>
  <si>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</si>
  <si>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</si>
  <si>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</si>
  <si>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</si>
  <si>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</si>
  <si>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</si>
  <si>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</si>
  <si>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</si>
  <si>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</si>
  <si>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</si>
  <si>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</si>
  <si>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</si>
  <si>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</si>
  <si>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</si>
  <si>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</si>
  <si>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</si>
  <si>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</si>
  <si>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</si>
  <si>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</si>
  <si>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</si>
  <si>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</si>
  <si>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</si>
  <si>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</si>
  <si>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</si>
  <si>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</si>
  <si>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</si>
  <si>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</si>
  <si>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</si>
  <si>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</si>
  <si>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</si>
  <si>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</si>
  <si>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</si>
  <si>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</si>
  <si>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</si>
  <si>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</si>
  <si>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</si>
  <si>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</si>
  <si>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</si>
  <si>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</si>
  <si>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</si>
  <si>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</si>
  <si>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</si>
  <si>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</si>
  <si>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</si>
  <si>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</si>
  <si>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</si>
  <si>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</si>
  <si>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</si>
  <si>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</si>
  <si>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</si>
  <si>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</si>
  <si>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</si>
  <si>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</si>
  <si>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</si>
  <si>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</si>
  <si>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</si>
  <si>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</si>
  <si>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</si>
  <si>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</si>
  <si>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</si>
  <si>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</si>
  <si>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</si>
  <si>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</si>
  <si>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</si>
  <si>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</si>
  <si>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</si>
  <si>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</si>
  <si>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</si>
  <si>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</si>
  <si>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</si>
  <si>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</si>
  <si>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</si>
  <si>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</si>
  <si>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</si>
  <si>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</si>
  <si>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</si>
  <si>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</si>
  <si>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</si>
  <si>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</si>
  <si>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</si>
  <si>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</si>
  <si>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</si>
  <si>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</si>
  <si>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</si>
  <si>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</si>
  <si>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</si>
  <si>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</si>
  <si>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</si>
  <si>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</si>
  <si>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</si>
  <si>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</si>
  <si>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</si>
  <si>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</si>
  <si>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</si>
  <si>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</si>
  <si>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</si>
  <si>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</si>
  <si>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</si>
  <si>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</si>
  <si>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</si>
  <si>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</si>
  <si>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</si>
  <si>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</si>
  <si>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</si>
  <si>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</si>
  <si>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</si>
  <si>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</si>
  <si>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</si>
  <si>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</si>
  <si>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</si>
  <si>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</si>
  <si>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</si>
  <si>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</si>
  <si>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</si>
  <si>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</si>
  <si>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</si>
  <si>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</si>
  <si>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</si>
  <si>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</si>
  <si>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</si>
  <si>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</si>
  <si>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</si>
  <si>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</si>
  <si>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</si>
  <si>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</si>
  <si>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</si>
  <si>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</si>
  <si>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</si>
  <si>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</si>
  <si>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</si>
  <si>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</si>
  <si>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</si>
  <si>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</si>
  <si>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</si>
  <si>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</si>
  <si>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</si>
  <si>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</si>
  <si>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</si>
  <si>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</si>
  <si>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</si>
  <si>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</si>
  <si>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</si>
  <si>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</si>
  <si>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</si>
  <si>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</si>
  <si>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</si>
  <si>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</si>
  <si>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</si>
  <si>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</si>
  <si>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</si>
  <si>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</si>
  <si>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</si>
  <si>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</si>
  <si>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</si>
  <si>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</si>
  <si>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</si>
  <si>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</si>
  <si>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</si>
  <si>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</si>
  <si>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</si>
  <si>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</si>
  <si>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</si>
  <si>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</si>
  <si>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</si>
  <si>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</si>
  <si>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</si>
  <si>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</si>
  <si>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</si>
  <si>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</si>
  <si>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</si>
  <si>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</si>
  <si>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</si>
  <si>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</si>
  <si>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</si>
  <si>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</si>
  <si>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</si>
  <si>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</si>
  <si>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</si>
  <si>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</si>
  <si>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</si>
  <si>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</si>
  <si>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</si>
  <si>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</si>
  <si>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</si>
  <si>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</si>
  <si>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</si>
  <si>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</si>
  <si>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</si>
  <si>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</si>
  <si>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</si>
  <si>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</si>
  <si>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</si>
  <si>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</si>
  <si>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</si>
  <si>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</si>
  <si>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</si>
  <si>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</si>
  <si>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</si>
  <si>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</si>
  <si>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</si>
  <si>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</si>
  <si>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</si>
  <si>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</si>
  <si>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</si>
  <si>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</si>
  <si>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</si>
  <si>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</si>
  <si>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</si>
  <si>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</si>
  <si>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</si>
  <si>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</si>
  <si>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</si>
  <si>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</si>
  <si>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</si>
  <si>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</si>
  <si>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</si>
  <si>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</si>
  <si>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</si>
  <si>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</si>
  <si>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</si>
  <si>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</si>
  <si>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</si>
  <si>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</si>
  <si>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</si>
  <si>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</si>
  <si>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</si>
  <si>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</si>
  <si>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</si>
  <si>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</si>
  <si>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</si>
  <si>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</si>
  <si>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</si>
  <si>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</si>
  <si>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</si>
  <si>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</si>
  <si>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</si>
  <si>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</si>
  <si>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</si>
  <si>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</si>
  <si>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</si>
  <si>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</si>
  <si>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</si>
  <si>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</si>
  <si>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</si>
  <si>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</si>
  <si>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</si>
  <si>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</si>
  <si>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</si>
  <si>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</si>
  <si>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</si>
  <si>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</si>
  <si>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</si>
  <si>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</si>
  <si>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</si>
  <si>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</si>
  <si>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</si>
  <si>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</si>
  <si>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</si>
  <si>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</si>
  <si>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</si>
  <si>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</si>
  <si>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</si>
  <si>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</si>
  <si>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</si>
  <si>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</si>
  <si>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</si>
  <si>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</si>
  <si>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</si>
  <si>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</si>
  <si>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</si>
  <si>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</si>
  <si>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</si>
  <si>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</si>
  <si>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</si>
  <si>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</si>
  <si>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</si>
  <si>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</si>
  <si>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</si>
  <si>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</si>
  <si>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</si>
  <si>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</si>
  <si>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</si>
  <si>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</si>
  <si>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</si>
  <si>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</si>
  <si>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</si>
  <si>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</si>
  <si>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</si>
  <si>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</si>
  <si>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</si>
  <si>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</si>
  <si>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</si>
  <si>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</si>
  <si>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</si>
  <si>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</si>
  <si>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</si>
  <si>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</si>
  <si>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</si>
  <si>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</si>
  <si>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</si>
  <si>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</si>
  <si>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</si>
  <si>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</si>
  <si>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</si>
  <si>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</si>
  <si>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</si>
  <si>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</si>
  <si>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</si>
  <si>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</si>
  <si>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</si>
  <si>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</si>
  <si>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</si>
  <si>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</si>
  <si>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</si>
  <si>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</si>
  <si>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</si>
  <si>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</si>
  <si>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</si>
  <si>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</si>
  <si>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</si>
  <si>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</si>
  <si>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</si>
  <si>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</si>
  <si>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</si>
  <si>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</si>
  <si>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</si>
  <si>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</si>
  <si>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</si>
  <si>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</si>
  <si>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</si>
  <si>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</si>
  <si>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</si>
  <si>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</si>
  <si>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</si>
  <si>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</si>
  <si>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</si>
  <si>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</si>
  <si>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</si>
  <si>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</si>
  <si>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</si>
  <si>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</si>
  <si>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</si>
  <si>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</si>
  <si>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</si>
  <si>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</si>
  <si>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</si>
  <si>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</si>
  <si>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</si>
  <si>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</si>
  <si>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</si>
  <si>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</si>
  <si>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</si>
  <si>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</si>
  <si>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</si>
  <si>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</si>
  <si>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</si>
  <si>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</si>
  <si>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</si>
  <si>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</si>
  <si>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</si>
  <si>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</si>
  <si>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</si>
  <si>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</si>
  <si>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</si>
  <si>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</si>
  <si>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</si>
  <si>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</si>
  <si>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</si>
  <si>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</si>
  <si>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</si>
  <si>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</si>
  <si>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</si>
  <si>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</si>
  <si>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</si>
  <si>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</si>
  <si>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</si>
  <si>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</si>
  <si>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</si>
  <si>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</si>
  <si>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</si>
  <si>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</si>
  <si>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</si>
  <si>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</si>
  <si>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</si>
  <si>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</si>
  <si>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</si>
  <si>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</si>
  <si>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</si>
  <si>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</si>
  <si>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</si>
  <si>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</si>
  <si>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</si>
  <si>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</si>
  <si>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</si>
  <si>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</si>
  <si>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</si>
  <si>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</si>
  <si>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</si>
  <si>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</si>
  <si>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</si>
  <si>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</si>
  <si>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</si>
  <si>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</si>
  <si>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</si>
  <si>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</si>
  <si>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</si>
  <si>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</si>
  <si>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</si>
  <si>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</si>
  <si>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</si>
  <si>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</si>
  <si>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</si>
  <si>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</si>
  <si>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</si>
  <si>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</si>
  <si>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</si>
  <si>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</si>
  <si>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</si>
  <si>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</si>
  <si>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</si>
  <si>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</si>
  <si>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</si>
  <si>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</si>
  <si>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</si>
  <si>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</si>
  <si>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</si>
  <si>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</si>
  <si>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</si>
  <si>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</si>
  <si>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</si>
  <si>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</si>
  <si>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</si>
  <si>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</si>
  <si>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</si>
  <si>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</si>
  <si>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</si>
  <si>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</si>
  <si>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</si>
  <si>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</si>
  <si>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</si>
  <si>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</si>
  <si>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</si>
  <si>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</si>
  <si>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</si>
  <si>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</si>
  <si>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</si>
  <si>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</si>
  <si>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</si>
  <si>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</si>
  <si>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</si>
  <si>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</si>
  <si>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</si>
  <si>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</si>
  <si>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</si>
  <si>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</si>
  <si>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</si>
  <si>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</si>
  <si>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</si>
  <si>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</si>
  <si>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</si>
  <si>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</si>
  <si>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</si>
  <si>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</si>
  <si>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</si>
  <si>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</si>
  <si>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</si>
  <si>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</si>
  <si>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</si>
  <si>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</si>
  <si>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</si>
  <si>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</si>
  <si>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</si>
  <si>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</si>
  <si>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</si>
  <si>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</si>
  <si>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</si>
  <si>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</si>
  <si>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</si>
  <si>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</si>
  <si>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</si>
  <si>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</si>
  <si>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</si>
  <si>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</si>
  <si>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</si>
  <si>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</si>
  <si>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</si>
  <si>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</si>
  <si>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</si>
  <si>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</si>
  <si>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</si>
  <si>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</si>
  <si>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</si>
  <si>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</si>
  <si>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</si>
  <si>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</si>
  <si>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</si>
  <si>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</si>
  <si>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</si>
  <si>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</si>
  <si>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</si>
  <si>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</si>
  <si>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</si>
  <si>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</si>
  <si>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</si>
  <si>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</si>
  <si>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</si>
  <si>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</si>
  <si>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</si>
  <si>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</si>
  <si>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</si>
  <si>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</si>
  <si>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</si>
  <si>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</si>
  <si>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</si>
  <si>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</si>
  <si>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</si>
  <si>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</si>
  <si>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</si>
  <si>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</si>
  <si>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</si>
  <si>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</si>
  <si>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</si>
  <si>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</si>
  <si>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</si>
  <si>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</si>
  <si>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</si>
  <si>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</si>
  <si>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</si>
  <si>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</si>
  <si>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</si>
  <si>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</si>
  <si>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</si>
  <si>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</si>
  <si>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</si>
  <si>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</si>
  <si>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</si>
  <si>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</si>
  <si>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</si>
  <si>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</si>
  <si>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</si>
  <si>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</si>
  <si>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</si>
  <si>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</si>
  <si>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</si>
  <si>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</si>
  <si>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</si>
  <si>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</si>
  <si>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</si>
  <si>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</si>
  <si>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</si>
  <si>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</si>
  <si>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</si>
  <si>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</si>
  <si>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</si>
  <si>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</si>
  <si>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</si>
  <si>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</si>
  <si>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</si>
  <si>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</si>
  <si>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</si>
  <si>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</si>
  <si>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</si>
  <si>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</si>
  <si>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</si>
  <si>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</si>
  <si>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</si>
  <si>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</si>
  <si>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</si>
  <si>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</si>
  <si>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</si>
  <si>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</si>
  <si>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</si>
  <si>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</si>
  <si>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</si>
  <si>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</si>
  <si>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</si>
  <si>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</si>
  <si>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</si>
  <si>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</si>
  <si>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</si>
  <si>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</si>
  <si>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</si>
  <si>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</si>
  <si>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</si>
  <si>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</si>
  <si>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</si>
  <si>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</si>
  <si>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</si>
  <si>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</si>
  <si>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</si>
  <si>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</si>
  <si>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</si>
  <si>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</si>
  <si>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</si>
  <si>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</si>
  <si>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</si>
  <si>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</si>
  <si>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</si>
  <si>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</si>
  <si>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</si>
  <si>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</si>
  <si>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</si>
  <si>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</si>
  <si>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</si>
  <si>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</si>
  <si>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</si>
  <si>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</si>
  <si>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</si>
  <si>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</si>
  <si>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</si>
  <si>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</si>
  <si>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</si>
  <si>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</si>
  <si>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</si>
  <si>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</si>
  <si>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</si>
  <si>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</si>
  <si>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</si>
  <si>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</si>
  <si>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</si>
  <si>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</si>
  <si>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</si>
  <si>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</si>
  <si>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</si>
  <si>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</si>
  <si>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</si>
  <si>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</si>
  <si>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</si>
  <si>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</si>
  <si>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</si>
  <si>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</si>
  <si>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</si>
  <si>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</si>
  <si>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</si>
  <si>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</si>
  <si>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</si>
  <si>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</si>
  <si>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</si>
  <si>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</si>
  <si>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</si>
  <si>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</si>
  <si>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</si>
  <si>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</si>
  <si>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</si>
  <si>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</si>
  <si>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</si>
  <si>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</si>
  <si>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</si>
  <si>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</si>
  <si>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</si>
  <si>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</si>
  <si>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</si>
  <si>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</si>
  <si>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</si>
  <si>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</si>
  <si>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</si>
  <si>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</si>
  <si>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</si>
  <si>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</si>
  <si>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</si>
  <si>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</si>
  <si>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</si>
  <si>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</si>
  <si>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</si>
  <si>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</si>
  <si>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</si>
  <si>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</si>
  <si>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</si>
  <si>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</si>
  <si>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</si>
  <si>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</si>
  <si>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</si>
  <si>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</si>
  <si>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</si>
  <si>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</si>
  <si>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</si>
  <si>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</si>
  <si>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</si>
  <si>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</si>
  <si>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</si>
  <si>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</si>
  <si>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</si>
  <si>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</si>
  <si>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</si>
  <si>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</si>
  <si>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</si>
  <si>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</si>
  <si>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</si>
  <si>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</si>
  <si>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</si>
  <si>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</si>
  <si>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</si>
  <si>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</si>
  <si>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</si>
  <si>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</si>
  <si>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</si>
  <si>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</si>
  <si>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</si>
  <si>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</si>
  <si>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</si>
  <si>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</si>
  <si>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</si>
  <si>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</si>
  <si>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</si>
  <si>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</si>
  <si>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</si>
  <si>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</si>
  <si>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</si>
  <si>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</si>
  <si>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</si>
  <si>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</si>
  <si>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</si>
  <si>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</si>
  <si>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</si>
  <si>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</si>
  <si>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</si>
  <si>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</si>
  <si>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</si>
  <si>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</si>
  <si>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</si>
  <si>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</si>
  <si>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</si>
  <si>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</si>
  <si>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</si>
  <si>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</si>
  <si>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</si>
  <si>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</si>
  <si>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</si>
  <si>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</si>
  <si>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</si>
  <si>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</si>
  <si>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</si>
  <si>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</si>
  <si>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</si>
  <si>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</si>
  <si>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</si>
  <si>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</si>
  <si>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</si>
  <si>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</si>
  <si>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</si>
  <si>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</si>
  <si>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</si>
  <si>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</si>
  <si>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</si>
  <si>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</si>
  <si>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</si>
  <si>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</si>
  <si>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</si>
  <si>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</si>
  <si>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</si>
  <si>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</si>
  <si>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</si>
  <si>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</si>
  <si>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</si>
  <si>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</si>
  <si>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</si>
  <si>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</si>
  <si>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</si>
  <si>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</si>
  <si>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</si>
  <si>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</si>
  <si>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</si>
  <si>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</si>
  <si>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</si>
  <si>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</si>
  <si>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</si>
  <si>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</si>
  <si>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</si>
  <si>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</si>
  <si>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</si>
  <si>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</si>
  <si>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</si>
  <si>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</si>
  <si>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</si>
  <si>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</si>
  <si>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</si>
  <si>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</si>
  <si>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</si>
  <si>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</si>
  <si>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</si>
  <si>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</si>
  <si>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</si>
  <si>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</si>
  <si>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</si>
  <si>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</si>
  <si>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</si>
  <si>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</si>
  <si>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</si>
  <si>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</si>
  <si>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</si>
  <si>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</si>
  <si>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</si>
  <si>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</si>
  <si>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</si>
  <si>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</si>
  <si>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</si>
  <si>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</si>
  <si>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</si>
  <si>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</si>
  <si>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</si>
  <si>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</si>
  <si>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</si>
  <si>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</si>
  <si>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</si>
  <si>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</si>
  <si>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</si>
  <si>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</si>
  <si>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</si>
  <si>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</si>
  <si>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</si>
  <si>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</si>
  <si>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</si>
  <si>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</si>
  <si>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</si>
  <si>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</si>
  <si>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</si>
  <si>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</si>
  <si>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</si>
  <si>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</si>
  <si>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</si>
  <si>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</si>
  <si>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</si>
  <si>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</si>
  <si>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</si>
  <si>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</si>
  <si>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</si>
  <si>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</si>
  <si>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</si>
  <si>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</si>
  <si>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</si>
  <si>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</si>
  <si>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</si>
  <si>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</si>
  <si>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</si>
  <si>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</si>
  <si>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</si>
  <si>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</si>
  <si>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</si>
  <si>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</si>
  <si>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</si>
  <si>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</si>
  <si>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</si>
  <si>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</si>
  <si>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</si>
  <si>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</si>
  <si>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</si>
  <si>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</si>
  <si>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</si>
  <si>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</si>
  <si>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</si>
  <si>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</si>
  <si>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</si>
  <si>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</si>
  <si>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</si>
  <si>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</si>
  <si>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</si>
  <si>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</si>
  <si>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</si>
  <si>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</si>
  <si>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</si>
  <si>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</si>
  <si>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</si>
  <si>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</si>
  <si>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</si>
  <si>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</si>
  <si>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</si>
  <si>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</si>
  <si>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</si>
  <si>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</si>
  <si>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</si>
  <si>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</si>
  <si>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</si>
  <si>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</si>
  <si>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</si>
  <si>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</si>
  <si>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</si>
  <si>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</si>
  <si>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</si>
  <si>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</si>
  <si>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</si>
  <si>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</si>
  <si>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</si>
  <si>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</si>
  <si>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</si>
  <si>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</si>
  <si>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</si>
  <si>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</si>
  <si>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</si>
  <si>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</si>
  <si>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</si>
  <si>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</si>
  <si>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</si>
  <si>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</si>
  <si>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</si>
  <si>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</si>
  <si>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</si>
  <si>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</si>
  <si>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</si>
  <si>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</si>
  <si>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</si>
  <si>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</si>
  <si>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</si>
  <si>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</si>
  <si>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</si>
  <si>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</si>
  <si>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</si>
  <si>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</si>
  <si>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</si>
  <si>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</si>
  <si>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</si>
  <si>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</si>
  <si>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</si>
  <si>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</si>
  <si>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</si>
  <si>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</si>
  <si>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</si>
  <si>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</si>
  <si>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</si>
  <si>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</si>
  <si>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</si>
  <si>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</si>
  <si>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</si>
  <si>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</si>
  <si>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</si>
  <si>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</si>
  <si>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</si>
  <si>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</si>
  <si>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</si>
  <si>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</si>
  <si>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</si>
  <si>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</si>
  <si>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</si>
  <si>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</si>
  <si>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</si>
  <si>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</si>
  <si>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</si>
  <si>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</si>
  <si>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</si>
  <si>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</si>
  <si>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</si>
  <si>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</si>
  <si>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</si>
  <si>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</si>
  <si>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</si>
  <si>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</si>
  <si>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</si>
  <si>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</si>
  <si>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</si>
  <si>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</si>
  <si>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</si>
  <si>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</si>
  <si>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</si>
  <si>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</si>
  <si>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</si>
  <si>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</si>
  <si>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</si>
  <si>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</si>
  <si>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</si>
  <si>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</si>
  <si>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</si>
  <si>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</si>
  <si>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</si>
  <si>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</si>
  <si>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</si>
  <si>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</si>
  <si>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</si>
  <si>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</si>
  <si>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</si>
  <si>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</si>
  <si>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</si>
  <si>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</si>
  <si>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</si>
  <si>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</si>
  <si>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</si>
  <si>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</si>
  <si>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</si>
  <si>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</si>
  <si>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</si>
  <si>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</si>
  <si>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</si>
  <si>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</si>
  <si>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</si>
  <si>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</si>
  <si>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</si>
  <si>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</si>
  <si>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</si>
  <si>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</si>
  <si>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</si>
  <si>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</si>
  <si>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</si>
  <si>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</si>
  <si>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</si>
  <si>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</si>
  <si>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</si>
  <si>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</si>
  <si>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</si>
  <si>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</si>
  <si>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</si>
  <si>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</si>
  <si>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</si>
  <si>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</si>
  <si>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</si>
  <si>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</si>
  <si>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</si>
  <si>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</si>
  <si>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</si>
  <si>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</si>
  <si>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</si>
  <si>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</si>
  <si>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</si>
  <si>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</si>
  <si>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</si>
  <si>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</si>
  <si>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</si>
  <si>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</si>
  <si>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</si>
  <si>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</si>
  <si>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</si>
  <si>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</si>
  <si>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</si>
  <si>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</si>
  <si>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</si>
  <si>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</si>
  <si>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</si>
  <si>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</si>
  <si>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</si>
  <si>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</si>
  <si>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</si>
  <si>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</si>
  <si>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</si>
  <si>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</si>
  <si>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</si>
  <si>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</si>
  <si>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</si>
  <si>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</si>
  <si>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</si>
  <si>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</si>
  <si>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</si>
  <si>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</si>
  <si>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</si>
  <si>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</si>
  <si>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</si>
  <si>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</si>
  <si>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</si>
  <si>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</si>
  <si>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</si>
  <si>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</si>
  <si>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</si>
  <si>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</si>
  <si>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</si>
  <si>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</si>
  <si>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</si>
  <si>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</si>
  <si>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</si>
  <si>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</si>
  <si>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</si>
  <si>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</si>
  <si>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</si>
  <si>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</si>
  <si>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</si>
  <si>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</si>
  <si>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</si>
  <si>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</si>
  <si>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</si>
  <si>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</si>
  <si>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</si>
  <si>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</si>
  <si>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</si>
  <si>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</si>
  <si>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</si>
  <si>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</si>
  <si>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</si>
  <si>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</si>
  <si>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</si>
  <si>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</si>
  <si>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</si>
  <si>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</si>
  <si>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</si>
  <si>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</si>
  <si>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</si>
  <si>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</si>
  <si>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</si>
  <si>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</si>
  <si>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</si>
  <si>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</si>
  <si>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</si>
  <si>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</si>
  <si>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</si>
  <si>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</si>
  <si>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</si>
  <si>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</si>
  <si>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</si>
  <si>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</si>
  <si>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</si>
  <si>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</si>
  <si>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</si>
  <si>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</si>
  <si>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</si>
  <si>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</si>
  <si>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</si>
  <si>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</si>
  <si>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</si>
  <si>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</si>
  <si>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</si>
  <si>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</si>
  <si>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</si>
  <si>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</si>
  <si>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</si>
  <si>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</si>
  <si>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</si>
  <si>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</si>
  <si>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</si>
  <si>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</si>
  <si>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</si>
  <si>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</si>
  <si>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</si>
  <si>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</si>
  <si>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</si>
  <si>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</si>
  <si>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</si>
  <si>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</si>
  <si>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</si>
  <si>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</si>
  <si>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</si>
  <si>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</si>
  <si>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</si>
  <si>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</si>
  <si>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</si>
  <si>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</si>
  <si>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</si>
  <si>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</si>
  <si>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</si>
  <si>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</si>
  <si>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</si>
  <si>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</si>
  <si>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</si>
  <si>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</si>
  <si>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</si>
  <si>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</si>
  <si>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</si>
  <si>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</si>
  <si>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</si>
  <si>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</si>
  <si>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</si>
  <si>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</si>
  <si>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</si>
  <si>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</si>
  <si>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</si>
  <si>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</si>
  <si>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</si>
  <si>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</si>
  <si>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</si>
  <si>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</si>
  <si>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</si>
  <si>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</si>
  <si>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</si>
  <si>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</si>
  <si>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</si>
  <si>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</si>
  <si>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</si>
  <si>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</si>
  <si>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</si>
  <si>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</si>
  <si>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</si>
  <si>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</si>
  <si>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</si>
  <si>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</si>
  <si>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</si>
  <si>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</si>
  <si>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</si>
  <si>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</si>
  <si>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</si>
  <si>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</si>
  <si>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</si>
  <si>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</si>
  <si>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</si>
  <si>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</si>
  <si>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</si>
  <si>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</si>
  <si>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</si>
  <si>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</si>
  <si>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</si>
  <si>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</si>
  <si>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</si>
  <si>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</si>
  <si>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</si>
  <si>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</si>
  <si>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</si>
  <si>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</si>
  <si>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A vsat está hora perdendo pacotes, hora normalizada. Provavelmente há algo bloqueando a visada da antena. A configuração está normal e a VSAT está no pop id 3.</t>
  </si>
  <si>
    <t>Reapontamento e Xpol</t>
  </si>
  <si>
    <t>Equipamento roubado.</t>
  </si>
  <si>
    <t>HUBProdemge</t>
  </si>
  <si>
    <t>Resetou o equipamento</t>
  </si>
  <si>
    <t>Não foi possível fazer o ajuste de polarização porque a ODU esta fora do telhado.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</si>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</sst>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theme="4"/>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9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0" borderId="9" xfId="0" applyNumberFormat="1" applyFill="1" applyBorder="1" applyAlignment="1">
      <alignment horizontal="right" vertical="center"/>
    </xf>
    <xf numFmtId="0" fontId="32" fillId="0" borderId="4" xfId="0" applyNumberFormat="1" applyFont="1" applyFill="1" applyBorder="1" applyAlignment="1">
      <alignment horizontal="center" vertical="center"/>
    </xf>
    <xf numFmtId="0" fontId="32" fillId="0" borderId="5" xfId="0" applyFont="1" applyFill="1" applyBorder="1" applyAlignment="1">
      <alignment horizontal="center"/>
    </xf>
    <xf numFmtId="14" fontId="32" fillId="0" borderId="5" xfId="0" applyNumberFormat="1" applyFont="1" applyFill="1" applyBorder="1" applyAlignment="1">
      <alignment horizontal="center"/>
    </xf>
    <xf numFmtId="49" fontId="32" fillId="0" borderId="5" xfId="0" applyNumberFormat="1" applyFont="1" applyFill="1" applyBorder="1" applyAlignment="1">
      <alignment horizontal="center" vertical="center"/>
    </xf>
    <xf numFmtId="0" fontId="32" fillId="0" borderId="5" xfId="0" applyFont="1" applyFill="1" applyBorder="1" applyAlignment="1">
      <alignment horizontal="left" wrapText="1"/>
    </xf>
    <xf numFmtId="0" fontId="32" fillId="0" borderId="5" xfId="0" applyFont="1" applyFill="1" applyBorder="1"/>
    <xf numFmtId="0" fontId="32" fillId="0" borderId="5" xfId="0" applyFont="1" applyBorder="1" applyAlignment="1">
      <alignment horizontal="center"/>
    </xf>
    <xf numFmtId="0" fontId="32" fillId="0" borderId="5" xfId="0" applyNumberFormat="1" applyFont="1" applyFill="1" applyBorder="1" applyAlignment="1">
      <alignment horizontal="center"/>
    </xf>
    <xf numFmtId="0" fontId="32" fillId="0" borderId="5" xfId="0" applyFont="1" applyFill="1" applyBorder="1" applyAlignment="1">
      <alignment wrapText="1"/>
    </xf>
    <xf numFmtId="14" fontId="32" fillId="0" borderId="5" xfId="0" applyNumberFormat="1" applyFont="1" applyFill="1" applyBorder="1" applyAlignment="1"/>
    <xf numFmtId="14" fontId="32" fillId="0" borderId="5" xfId="0" applyNumberFormat="1" applyFont="1" applyFill="1" applyBorder="1"/>
    <xf numFmtId="164" fontId="32" fillId="0" borderId="5" xfId="0" applyNumberFormat="1" applyFont="1" applyFill="1" applyBorder="1"/>
    <xf numFmtId="0" fontId="32" fillId="0" borderId="5" xfId="0" applyFont="1" applyFill="1" applyBorder="1" applyAlignment="1"/>
    <xf numFmtId="14" fontId="32" fillId="0" borderId="9" xfId="0" applyNumberFormat="1" applyFont="1" applyFill="1" applyBorder="1" applyAlignment="1"/>
    <xf numFmtId="14" fontId="32" fillId="0" borderId="5" xfId="0" applyNumberFormat="1" applyFont="1" applyFill="1" applyBorder="1" applyAlignment="1">
      <alignment horizontal="left" vertical="center"/>
    </xf>
    <xf numFmtId="0" fontId="32" fillId="0" borderId="0" xfId="0" applyFont="1" applyFill="1"/>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0" t="s">
        <v>3</v>
      </c>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2"/>
    </row>
    <row r="2" spans="1:36" ht="9.75" customHeight="1" thickBot="1">
      <c r="A2" s="463"/>
      <c r="B2" s="464"/>
      <c r="C2" s="464"/>
      <c r="D2" s="464"/>
      <c r="E2" s="464"/>
      <c r="F2" s="464"/>
      <c r="G2" s="464"/>
      <c r="H2" s="464"/>
      <c r="I2" s="464"/>
      <c r="J2" s="464"/>
      <c r="K2" s="464"/>
      <c r="L2" s="464"/>
      <c r="M2" s="464"/>
      <c r="N2" s="464"/>
      <c r="O2" s="464"/>
      <c r="P2" s="464"/>
      <c r="Q2" s="464"/>
      <c r="R2" s="465"/>
      <c r="S2" s="464"/>
      <c r="T2" s="464"/>
      <c r="U2" s="464"/>
      <c r="V2" s="464"/>
      <c r="W2" s="464"/>
      <c r="X2" s="464"/>
      <c r="Y2" s="464"/>
      <c r="Z2" s="464"/>
      <c r="AA2" s="466"/>
      <c r="AB2" s="464"/>
      <c r="AC2" s="464"/>
      <c r="AD2" s="465"/>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VLOOKUP(D66,Monitoramento!A$2:E437,5,0)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22762</v>
      </c>
      <c r="K175" s="24" t="str">
        <f>VLOOKUP(B175,SAOM!B$2:H1716,4,0)</f>
        <v>Agendado</v>
      </c>
      <c r="L175" s="10" t="s">
        <v>613</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VLOOKUP(D175,Monitoramento!A$2:E546,5,0)</f>
        <v>#N/A</v>
      </c>
      <c r="AH175" s="98" t="str">
        <f>VLOOKUP(B175,SAOM!B$2:S2255,18,0)</f>
        <v>10.144.154.1</v>
      </c>
      <c r="AI175" s="11" t="str">
        <f>VLOOKUP(B175,SAOM!B$2:U1833,20,0)</f>
        <v>-</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4083</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22762</v>
      </c>
      <c r="K284" s="24" t="str">
        <f>VLOOKUP(B284,SAOM!B$2:H1825,4,0)</f>
        <v>A agendar</v>
      </c>
      <c r="L284" s="10" t="s">
        <v>14040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VLOOKUP(D284,Monitoramento!A$2:E655,5,0)</f>
        <v>#N/A</v>
      </c>
      <c r="AH284" s="98" t="str">
        <f>VLOOKUP(B284,SAOM!B$2:S2364,18,0)</f>
        <v>10.145.32.1</v>
      </c>
      <c r="AI284" s="11" t="str">
        <f>VLOOKUP(B284,SAOM!B$2:U1942,20,0)</f>
        <v>-</v>
      </c>
      <c r="AJ284" s="15"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f>VLOOKUP(D391,Faturamento!D$3:F1826,3,0)</f>
        <v>41286</v>
      </c>
      <c r="AD391" s="32" t="s">
        <v>4740</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f>VLOOKUP(D649,Faturamento!D$3:F2084,3,0)</f>
        <v>41238</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f>VLOOKUP(D868,Faturamento!D$3:F2303,3,0)</f>
        <v>41300</v>
      </c>
      <c r="AD868" s="32"/>
      <c r="AE868" s="14" t="str">
        <f>VLOOKUP(B868,SAOM!B$2:T2409,16,0)</f>
        <v>-</v>
      </c>
      <c r="AF868" s="14">
        <f t="shared" si="37"/>
        <v>41359</v>
      </c>
      <c r="AG868" s="14">
        <f>VLOOKUP(D868,Monitoramento!A$2:E1239,5,0)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f>VLOOKUP(D935,Faturamento!D$3:F2370,3,0)</f>
        <v>41229</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f>VLOOKUP(D940,Faturamento!D$3:F2375,3,0)</f>
        <v>41315</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f>VLOOKUP(D941,Faturamento!D$3:F2376,3,0)</f>
        <v>41316</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f>VLOOKUP(D943,Faturamento!D$3:F2378,3,0)</f>
        <v>41208</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f>VLOOKUP(D944,Faturamento!D$3:F2379,3,0)</f>
        <v>41288</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f>VLOOKUP(D948,Faturamento!D$3:F2383,3,0)</f>
        <v>41252</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f>VLOOKUP(D950,Faturamento!D$3:F2385,3,0)</f>
        <v>41313</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f>VLOOKUP(D956,Faturamento!D$3:F2391,3,0)</f>
        <v>41293</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f>VLOOKUP(D957,Faturamento!D$3:F2392,3,0)</f>
        <v>41210</v>
      </c>
      <c r="AD957" s="32"/>
      <c r="AE957" s="14" t="str">
        <f>VLOOKUP(B957,SAOM!B$2:T2498,16,0)</f>
        <v>-</v>
      </c>
      <c r="AF957" s="14">
        <f t="shared" si="42"/>
        <v>41269</v>
      </c>
      <c r="AG957" s="14">
        <f>VLOOKUP(D957,Monitoramento!A$2:E1328,5,0)</f>
        <v>41516</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f>VLOOKUP(D960,Faturamento!D$3:F2395,3,0)</f>
        <v>41218</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f>VLOOKUP(D965,Faturamento!D$3:F2400,3,0)</f>
        <v>41201</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f>VLOOKUP(D966,Faturamento!D$3:F2401,3,0)</f>
        <v>41202</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f>VLOOKUP(D967,Faturamento!D$3:F2402,3,0)</f>
        <v>41201</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f>VLOOKUP(D968,Faturamento!D$3:F2403,3,0)</f>
        <v>41202</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f>VLOOKUP(D969,Faturamento!D$3:F2404,3,0)</f>
        <v>41287</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f>VLOOKUP(D1087,Faturamento!D$3:F2522,3,0)</f>
        <v>41279</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f>VLOOKUP(D1721,Faturamento!D$3:F3156,3,0)</f>
        <v>41483</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f>VLOOKUP(D1741,Faturamento!D$3:F3176,3,0)</f>
        <v>41432</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f>VLOOKUP(D1744,Faturamento!D$3:F3179,3,0)</f>
        <v>41441</v>
      </c>
      <c r="AD1744" s="32" t="s">
        <v>17986</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f>VLOOKUP(D1776,Faturamento!D$3:F3211,3,0)</f>
        <v>41425</v>
      </c>
      <c r="AD1776" s="36"/>
      <c r="AE1776" s="46" t="str">
        <f>VLOOKUP(B1776,SAOM!B$2:T3317,16,0)</f>
        <v>-</v>
      </c>
      <c r="AF1776" s="46">
        <f t="shared" si="103"/>
        <v>41484</v>
      </c>
      <c r="AG1776" s="14">
        <f>VLOOKUP(D1776,Monitoramento!A$2:E2147,5,0)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f>VLOOKUP(D1785,Faturamento!D$3:F3220,3,0)</f>
        <v>41425</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f>VLOOKUP(D1791,Faturamento!D$3:F3226,3,0)</f>
        <v>41483</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57" t="s">
        <v>22828</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57" t="s">
        <v>22829</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VLOOKUP(D1928,Monitoramento!A$2:E2299,5,0)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v>41661</v>
      </c>
      <c r="G1947" s="13">
        <f>VLOOKUP(B1947,SAOM!B$2:D3492,3,0)</f>
        <v>41661</v>
      </c>
      <c r="H1947" s="13">
        <f t="shared" si="113"/>
        <v>41676</v>
      </c>
      <c r="I1947" s="13">
        <v>41446</v>
      </c>
      <c r="J1947" s="10" t="s">
        <v>22762</v>
      </c>
      <c r="K1947" s="24" t="str">
        <f>VLOOKUP(B1947,SAOM!B$2:H3489,4,0)</f>
        <v>A agendar</v>
      </c>
      <c r="L1947" s="10" t="s">
        <v>454</v>
      </c>
      <c r="M1947" s="24" t="str">
        <f>VLOOKUP(B1947,SAOM!B$2:F3774,5,0)</f>
        <v>SH Sat</v>
      </c>
      <c r="N1947" s="11" t="s">
        <v>13720</v>
      </c>
      <c r="O1947" s="11" t="str">
        <f>VLOOKUP(N1947,Coordenadas!B$2:C2795,2,0)</f>
        <v>CENTRO</v>
      </c>
      <c r="P1947" s="11" t="str">
        <f>VLOOKUP(N1947,Coordenadas!B$2:D2795,3,0)</f>
        <v>19°03'S</v>
      </c>
      <c r="Q1947" s="11" t="str">
        <f>VLOOKUP(N1947,Coordenadas!B$2:E2795,4,0)</f>
        <v>43°25'O</v>
      </c>
      <c r="R1947" s="24">
        <v>4033</v>
      </c>
      <c r="S1947" s="13">
        <v>41653</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t="s">
        <v>22813</v>
      </c>
      <c r="AE1947" s="14" t="str">
        <f>VLOOKUP(B1947,SAOM!B$2:T3488,16,0)</f>
        <v>14/01/2014 15:24:50 	Ivan Santos 	Liberar para correção Rua Coletor Bento Silva, 7 - Rosário.
Obra Finalizada.  	Pendência Ativação Resolvida
21/06/2013 15:09:45 	Verônica Bruna Barroso 	A unidade esta em reforma.  	Pendência Ativação</v>
      </c>
      <c r="AF1947" s="14">
        <f t="shared" si="115"/>
        <v>90</v>
      </c>
      <c r="AG1947" s="14" t="e">
        <f>VLOOKUP(D1947,Monitoramento!A$2:E2318,5,0)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VLOOKUP(D2072,Monitoramento!A$2:E2443,5,0)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56" t="s">
        <v>22830</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56" t="s">
        <v>22831</v>
      </c>
      <c r="AB2075" s="303" t="s">
        <v>455</v>
      </c>
      <c r="AC2075" s="262" t="s">
        <v>455</v>
      </c>
      <c r="AD2075" s="304"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56" t="s">
        <v>22831</v>
      </c>
      <c r="AB2076" s="303" t="s">
        <v>455</v>
      </c>
      <c r="AC2076" s="262" t="s">
        <v>455</v>
      </c>
      <c r="AD2076" s="304" t="s">
        <v>20355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VLOOKUP(D2079,Monitoramento!A$2:E2450,5,0)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VLOOKUP(D2080,Monitoramento!A$2:E2451,5,0)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55" t="s">
        <v>22823</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77" t="s">
        <v>22825</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55" t="s">
        <v>22823</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55" t="s">
        <v>22826</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55" t="s">
        <v>22824</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E2088+45</f>
        <v>41648</v>
      </c>
      <c r="G2088" s="17">
        <f>VLOOKUP(B2088,SAOM!B$2:D3633,3,0)</f>
        <v>41648</v>
      </c>
      <c r="H2088" s="298">
        <f>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56" t="s">
        <v>22827</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22812</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5">E2090+45</f>
        <v>41676</v>
      </c>
      <c r="G2090" s="17">
        <f>VLOOKUP(B2090,SAOM!B$2:D3635,3,0)</f>
        <v>41676</v>
      </c>
      <c r="H2090" s="17">
        <f t="shared" ref="H2090:H2097" si="126">F2090+15</f>
        <v>41691</v>
      </c>
      <c r="I2090" s="17" t="s">
        <v>455</v>
      </c>
      <c r="J2090" s="39" t="s">
        <v>460</v>
      </c>
      <c r="K2090" s="22" t="str">
        <f>VLOOKUP(B2090,SAOM!B$2:H3632,4,0)</f>
        <v>A agendar</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v>41660</v>
      </c>
      <c r="Z2090" s="192" t="s">
        <v>12017</v>
      </c>
      <c r="AA2090" s="93">
        <v>41660</v>
      </c>
      <c r="AB2090" s="450"/>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
      </c>
    </row>
    <row r="2091" spans="1:35" s="493" customFormat="1">
      <c r="A2091" s="478">
        <v>8782</v>
      </c>
      <c r="B2091" s="479">
        <v>8782</v>
      </c>
      <c r="C2091" s="479">
        <v>8782</v>
      </c>
      <c r="D2091" s="479" t="str">
        <f>VLOOKUP(B2091,SAOM!B$2:H3749,7,0)</f>
        <v>-</v>
      </c>
      <c r="E2091" s="480">
        <v>41631</v>
      </c>
      <c r="F2091" s="480">
        <f t="shared" si="125"/>
        <v>41676</v>
      </c>
      <c r="G2091" s="480">
        <f>VLOOKUP(B2091,SAOM!B$2:D3636,3,0)</f>
        <v>41676</v>
      </c>
      <c r="H2091" s="480">
        <f t="shared" si="126"/>
        <v>41691</v>
      </c>
      <c r="I2091" s="480" t="s">
        <v>455</v>
      </c>
      <c r="J2091" s="481" t="s">
        <v>22721</v>
      </c>
      <c r="K2091" s="479" t="str">
        <f>VLOOKUP(B2091,SAOM!B$2:H3633,4,0)</f>
        <v>A agendar</v>
      </c>
      <c r="L2091" s="481" t="s">
        <v>14040</v>
      </c>
      <c r="M2091" s="479" t="str">
        <f>VLOOKUP(B2091,SAOM!B$2:F3918,5,0)</f>
        <v>SH Sat</v>
      </c>
      <c r="N2091" s="482" t="s">
        <v>13715</v>
      </c>
      <c r="O2091" s="483" t="str">
        <f>VLOOKUP(N2091,Coordenadas!B$2:C2939,2,0)</f>
        <v>JEQUITINHONHA</v>
      </c>
      <c r="P2091" s="483" t="str">
        <f>VLOOKUP(N2091,Coordenadas!B$2:D2939,3,0)</f>
        <v>17°05'S</v>
      </c>
      <c r="Q2091" s="483" t="str">
        <f>VLOOKUP(N2091,Coordenadas!B$2:E2939,4,0)</f>
        <v>42°32'O</v>
      </c>
      <c r="R2091" s="484">
        <v>4033</v>
      </c>
      <c r="S2091" s="480">
        <v>41628</v>
      </c>
      <c r="T2091" s="485" t="str">
        <f>VLOOKUP(B2091,SAOM!B$2:M3633,9,0)</f>
        <v>Rosangela Cordeiro</v>
      </c>
      <c r="U2091" s="480" t="str">
        <f>VLOOKUP(B2091,SAOM!B$2:N3633,10,0)</f>
        <v>Rua Tancredo Neves, s/n - UBS Chapada do Norte - São Geraldo</v>
      </c>
      <c r="V2091" s="485" t="str">
        <f>VLOOKUP(B2091,SAOM!B$2:P3633,12,0)</f>
        <v>33 8829 2220</v>
      </c>
      <c r="W2091" s="485" t="str">
        <f>VLOOKUP(B2091,SAOM!B$2:O3633,11,0)</f>
        <v>39648-000</v>
      </c>
      <c r="X2091" s="479" t="str">
        <f>VLOOKUP(B2091,SAOM!B$2:Q3633,13,0)</f>
        <v>-</v>
      </c>
      <c r="Y2091" s="480">
        <v>41659</v>
      </c>
      <c r="Z2091" s="486" t="s">
        <v>12017</v>
      </c>
      <c r="AA2091" s="487"/>
      <c r="AB2091" s="488"/>
      <c r="AC2091" s="489" t="s">
        <v>455</v>
      </c>
      <c r="AD2091" s="490"/>
      <c r="AE2091" s="487" t="str">
        <f>VLOOKUP(B2091,SAOM!B$2:T3632,16,0)</f>
        <v xml:space="preserve">UBS Chapada do Norte </v>
      </c>
      <c r="AF2091" s="487" t="s">
        <v>455</v>
      </c>
      <c r="AG2091" s="491" t="e">
        <f>VLOOKUP(D2091,Monitoramento!A$2:E2462,5,0)</f>
        <v>#N/A</v>
      </c>
      <c r="AH2091" s="492" t="str">
        <f>VLOOKUP(B2091,SAOM!B$2:S4171,18,0)</f>
        <v>10.176.6.129</v>
      </c>
      <c r="AI2091" s="483" t="str">
        <f>VLOOKUP(B2091,SAOM!B$2:U3750,20,0)</f>
        <v>-</v>
      </c>
    </row>
    <row r="2092" spans="1:35" s="493" customFormat="1">
      <c r="A2092" s="478">
        <v>8783</v>
      </c>
      <c r="B2092" s="479">
        <v>8783</v>
      </c>
      <c r="C2092" s="479">
        <v>8783</v>
      </c>
      <c r="D2092" s="479" t="str">
        <f>VLOOKUP(B2092,SAOM!B$2:H3750,7,0)</f>
        <v>-</v>
      </c>
      <c r="E2092" s="480">
        <v>41631</v>
      </c>
      <c r="F2092" s="480">
        <f t="shared" si="125"/>
        <v>41676</v>
      </c>
      <c r="G2092" s="480">
        <f>VLOOKUP(B2092,SAOM!B$2:D3637,3,0)</f>
        <v>41676</v>
      </c>
      <c r="H2092" s="480">
        <f t="shared" si="126"/>
        <v>41691</v>
      </c>
      <c r="I2092" s="480" t="s">
        <v>455</v>
      </c>
      <c r="J2092" s="481" t="s">
        <v>22721</v>
      </c>
      <c r="K2092" s="479" t="str">
        <f>VLOOKUP(B2092,SAOM!B$2:H3634,4,0)</f>
        <v>A agendar</v>
      </c>
      <c r="L2092" s="481" t="s">
        <v>14040</v>
      </c>
      <c r="M2092" s="479" t="str">
        <f>VLOOKUP(B2092,SAOM!B$2:F3919,5,0)</f>
        <v>SH Sat</v>
      </c>
      <c r="N2092" s="482" t="s">
        <v>13715</v>
      </c>
      <c r="O2092" s="483" t="str">
        <f>VLOOKUP(N2092,Coordenadas!B$2:C2940,2,0)</f>
        <v>JEQUITINHONHA</v>
      </c>
      <c r="P2092" s="483" t="str">
        <f>VLOOKUP(N2092,Coordenadas!B$2:D2940,3,0)</f>
        <v>17°05'S</v>
      </c>
      <c r="Q2092" s="483" t="str">
        <f>VLOOKUP(N2092,Coordenadas!B$2:E2940,4,0)</f>
        <v>42°32'O</v>
      </c>
      <c r="R2092" s="484">
        <v>4033</v>
      </c>
      <c r="S2092" s="480">
        <v>41628</v>
      </c>
      <c r="T2092" s="485" t="str">
        <f>VLOOKUP(B2092,SAOM!B$2:M3634,9,0)</f>
        <v>Wany Neiva Benicio</v>
      </c>
      <c r="U2092" s="480" t="str">
        <f>VLOOKUP(B2092,SAOM!B$2:N3634,10,0)</f>
        <v xml:space="preserve">Rua Principal/Rural - Granjas do Norte - UBS Granjas do Norte </v>
      </c>
      <c r="V2092" s="485" t="str">
        <f>VLOOKUP(B2092,SAOM!B$2:P3634,12,0)</f>
        <v>33 9143 2551</v>
      </c>
      <c r="W2092" s="485" t="str">
        <f>VLOOKUP(B2092,SAOM!B$2:O3634,11,0)</f>
        <v>39648-000</v>
      </c>
      <c r="X2092" s="479" t="str">
        <f>VLOOKUP(B2092,SAOM!B$2:Q3634,13,0)</f>
        <v>-</v>
      </c>
      <c r="Y2092" s="480">
        <v>41661</v>
      </c>
      <c r="Z2092" s="486" t="s">
        <v>12017</v>
      </c>
      <c r="AA2092" s="487"/>
      <c r="AB2092" s="488"/>
      <c r="AC2092" s="489" t="s">
        <v>455</v>
      </c>
      <c r="AD2092" s="490"/>
      <c r="AE2092" s="487" t="str">
        <f>VLOOKUP(B2092,SAOM!B$2:T3633,16,0)</f>
        <v xml:space="preserve">UBS Granjas do Norte </v>
      </c>
      <c r="AF2092" s="487" t="s">
        <v>455</v>
      </c>
      <c r="AG2092" s="491" t="e">
        <f>VLOOKUP(D2092,Monitoramento!A$2:E2463,5,0)</f>
        <v>#N/A</v>
      </c>
      <c r="AH2092" s="492" t="str">
        <f>VLOOKUP(B2092,SAOM!B$2:S4172,18,0)</f>
        <v>10.176.6.193</v>
      </c>
      <c r="AI2092" s="483" t="str">
        <f>VLOOKUP(B2092,SAOM!B$2:U3751,20,0)</f>
        <v>-</v>
      </c>
    </row>
    <row r="2093" spans="1:35" s="493" customFormat="1">
      <c r="A2093" s="478">
        <v>8784</v>
      </c>
      <c r="B2093" s="479">
        <v>8784</v>
      </c>
      <c r="C2093" s="479">
        <v>8784</v>
      </c>
      <c r="D2093" s="479" t="str">
        <f>VLOOKUP(B2093,SAOM!B$2:H3751,7,0)</f>
        <v>-</v>
      </c>
      <c r="E2093" s="480">
        <v>41631</v>
      </c>
      <c r="F2093" s="480">
        <f t="shared" si="125"/>
        <v>41676</v>
      </c>
      <c r="G2093" s="480">
        <f>VLOOKUP(B2093,SAOM!B$2:D3638,3,0)</f>
        <v>41676</v>
      </c>
      <c r="H2093" s="480">
        <f t="shared" si="126"/>
        <v>41691</v>
      </c>
      <c r="I2093" s="480" t="s">
        <v>455</v>
      </c>
      <c r="J2093" s="481" t="s">
        <v>22721</v>
      </c>
      <c r="K2093" s="479" t="str">
        <f>VLOOKUP(B2093,SAOM!B$2:H3635,4,0)</f>
        <v>A agendar</v>
      </c>
      <c r="L2093" s="481" t="s">
        <v>14040</v>
      </c>
      <c r="M2093" s="479" t="str">
        <f>VLOOKUP(B2093,SAOM!B$2:F3920,5,0)</f>
        <v>SH Sat</v>
      </c>
      <c r="N2093" s="482" t="s">
        <v>13715</v>
      </c>
      <c r="O2093" s="483" t="str">
        <f>VLOOKUP(N2093,Coordenadas!B$2:C2941,2,0)</f>
        <v>JEQUITINHONHA</v>
      </c>
      <c r="P2093" s="483" t="str">
        <f>VLOOKUP(N2093,Coordenadas!B$2:D2941,3,0)</f>
        <v>17°05'S</v>
      </c>
      <c r="Q2093" s="483" t="str">
        <f>VLOOKUP(N2093,Coordenadas!B$2:E2941,4,0)</f>
        <v>42°32'O</v>
      </c>
      <c r="R2093" s="484">
        <v>4033</v>
      </c>
      <c r="S2093" s="480">
        <v>41628</v>
      </c>
      <c r="T2093" s="485" t="str">
        <f>VLOOKUP(B2093,SAOM!B$2:M3635,9,0)</f>
        <v>Edinan Geraldo</v>
      </c>
      <c r="U2093" s="480" t="str">
        <f>VLOOKUP(B2093,SAOM!B$2:N3635,10,0)</f>
        <v>Rua Principal - UBS Santa Rita do Araç - Santa Rita</v>
      </c>
      <c r="V2093" s="485" t="str">
        <f>VLOOKUP(B2093,SAOM!B$2:P3635,12,0)</f>
        <v xml:space="preserve"> 33 8806 3396</v>
      </c>
      <c r="W2093" s="485" t="str">
        <f>VLOOKUP(B2093,SAOM!B$2:O3635,11,0)</f>
        <v>39648-000</v>
      </c>
      <c r="X2093" s="479" t="str">
        <f>VLOOKUP(B2093,SAOM!B$2:Q3635,13,0)</f>
        <v>-</v>
      </c>
      <c r="Y2093" s="480">
        <v>41662</v>
      </c>
      <c r="Z2093" s="486" t="s">
        <v>12017</v>
      </c>
      <c r="AA2093" s="487"/>
      <c r="AB2093" s="488"/>
      <c r="AC2093" s="489" t="s">
        <v>455</v>
      </c>
      <c r="AD2093" s="490"/>
      <c r="AE2093" s="487" t="str">
        <f>VLOOKUP(B2093,SAOM!B$2:T3634,16,0)</f>
        <v xml:space="preserve">UBS Santa Rita do Araç </v>
      </c>
      <c r="AF2093" s="487" t="s">
        <v>455</v>
      </c>
      <c r="AG2093" s="491" t="e">
        <f>VLOOKUP(D2093,Monitoramento!A$2:E2464,5,0)</f>
        <v>#N/A</v>
      </c>
      <c r="AH2093" s="492" t="str">
        <f>VLOOKUP(B2093,SAOM!B$2:S4173,18,0)</f>
        <v>10.176.7.1</v>
      </c>
      <c r="AI2093" s="483" t="str">
        <f>VLOOKUP(B2093,SAOM!B$2:U3752,20,0)</f>
        <v>-</v>
      </c>
    </row>
    <row r="2094" spans="1:35" s="48" customFormat="1">
      <c r="A2094" s="30">
        <v>8785</v>
      </c>
      <c r="B2094" s="22">
        <v>8785</v>
      </c>
      <c r="C2094" s="22">
        <v>8785</v>
      </c>
      <c r="D2094" s="22" t="str">
        <f>VLOOKUP(B2094,SAOM!B$2:H3752,7,0)</f>
        <v>-</v>
      </c>
      <c r="E2094" s="17">
        <v>41631</v>
      </c>
      <c r="F2094" s="17">
        <f t="shared" si="125"/>
        <v>41676</v>
      </c>
      <c r="G2094" s="17">
        <f>VLOOKUP(B2094,SAOM!B$2:D3639,3,0)</f>
        <v>41676</v>
      </c>
      <c r="H2094" s="17">
        <f t="shared" si="126"/>
        <v>41691</v>
      </c>
      <c r="I2094" s="17" t="s">
        <v>455</v>
      </c>
      <c r="J2094" s="39" t="s">
        <v>22761</v>
      </c>
      <c r="K2094" s="22" t="str">
        <f>VLOOKUP(B2094,SAOM!B$2:H3636,4,0)</f>
        <v>A agendar</v>
      </c>
      <c r="L2094" s="39" t="s">
        <v>14040</v>
      </c>
      <c r="M2094" s="22" t="str">
        <f>VLOOKUP(B2094,SAOM!B$2:F3921,5,0)</f>
        <v>SH Sat</v>
      </c>
      <c r="N2094" s="300" t="s">
        <v>13715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50"/>
      <c r="AC2094" s="262" t="s">
        <v>455</v>
      </c>
      <c r="AD2094" s="62"/>
      <c r="AE2094" s="93" t="str">
        <f>VLOOKUP(B2094,SAOM!B$2:T3635,16,0)</f>
        <v xml:space="preserve">UBS São Sebastião da Boa Vista </v>
      </c>
      <c r="AF2094" s="93" t="s">
        <v>455</v>
      </c>
      <c r="AG2094" s="14" t="e">
        <f>VLOOKUP(D2094,Monitoramento!A$2:E2465,5,0)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5"/>
        <v>41676</v>
      </c>
      <c r="G2095" s="17">
        <f>VLOOKUP(B2095,SAOM!B$2:D3640,3,0)</f>
        <v>41676</v>
      </c>
      <c r="H2095" s="17">
        <f t="shared" si="126"/>
        <v>41691</v>
      </c>
      <c r="I2095" s="17" t="s">
        <v>455</v>
      </c>
      <c r="J2095" s="39" t="s">
        <v>22761</v>
      </c>
      <c r="K2095" s="22" t="str">
        <f>VLOOKUP(B2095,SAOM!B$2:H3637,4,0)</f>
        <v>A agendar</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50"/>
      <c r="AC2095" s="262" t="s">
        <v>455</v>
      </c>
      <c r="AD2095" s="62"/>
      <c r="AE2095" s="93" t="str">
        <f>VLOOKUP(B2095,SAOM!B$2:T3636,16,0)</f>
        <v xml:space="preserve">UBS São João </v>
      </c>
      <c r="AF2095" s="93" t="s">
        <v>455</v>
      </c>
      <c r="AG2095" s="14" t="e">
        <f>VLOOKUP(D2095,Monitoramento!A$2:E2466,5,0)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5"/>
        <v>41676</v>
      </c>
      <c r="G2096" s="17">
        <f>VLOOKUP(B2096,SAOM!B$2:D3641,3,0)</f>
        <v>41676</v>
      </c>
      <c r="H2096" s="17">
        <f t="shared" si="126"/>
        <v>41691</v>
      </c>
      <c r="I2096" s="17" t="s">
        <v>455</v>
      </c>
      <c r="J2096" s="39" t="s">
        <v>22761</v>
      </c>
      <c r="K2096" s="22" t="str">
        <f>VLOOKUP(B2096,SAOM!B$2:H3638,4,0)</f>
        <v>A agendar</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50"/>
      <c r="AC2096" s="262" t="s">
        <v>455</v>
      </c>
      <c r="AD2096" s="62"/>
      <c r="AE2096" s="93" t="str">
        <f>VLOOKUP(B2096,SAOM!B$2:T3637,16,0)</f>
        <v xml:space="preserve">CS de Chapada do Norte </v>
      </c>
      <c r="AF2096" s="93" t="s">
        <v>455</v>
      </c>
      <c r="AG2096" s="14" t="e">
        <f>VLOOKUP(D2096,Monitoramento!A$2:E2467,5,0)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5"/>
        <v>41672</v>
      </c>
      <c r="G2097" s="17">
        <f>VLOOKUP(B2097,SAOM!B$2:D3642,3,0)</f>
        <v>41672</v>
      </c>
      <c r="H2097" s="17">
        <f t="shared" si="126"/>
        <v>41687</v>
      </c>
      <c r="I2097" s="17" t="s">
        <v>455</v>
      </c>
      <c r="J2097" s="39" t="s">
        <v>22761</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VLOOKUP(D2097,Monitoramento!A$2:E2468,5,0)</f>
        <v>#N/A</v>
      </c>
      <c r="AH2097" s="263" t="str">
        <f>VLOOKUP(B2097,SAOM!B$2:S4177,18,0)</f>
        <v>10.144.138.1</v>
      </c>
      <c r="AI2097" s="31" t="str">
        <f>VLOOKUP(B2097,SAOM!B$2:U3756,20,0)</f>
        <v>-</v>
      </c>
    </row>
  </sheetData>
  <autoFilter ref="A4:AW2097">
    <filterColumn colId="13"/>
  </autoFilter>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3" activePane="bottomRight" state="frozen"/>
      <selection pane="topRight" activeCell="B1" sqref="B1"/>
      <selection pane="bottomLeft" activeCell="A3" sqref="A3"/>
      <selection pane="bottomRight" activeCell="B1" sqref="B1"/>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customHeight="1">
      <c r="A61" s="22">
        <v>4228</v>
      </c>
      <c r="B61" s="24" t="str">
        <f>VLOOKUP(A61,VODANET!C$5:D2138,2,0)</f>
        <v>SES-OLRA-4228</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customHeight="1">
      <c r="A108" s="22">
        <v>4222</v>
      </c>
      <c r="B108" s="24" t="str">
        <f>VLOOKUP(A108,VODANET!C$5:D2185,2,0)</f>
        <v>SES-OLRA-4222</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8" t="s">
        <v>20674</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8" t="s">
        <v>20676</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8" t="s">
        <v>20678</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8" t="s">
        <v>20676</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8" t="s">
        <v>22839</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8" t="s">
        <v>20677</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8" t="s">
        <v>22839</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8" t="s">
        <v>20676</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8" t="s">
        <v>20679</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8" t="s">
        <v>20674</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8" t="s">
        <v>20676</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8" t="s">
        <v>20686</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8" t="s">
        <v>20674</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8" t="s">
        <v>20674</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20676</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20685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20678</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20688</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20674</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8" t="s">
        <v>20674</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8" t="s">
        <v>20674</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8" t="s">
        <v>20686</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8" t="s">
        <v>20686</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8" t="s">
        <v>20674</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8" t="s">
        <v>20687</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8" t="s">
        <v>20679</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8" t="s">
        <v>22856</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8" t="s">
        <v>20674</v>
      </c>
      <c r="O148" s="16" t="s">
        <v>22857</v>
      </c>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8" t="s">
        <v>20687</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8" t="s">
        <v>20674</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customHeight="1">
      <c r="A212" s="22">
        <v>4217</v>
      </c>
      <c r="B212" s="24" t="str">
        <f>VLOOKUP(A212,VODANET!C$5:D2289,2,0)</f>
        <v>SES-MOAS-4217</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customHeight="1">
      <c r="A299" s="22">
        <v>4200</v>
      </c>
      <c r="B299" s="24" t="str">
        <f>VLOOKUP(A299,VODANET!C$5:D2376,2,0)</f>
        <v>SES-FRAL-4200</v>
      </c>
      <c r="C299" s="24" t="str">
        <f>VLOOKUP(A299,VODANET!C$5:L2376,10,0)</f>
        <v>LIDER</v>
      </c>
      <c r="D299" s="11" t="str">
        <f>VLOOKUP(A299,VODANET!C$5:N2376,12,0)</f>
        <v>FRUTAL</v>
      </c>
      <c r="E299" s="376" t="str">
        <f>VLOOKUP(A299,VODANET!C$5:O2376,13,0)</f>
        <v>TRIÂNGULO DO SUL</v>
      </c>
      <c r="F299" s="376" t="str">
        <f>VLOOKUP(A299,Anatel!A$3:R3296,18,0)</f>
        <v>SAOM</v>
      </c>
      <c r="G299" s="376"/>
      <c r="H299" s="14">
        <f>VLOOKUP(A299,VODANET!C$5:AG2376,31,0)</f>
        <v>41516</v>
      </c>
      <c r="I299" s="14">
        <v>41380</v>
      </c>
      <c r="J299" s="386">
        <v>41415</v>
      </c>
      <c r="K299" s="161" t="s">
        <v>8475</v>
      </c>
      <c r="L299" s="100" t="s">
        <v>8947</v>
      </c>
      <c r="M299" s="99" t="s">
        <v>19202</v>
      </c>
      <c r="N299" s="16" t="s">
        <v>4083</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f>VLOOKUP(A310,VODANET!C$5:AG2387,31,0)</f>
        <v>41649</v>
      </c>
      <c r="I310" s="14">
        <v>41398</v>
      </c>
      <c r="J310" s="386">
        <v>41416</v>
      </c>
      <c r="K310" s="38" t="s">
        <v>8473</v>
      </c>
      <c r="L310" s="100" t="s">
        <v>8947</v>
      </c>
      <c r="M310" s="382" t="s">
        <v>19206</v>
      </c>
      <c r="N310" s="16" t="s">
        <v>4083</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customHeight="1">
      <c r="A358" s="22">
        <v>4214</v>
      </c>
      <c r="B358" s="24" t="str">
        <f>VLOOKUP(A358,VODANET!C$5:D2435,2,0)</f>
        <v>SES-MOAS-4214</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SES-OLRA-4218</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SES-FRAL-4200</v>
      </c>
      <c r="C466" s="24" t="str">
        <f>VLOOKUP(A466,VODANET!C$5:L2543,10,0)</f>
        <v>LIDER</v>
      </c>
      <c r="D466" s="11" t="str">
        <f>VLOOKUP(A466,VODANET!C$5:N2543,12,0)</f>
        <v>FRUTAL</v>
      </c>
      <c r="E466" s="376" t="str">
        <f>VLOOKUP(A466,VODANET!C$5:O2543,13,0)</f>
        <v>TRIÂNGULO DO SUL</v>
      </c>
      <c r="F466" s="376" t="str">
        <f>VLOOKUP(A466,Anatel!A$3:R3463,18,0)</f>
        <v>SAOM</v>
      </c>
      <c r="G466" s="376"/>
      <c r="H466" s="14">
        <f>VLOOKUP(A466,VODANET!C$5:AG2543,31,0)</f>
        <v>41516</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t="s">
        <v>22857</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t="s">
        <v>22857</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5"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5"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5"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f>VLOOKUP(A535,VODANET!C$5:AG2613,31,0)</f>
        <v>41649</v>
      </c>
      <c r="I535" s="14">
        <v>41562</v>
      </c>
      <c r="J535" s="14">
        <v>41563</v>
      </c>
      <c r="K535" s="38" t="s">
        <v>8473</v>
      </c>
      <c r="L535" s="99" t="s">
        <v>20730</v>
      </c>
      <c r="M535" s="99" t="s">
        <v>20731</v>
      </c>
      <c r="N535" s="16" t="s">
        <v>4083</v>
      </c>
    </row>
    <row r="536" spans="1:15"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5"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c r="O539" s="16" t="s">
        <v>22857</v>
      </c>
    </row>
    <row r="540" spans="1:15"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c r="O542" s="16" t="s">
        <v>22857</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c r="O547" s="16" t="s">
        <v>22857</v>
      </c>
    </row>
    <row r="548" spans="1:15"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5"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5"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c r="O550" s="16" t="s">
        <v>22857</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5"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c r="O553" s="48" t="s">
        <v>22857</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5"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5" s="16" customFormat="1" ht="15.75"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5"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22780</v>
      </c>
      <c r="N568" s="16" t="s">
        <v>4083</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22777</v>
      </c>
      <c r="M588" s="99" t="s">
        <v>22822</v>
      </c>
      <c r="N588" s="16" t="s">
        <v>4083</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22776</v>
      </c>
      <c r="N589" s="16" t="s">
        <v>4083</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customHeight="1">
      <c r="A592" s="22">
        <v>6345</v>
      </c>
      <c r="B592" s="24" t="str">
        <f>VLOOKUP(A592,VODANET!C$5:D2680,2,0)</f>
        <v>SES-ALIS-6345</v>
      </c>
      <c r="C592" s="24" t="str">
        <f>VLOOKUP(A592,VODANET!C$5:L2680,10,0)</f>
        <v>SH SAT</v>
      </c>
      <c r="D592" s="11" t="s">
        <v>4083</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5"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22784</v>
      </c>
      <c r="N594" s="16" t="s">
        <v>4083</v>
      </c>
    </row>
    <row r="595" spans="1:15"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22788</v>
      </c>
      <c r="N595" s="16" t="s">
        <v>4083</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22785</v>
      </c>
      <c r="N596" s="16" t="s">
        <v>4083</v>
      </c>
      <c r="O596" s="16" t="s">
        <v>22857</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v>41655</v>
      </c>
      <c r="K598" s="38" t="s">
        <v>15873</v>
      </c>
      <c r="L598" s="99" t="s">
        <v>8947</v>
      </c>
      <c r="M598" s="99" t="s">
        <v>22844</v>
      </c>
      <c r="N598" s="16" t="s">
        <v>4083</v>
      </c>
    </row>
    <row r="599" spans="1:15"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22789</v>
      </c>
      <c r="M599" s="99" t="s">
        <v>22814</v>
      </c>
      <c r="N599" s="16" t="s">
        <v>4083</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52" t="s">
        <v>8473</v>
      </c>
      <c r="L600" s="99" t="s">
        <v>22775</v>
      </c>
      <c r="M600" s="99" t="s">
        <v>4083</v>
      </c>
      <c r="N600" s="16" t="s">
        <v>4083</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v>41656</v>
      </c>
      <c r="K602" s="38" t="s">
        <v>8473</v>
      </c>
      <c r="L602" s="99" t="s">
        <v>22778</v>
      </c>
      <c r="M602" s="99" t="s">
        <v>22842</v>
      </c>
      <c r="N602" s="16" t="s">
        <v>4083</v>
      </c>
    </row>
    <row r="603" spans="1:15"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v>41660</v>
      </c>
      <c r="K603" s="38" t="s">
        <v>8473</v>
      </c>
      <c r="L603" s="99" t="s">
        <v>22779</v>
      </c>
      <c r="M603" s="99" t="s">
        <v>22849</v>
      </c>
      <c r="N603" s="16" t="s">
        <v>4083</v>
      </c>
    </row>
    <row r="604" spans="1:15"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v>41660</v>
      </c>
      <c r="K604" s="38" t="s">
        <v>8473</v>
      </c>
      <c r="L604" s="99" t="s">
        <v>8947</v>
      </c>
      <c r="M604" s="99" t="s">
        <v>22850</v>
      </c>
      <c r="N604" s="16" t="s">
        <v>4083</v>
      </c>
    </row>
    <row r="605" spans="1:15"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452" t="s">
        <v>8473</v>
      </c>
      <c r="L605" s="99" t="s">
        <v>22781</v>
      </c>
      <c r="M605" s="99" t="s">
        <v>4083</v>
      </c>
      <c r="N605" s="16" t="s">
        <v>4083</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v>41656</v>
      </c>
      <c r="K606" s="38" t="s">
        <v>8473</v>
      </c>
      <c r="L606" s="99" t="s">
        <v>22782</v>
      </c>
      <c r="M606" s="99" t="s">
        <v>22841</v>
      </c>
      <c r="N606" s="16" t="s">
        <v>4083</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v>41656</v>
      </c>
      <c r="K607" s="38" t="s">
        <v>8473</v>
      </c>
      <c r="L607" s="99" t="s">
        <v>8947</v>
      </c>
      <c r="M607" s="99" t="s">
        <v>22840</v>
      </c>
      <c r="N607" s="16" t="s">
        <v>4083</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f>VLOOKUP(A608,VODANET!C$5:AG2696,31,0)</f>
        <v>41621</v>
      </c>
      <c r="I608" s="14">
        <v>41648</v>
      </c>
      <c r="J608" s="14"/>
      <c r="K608" s="38" t="s">
        <v>613</v>
      </c>
      <c r="L608" s="369" t="s">
        <v>22786</v>
      </c>
      <c r="M608" s="99" t="s">
        <v>4083</v>
      </c>
      <c r="N608" s="16" t="s">
        <v>4083</v>
      </c>
      <c r="O608" s="16" t="s">
        <v>22857</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v>41656</v>
      </c>
      <c r="K609" s="38" t="s">
        <v>8473</v>
      </c>
      <c r="L609" s="99" t="s">
        <v>15274</v>
      </c>
      <c r="M609" s="369" t="s">
        <v>22838</v>
      </c>
      <c r="N609" s="16" t="s">
        <v>22839</v>
      </c>
      <c r="O609" s="16" t="s">
        <v>22857</v>
      </c>
    </row>
    <row r="610" spans="1:15"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c r="K610" s="392" t="s">
        <v>22787</v>
      </c>
      <c r="L610" s="99" t="s">
        <v>15275</v>
      </c>
      <c r="M610" s="99" t="s">
        <v>4083</v>
      </c>
      <c r="N610" s="16" t="s">
        <v>4083</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v>41655</v>
      </c>
      <c r="K611" s="38" t="s">
        <v>22787</v>
      </c>
      <c r="L611" s="99" t="s">
        <v>15275</v>
      </c>
      <c r="M611" s="99" t="s">
        <v>13575</v>
      </c>
      <c r="N611" s="16" t="s">
        <v>4083</v>
      </c>
    </row>
    <row r="612" spans="1:15"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22790</v>
      </c>
      <c r="M612" s="99" t="s">
        <v>22791</v>
      </c>
      <c r="N612" s="16" t="s">
        <v>4083</v>
      </c>
      <c r="O612" s="16" t="s">
        <v>22857</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c r="K613" s="452" t="s">
        <v>8473</v>
      </c>
      <c r="L613" s="99" t="s">
        <v>8947</v>
      </c>
      <c r="M613" s="99" t="s">
        <v>4083</v>
      </c>
      <c r="N613" s="16" t="s">
        <v>4083</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38" t="s">
        <v>8473</v>
      </c>
      <c r="L614" s="99" t="s">
        <v>22811</v>
      </c>
      <c r="M614" s="99" t="s">
        <v>4083</v>
      </c>
      <c r="N614" s="16" t="s">
        <v>4083</v>
      </c>
    </row>
    <row r="615" spans="1:15" s="16" customFormat="1" ht="15.75"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22815</v>
      </c>
      <c r="M615" s="99" t="s">
        <v>4083</v>
      </c>
      <c r="N615" s="16" t="s">
        <v>4083</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22816</v>
      </c>
      <c r="M616" s="99" t="s">
        <v>4083</v>
      </c>
      <c r="N616" s="16" t="s">
        <v>4083</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22817</v>
      </c>
      <c r="M617" s="99" t="s">
        <v>4083</v>
      </c>
      <c r="N617" s="16" t="s">
        <v>4083</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22818</v>
      </c>
      <c r="M618" s="99" t="s">
        <v>4083</v>
      </c>
      <c r="N618" s="16" t="s">
        <v>4083</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22819</v>
      </c>
      <c r="M619" s="99" t="s">
        <v>4083</v>
      </c>
      <c r="N619" s="16" t="s">
        <v>4083</v>
      </c>
    </row>
    <row r="620" spans="1:15" s="16" customFormat="1" ht="15.75" customHeight="1">
      <c r="A620" s="22">
        <v>4133</v>
      </c>
      <c r="B620" s="24" t="str">
        <f>VLOOKUP(A620,VODANET!C$5:D2708,2,0)</f>
        <v>SES-PIUI-4133</v>
      </c>
      <c r="C620" s="24" t="str">
        <f>VLOOKUP(A620,VODANET!C$5:L2708,10,0)</f>
        <v>LIDER</v>
      </c>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22820</v>
      </c>
      <c r="M620" s="99" t="s">
        <v>4083</v>
      </c>
      <c r="N620" s="16" t="s">
        <v>4083</v>
      </c>
    </row>
    <row r="621" spans="1:15" s="16" customFormat="1" ht="15.75" customHeight="1">
      <c r="A621" s="22">
        <v>5075</v>
      </c>
      <c r="B621" s="24" t="str">
        <f>VLOOKUP(A621,VODANET!C$5:D2709,2,0)</f>
        <v>SES-RIHO-5075</v>
      </c>
      <c r="C621" s="24" t="str">
        <f>VLOOKUP(A621,VODANET!C$5:L2709,10,0)</f>
        <v>LIDER</v>
      </c>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22821</v>
      </c>
      <c r="M621" s="99" t="s">
        <v>4083</v>
      </c>
      <c r="N621" s="16" t="s">
        <v>4083</v>
      </c>
    </row>
    <row r="622" spans="1:15" s="16" customFormat="1" ht="15.75" customHeight="1">
      <c r="A622" s="22">
        <v>4597</v>
      </c>
      <c r="B622" s="24" t="str">
        <f>VLOOKUP(A622,VODANET!C$5:D2710,2,0)</f>
        <v>SES-MAAC-4597</v>
      </c>
      <c r="C622" s="24" t="str">
        <f>VLOOKUP(A622,VODANET!C$5:L2710,10,0)</f>
        <v>LIDER</v>
      </c>
      <c r="D622" s="11" t="str">
        <f>VLOOKUP(A622,VODANET!C$5:N2710,12,0)</f>
        <v>MARILAC</v>
      </c>
      <c r="E622" s="376" t="str">
        <f>VLOOKUP(A622,VODANET!C$5:O2706,13,0)</f>
        <v>LESTE</v>
      </c>
      <c r="F622" s="376" t="str">
        <f>VLOOKUP(A622,Anatel!A$3:R3625,18,0)</f>
        <v>ok</v>
      </c>
      <c r="G622" s="376"/>
      <c r="H622" s="14">
        <f>VLOOKUP(A622,VODANET!C$5:AG2710,31,0)</f>
        <v>41418</v>
      </c>
      <c r="I622" s="14">
        <v>41654</v>
      </c>
      <c r="J622" s="14"/>
      <c r="K622" s="392" t="s">
        <v>22787</v>
      </c>
      <c r="L622" s="99" t="s">
        <v>22836</v>
      </c>
      <c r="M622" s="99" t="s">
        <v>4083</v>
      </c>
      <c r="N622" s="16" t="s">
        <v>4083</v>
      </c>
    </row>
    <row r="623" spans="1:15" s="16" customFormat="1" ht="15.75" customHeight="1">
      <c r="A623" s="22">
        <v>2694</v>
      </c>
      <c r="B623" s="24" t="str">
        <f>VLOOKUP(A623,VODANET!C$5:D2711,2,0)</f>
        <v>SES-META-0728</v>
      </c>
      <c r="C623" s="24" t="str">
        <f>VLOOKUP(A623,VODANET!C$5:L2711,10,0)</f>
        <v>LIDER</v>
      </c>
      <c r="D623" s="11" t="str">
        <f>VLOOKUP(A623,VODANET!C$5:N2711,12,0)</f>
        <v>MESQUITA</v>
      </c>
      <c r="E623" s="376" t="str">
        <f>VLOOKUP(A623,VODANET!C$5:O2707,13,0)</f>
        <v>LESTE</v>
      </c>
      <c r="F623" s="376" t="str">
        <f>VLOOKUP(A623,Anatel!A$3:R3626,18,0)</f>
        <v>SAOM</v>
      </c>
      <c r="G623" s="376"/>
      <c r="H623" s="14">
        <f>VLOOKUP(A623,VODANET!C$5:AG2711,31,0)</f>
        <v>41474</v>
      </c>
      <c r="I623" s="14">
        <v>41656</v>
      </c>
      <c r="J623" s="14"/>
      <c r="K623" s="38" t="s">
        <v>613</v>
      </c>
      <c r="L623" s="99" t="s">
        <v>22837</v>
      </c>
      <c r="M623" s="99" t="s">
        <v>4083</v>
      </c>
      <c r="N623" s="16" t="s">
        <v>4083</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76" t="str">
        <f>VLOOKUP(A624,VODANET!C$5:O2708,13,0)</f>
        <v>NORDESTE</v>
      </c>
      <c r="F624" s="376" t="str">
        <f>VLOOKUP(A624,Anatel!A$3:R3627,18,0)</f>
        <v>SAOM</v>
      </c>
      <c r="G624" s="376"/>
      <c r="H624" s="14" t="e">
        <f>VLOOKUP(A624,VODANET!C$5:AG2712,31,0)</f>
        <v>#N/A</v>
      </c>
      <c r="I624" s="14">
        <v>41649</v>
      </c>
      <c r="J624" s="14">
        <v>41655</v>
      </c>
      <c r="K624" s="38" t="s">
        <v>15873</v>
      </c>
      <c r="L624" s="99" t="s">
        <v>15275</v>
      </c>
      <c r="M624" s="99" t="s">
        <v>22843</v>
      </c>
      <c r="N624" s="16" t="s">
        <v>4083</v>
      </c>
    </row>
    <row r="625" spans="1:15" s="16" customFormat="1" ht="15.75" customHeight="1">
      <c r="A625" s="22">
        <v>3966</v>
      </c>
      <c r="B625" s="24" t="str">
        <f>VLOOKUP(A625,VODANET!C$5:D2713,2,0)</f>
        <v>SES-PAOS-3966</v>
      </c>
      <c r="C625" s="24" t="str">
        <f>VLOOKUP(A625,VODANET!C$5:L2713,10,0)</f>
        <v>LIDER</v>
      </c>
      <c r="D625" s="11" t="str">
        <f>VLOOKUP(A625,VODANET!C$5:N2713,12,0)</f>
        <v>PAPAGAIOS</v>
      </c>
      <c r="E625" s="376" t="str">
        <f>VLOOKUP(A625,VODANET!C$5:O2709,13,0)</f>
        <v>CENTRO</v>
      </c>
      <c r="F625" s="376" t="str">
        <f>VLOOKUP(A625,Anatel!A$3:R3628,18,0)</f>
        <v>SAOM</v>
      </c>
      <c r="G625" s="376"/>
      <c r="H625" s="14">
        <f>VLOOKUP(A625,VODANET!C$5:AG2713,31,0)</f>
        <v>41537</v>
      </c>
      <c r="I625" s="14">
        <v>41655</v>
      </c>
      <c r="J625" s="14"/>
      <c r="K625" s="38" t="s">
        <v>613</v>
      </c>
      <c r="L625" s="99" t="s">
        <v>22845</v>
      </c>
      <c r="M625" s="99" t="s">
        <v>4083</v>
      </c>
      <c r="N625" s="16" t="s">
        <v>4083</v>
      </c>
    </row>
    <row r="626" spans="1:15" s="16" customFormat="1" ht="15.75" customHeight="1">
      <c r="A626" s="22">
        <v>5235</v>
      </c>
      <c r="B626" s="24" t="str">
        <f>VLOOKUP(A626,VODANET!C$5:D2714,2,0)</f>
        <v>SES-POTE-5235</v>
      </c>
      <c r="C626" s="24" t="str">
        <f>VLOOKUP(A626,VODANET!C$5:L2714,10,0)</f>
        <v>SH SAT</v>
      </c>
      <c r="D626" s="11" t="str">
        <f>VLOOKUP(A626,VODANET!C$5:N2714,12,0)</f>
        <v>POTÉ</v>
      </c>
      <c r="E626" s="376" t="str">
        <f>VLOOKUP(A626,VODANET!C$5:O2710,13,0)</f>
        <v>NORDESTE</v>
      </c>
      <c r="F626" s="376">
        <f>VLOOKUP(A626,Anatel!A$3:R3629,18,0)</f>
        <v>0</v>
      </c>
      <c r="G626" s="376"/>
      <c r="H626" s="14" t="e">
        <f>VLOOKUP(A626,VODANET!C$5:AG2714,31,0)</f>
        <v>#N/A</v>
      </c>
      <c r="I626" s="14">
        <v>41654</v>
      </c>
      <c r="J626" s="14"/>
      <c r="K626" s="392" t="s">
        <v>22787</v>
      </c>
      <c r="L626" s="99" t="s">
        <v>15275</v>
      </c>
      <c r="M626" s="99" t="s">
        <v>4083</v>
      </c>
      <c r="N626" s="16" t="s">
        <v>4083</v>
      </c>
    </row>
    <row r="627" spans="1:15" s="16" customFormat="1" ht="15.75" customHeight="1">
      <c r="A627" s="22">
        <v>5236</v>
      </c>
      <c r="B627" s="24" t="str">
        <f>VLOOKUP(A627,VODANET!C$5:D2715,2,0)</f>
        <v>SES-POTE-5236</v>
      </c>
      <c r="C627" s="24" t="str">
        <f>VLOOKUP(A627,VODANET!C$5:L2715,10,0)</f>
        <v>SH SAT</v>
      </c>
      <c r="D627" s="11" t="str">
        <f>VLOOKUP(A627,VODANET!C$5:N2715,12,0)</f>
        <v>POTÉ</v>
      </c>
      <c r="E627" s="376" t="str">
        <f>VLOOKUP(A627,VODANET!C$5:O2711,13,0)</f>
        <v>NORDESTE</v>
      </c>
      <c r="F627" s="376">
        <f>VLOOKUP(A627,Anatel!A$3:R3630,18,0)</f>
        <v>0</v>
      </c>
      <c r="G627" s="376"/>
      <c r="H627" s="14" t="e">
        <f>VLOOKUP(A627,VODANET!C$5:AG2715,31,0)</f>
        <v>#N/A</v>
      </c>
      <c r="I627" s="14">
        <v>41654</v>
      </c>
      <c r="J627" s="14"/>
      <c r="K627" s="392" t="s">
        <v>22787</v>
      </c>
      <c r="L627" s="99" t="s">
        <v>15275</v>
      </c>
      <c r="M627" s="99" t="s">
        <v>4083</v>
      </c>
      <c r="N627" s="16" t="s">
        <v>4083</v>
      </c>
    </row>
    <row r="628" spans="1:15" s="16" customFormat="1" ht="15.75" customHeight="1">
      <c r="A628" s="22">
        <v>5239</v>
      </c>
      <c r="B628" s="24" t="str">
        <f>VLOOKUP(A628,VODANET!C$5:D2716,2,0)</f>
        <v>SES-POTE-5239</v>
      </c>
      <c r="C628" s="24" t="str">
        <f>VLOOKUP(A628,VODANET!C$5:L2716,10,0)</f>
        <v>SH SAT</v>
      </c>
      <c r="D628" s="11" t="str">
        <f>VLOOKUP(A628,VODANET!C$5:N2716,12,0)</f>
        <v>POTÉ</v>
      </c>
      <c r="E628" s="376" t="str">
        <f>VLOOKUP(A628,VODANET!C$5:O2712,13,0)</f>
        <v>NORDESTE</v>
      </c>
      <c r="F628" s="376">
        <f>VLOOKUP(A628,Anatel!A$3:R3631,18,0)</f>
        <v>0</v>
      </c>
      <c r="G628" s="376"/>
      <c r="H628" s="14" t="e">
        <f>VLOOKUP(A628,VODANET!C$5:AG2716,31,0)</f>
        <v>#N/A</v>
      </c>
      <c r="I628" s="14">
        <v>41654</v>
      </c>
      <c r="J628" s="14"/>
      <c r="K628" s="392" t="s">
        <v>22787</v>
      </c>
      <c r="L628" s="99" t="s">
        <v>15275</v>
      </c>
      <c r="M628" s="99" t="s">
        <v>4083</v>
      </c>
      <c r="N628" s="16" t="s">
        <v>4083</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76" t="str">
        <f>VLOOKUP(A629,VODANET!C$5:O2713,13,0)</f>
        <v>LESTE DO SUL</v>
      </c>
      <c r="F629" s="376">
        <f>VLOOKUP(A629,Anatel!A$3:R3632,18,0)</f>
        <v>0</v>
      </c>
      <c r="G629" s="376"/>
      <c r="H629" s="14" t="e">
        <f>VLOOKUP(A629,VODANET!C$5:AG2717,31,0)</f>
        <v>#N/A</v>
      </c>
      <c r="I629" s="14">
        <v>41649</v>
      </c>
      <c r="J629" s="14">
        <v>41656</v>
      </c>
      <c r="K629" s="38" t="s">
        <v>22787</v>
      </c>
      <c r="L629" s="99" t="s">
        <v>17762</v>
      </c>
      <c r="M629" s="99" t="s">
        <v>22846</v>
      </c>
      <c r="N629" s="16" t="s">
        <v>4083</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76" t="str">
        <f>VLOOKUP(A630,VODANET!C$5:O2714,13,0)</f>
        <v>CENTRO SUL</v>
      </c>
      <c r="F630" s="376" t="str">
        <f>VLOOKUP(A630,Anatel!A$3:R3633,18,0)</f>
        <v>SAOM</v>
      </c>
      <c r="G630" s="376"/>
      <c r="H630" s="14">
        <f>VLOOKUP(A630,VODANET!C$5:AG2718,31,0)</f>
        <v>41572</v>
      </c>
      <c r="I630" s="14">
        <v>41659</v>
      </c>
      <c r="J630" s="14"/>
      <c r="K630" s="38" t="s">
        <v>613</v>
      </c>
      <c r="L630" s="369" t="s">
        <v>22847</v>
      </c>
      <c r="M630" s="99" t="s">
        <v>4083</v>
      </c>
      <c r="N630" s="16" t="s">
        <v>4083</v>
      </c>
      <c r="O630" s="16" t="s">
        <v>22857</v>
      </c>
    </row>
    <row r="631" spans="1:15" s="16" customFormat="1" ht="15.75" customHeight="1">
      <c r="A631" s="22">
        <v>4241</v>
      </c>
      <c r="B631" s="24" t="str">
        <f>VLOOKUP(A631,VODANET!C$5:D2719,2,0)</f>
        <v>SES-SADO-4241</v>
      </c>
      <c r="C631" s="24" t="str">
        <f>VLOOKUP(A631,VODANET!C$5:L2719,10,0)</f>
        <v>VODANET</v>
      </c>
      <c r="D631" s="11" t="str">
        <f>VLOOKUP(A631,VODANET!C$5:N2719,12,0)</f>
        <v>SARZEDO</v>
      </c>
      <c r="E631" s="376" t="str">
        <f>VLOOKUP(A631,VODANET!C$5:O2715,13,0)</f>
        <v>CENTRO</v>
      </c>
      <c r="F631" s="376" t="str">
        <f>VLOOKUP(A631,Anatel!A$3:R3634,18,0)</f>
        <v>ok</v>
      </c>
      <c r="G631" s="376"/>
      <c r="H631" s="14" t="e">
        <f>VLOOKUP(A631,VODANET!C$5:AG2719,31,0)</f>
        <v>#N/A</v>
      </c>
      <c r="I631" s="14">
        <v>41660</v>
      </c>
      <c r="J631" s="14">
        <v>41660</v>
      </c>
      <c r="K631" s="38" t="s">
        <v>8473</v>
      </c>
      <c r="L631" s="99" t="s">
        <v>15275</v>
      </c>
      <c r="M631" s="99" t="s">
        <v>22851</v>
      </c>
      <c r="N631" s="16" t="s">
        <v>4083</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76" t="str">
        <f>VLOOKUP(A632,VODANET!C$5:O2716,13,0)</f>
        <v>NORTE DE MINAS</v>
      </c>
      <c r="F632" s="376" t="str">
        <f>VLOOKUP(A632,Anatel!A$3:R3635,18,0)</f>
        <v>SAOM</v>
      </c>
      <c r="G632" s="376"/>
      <c r="H632" s="14">
        <f>VLOOKUP(A632,VODANET!C$5:AG2720,31,0)</f>
        <v>41592</v>
      </c>
      <c r="I632" s="14">
        <v>41661</v>
      </c>
      <c r="J632" s="14"/>
      <c r="K632" s="38" t="s">
        <v>613</v>
      </c>
      <c r="L632" s="99" t="s">
        <v>8947</v>
      </c>
      <c r="M632" s="99" t="s">
        <v>4083</v>
      </c>
      <c r="N632" s="16" t="s">
        <v>4083</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76" t="str">
        <f>VLOOKUP(A633,VODANET!C$5:O2717,13,0)</f>
        <v>SUL</v>
      </c>
      <c r="F633" s="376" t="str">
        <f>VLOOKUP(A633,Anatel!A$3:R3636,18,0)</f>
        <v>ok</v>
      </c>
      <c r="G633" s="376"/>
      <c r="H633" s="14">
        <f>VLOOKUP(A633,VODANET!C$5:AG2721,31,0)</f>
        <v>41488</v>
      </c>
      <c r="I633" s="14">
        <v>41661</v>
      </c>
      <c r="J633" s="14"/>
      <c r="K633" s="38" t="s">
        <v>613</v>
      </c>
      <c r="L633" s="99" t="s">
        <v>22852</v>
      </c>
      <c r="M633" s="99" t="s">
        <v>4083</v>
      </c>
      <c r="N633" s="16" t="s">
        <v>4083</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76" t="str">
        <f>VLOOKUP(A634,VODANET!C$5:O2718,13,0)</f>
        <v>LESTE</v>
      </c>
      <c r="F634" s="376">
        <f>VLOOKUP(A634,Anatel!A$3:R3637,18,0)</f>
        <v>0</v>
      </c>
      <c r="G634" s="376"/>
      <c r="H634" s="14" t="e">
        <f>VLOOKUP(A634,VODANET!C$5:AG2722,31,0)</f>
        <v>#N/A</v>
      </c>
      <c r="I634" s="14">
        <v>41661</v>
      </c>
      <c r="J634" s="14"/>
      <c r="K634" s="38" t="s">
        <v>613</v>
      </c>
      <c r="L634" s="95" t="s">
        <v>22853</v>
      </c>
      <c r="M634" s="99" t="s">
        <v>4083</v>
      </c>
      <c r="N634" s="16" t="s">
        <v>4083</v>
      </c>
    </row>
    <row r="635" spans="1:15" s="16" customFormat="1" ht="15.75" customHeight="1">
      <c r="A635" s="22">
        <v>3564</v>
      </c>
      <c r="B635" s="24" t="str">
        <f>VLOOKUP(A635,VODANET!C$5:D2723,2,0)</f>
        <v>SES-PAOS-3564</v>
      </c>
      <c r="C635" s="24" t="str">
        <f>VLOOKUP(A635,VODANET!C$5:L2723,10,0)</f>
        <v>LIDER</v>
      </c>
      <c r="D635" s="11" t="str">
        <f>VLOOKUP(A635,VODANET!C$5:N2723,12,0)</f>
        <v>PAPAGAIOS</v>
      </c>
      <c r="E635" s="376" t="str">
        <f>VLOOKUP(A635,VODANET!C$5:O2719,13,0)</f>
        <v>CENTRO</v>
      </c>
      <c r="F635" s="376" t="str">
        <f>VLOOKUP(A635,Anatel!A$3:R3638,18,0)</f>
        <v>SAOM</v>
      </c>
      <c r="G635" s="376"/>
      <c r="H635" s="14" t="e">
        <f>VLOOKUP(A635,VODANET!C$5:AG2723,31,0)</f>
        <v>#N/A</v>
      </c>
      <c r="I635" s="14">
        <v>41662</v>
      </c>
      <c r="J635" s="14"/>
      <c r="K635" s="38" t="s">
        <v>613</v>
      </c>
      <c r="L635" s="99" t="s">
        <v>22854</v>
      </c>
      <c r="M635" s="99" t="s">
        <v>4083</v>
      </c>
      <c r="N635" s="16" t="s">
        <v>4083</v>
      </c>
    </row>
    <row r="636" spans="1:15" s="16" customFormat="1" ht="15.75" customHeight="1">
      <c r="A636" s="22">
        <v>3623</v>
      </c>
      <c r="B636" s="24" t="str">
        <f>VLOOKUP(A636,VODANET!C$5:D2724,2,0)</f>
        <v>SES-BANA-3623</v>
      </c>
      <c r="C636" s="24" t="str">
        <f>VLOOKUP(A636,VODANET!C$5:L2724,10,0)</f>
        <v>LIDER</v>
      </c>
      <c r="D636" s="11" t="str">
        <f>VLOOKUP(A636,VODANET!C$5:N2724,12,0)</f>
        <v>BARBACENA</v>
      </c>
      <c r="E636" s="376" t="str">
        <f>VLOOKUP(A636,VODANET!C$5:O2720,13,0)</f>
        <v>CENTRO SUL</v>
      </c>
      <c r="F636" s="376" t="str">
        <f>VLOOKUP(A636,Anatel!A$3:R3639,18,0)</f>
        <v>SAOM</v>
      </c>
      <c r="G636" s="376"/>
      <c r="H636" s="14">
        <f>VLOOKUP(A636,VODANET!C$5:AG2724,31,0)</f>
        <v>41572</v>
      </c>
      <c r="I636" s="14">
        <v>41662</v>
      </c>
      <c r="J636" s="14"/>
      <c r="K636" s="38" t="s">
        <v>613</v>
      </c>
      <c r="L636" s="99" t="s">
        <v>22855</v>
      </c>
      <c r="M636" s="99" t="s">
        <v>4083</v>
      </c>
      <c r="N636" s="16" t="s">
        <v>4083</v>
      </c>
    </row>
    <row r="637" spans="1:15" s="16" customFormat="1" ht="15.75" customHeight="1">
      <c r="A637" s="22"/>
      <c r="B637" s="24" t="e">
        <f>VLOOKUP(A637,VODANET!C$5:D2725,2,0)</f>
        <v>#N/A</v>
      </c>
      <c r="C637" s="24" t="e">
        <f>VLOOKUP(A637,VODANET!C$5:L2725,10,0)</f>
        <v>#N/A</v>
      </c>
      <c r="D637" s="11" t="e">
        <f>VLOOKUP(A637,VODANET!C$5:N2725,12,0)</f>
        <v>#N/A</v>
      </c>
      <c r="E637" s="376" t="e">
        <f>VLOOKUP(A637,VODANET!C$5:O2721,13,0)</f>
        <v>#N/A</v>
      </c>
      <c r="F637" s="376" t="e">
        <f>VLOOKUP(A637,Anatel!A$3:R3640,18,0)</f>
        <v>#N/A</v>
      </c>
      <c r="G637" s="376"/>
      <c r="H637" s="14" t="e">
        <f>VLOOKUP(A637,VODANET!C$5:AG2725,31,0)</f>
        <v>#N/A</v>
      </c>
      <c r="I637" s="14"/>
      <c r="J637" s="14"/>
      <c r="K637" s="38"/>
      <c r="L637" s="99"/>
      <c r="M637" s="99" t="s">
        <v>4083</v>
      </c>
      <c r="N637" s="16" t="s">
        <v>4083</v>
      </c>
    </row>
    <row r="638" spans="1:15" s="16" customFormat="1" ht="15.75" customHeight="1">
      <c r="A638" s="22"/>
      <c r="B638" s="24" t="e">
        <f>VLOOKUP(A638,VODANET!C$5:D2726,2,0)</f>
        <v>#N/A</v>
      </c>
      <c r="C638" s="24" t="e">
        <f>VLOOKUP(A638,VODANET!C$5:L2726,10,0)</f>
        <v>#N/A</v>
      </c>
      <c r="D638" s="11" t="e">
        <f>VLOOKUP(A638,VODANET!C$5:N2726,12,0)</f>
        <v>#N/A</v>
      </c>
      <c r="E638" s="376" t="e">
        <f>VLOOKUP(A638,VODANET!C$5:O2722,13,0)</f>
        <v>#N/A</v>
      </c>
      <c r="F638" s="376" t="e">
        <f>VLOOKUP(A638,Anatel!A$3:R3641,18,0)</f>
        <v>#N/A</v>
      </c>
      <c r="G638" s="376"/>
      <c r="H638" s="14" t="e">
        <f>VLOOKUP(A638,VODANET!C$5:AG2726,31,0)</f>
        <v>#N/A</v>
      </c>
      <c r="I638" s="14"/>
      <c r="J638" s="14"/>
      <c r="K638" s="38"/>
      <c r="L638" s="99"/>
      <c r="M638" s="99" t="s">
        <v>4083</v>
      </c>
      <c r="N638" s="16" t="s">
        <v>4083</v>
      </c>
    </row>
    <row r="639" spans="1:15" s="16" customFormat="1" ht="15.75" customHeight="1">
      <c r="A639" s="22"/>
      <c r="B639" s="24" t="e">
        <f>VLOOKUP(A639,VODANET!C$5:D2727,2,0)</f>
        <v>#N/A</v>
      </c>
      <c r="C639" s="24" t="e">
        <f>VLOOKUP(A639,VODANET!C$5:L2727,10,0)</f>
        <v>#N/A</v>
      </c>
      <c r="D639" s="11" t="e">
        <f>VLOOKUP(A639,VODANET!C$5:N2727,12,0)</f>
        <v>#N/A</v>
      </c>
      <c r="E639" s="376" t="e">
        <f>VLOOKUP(A639,VODANET!C$5:O2723,13,0)</f>
        <v>#N/A</v>
      </c>
      <c r="F639" s="376" t="e">
        <f>VLOOKUP(A639,Anatel!A$3:R3642,18,0)</f>
        <v>#N/A</v>
      </c>
      <c r="G639" s="376"/>
      <c r="H639" s="14" t="e">
        <f>VLOOKUP(A639,VODANET!C$5:AG2727,31,0)</f>
        <v>#N/A</v>
      </c>
      <c r="I639" s="14"/>
      <c r="J639" s="14"/>
      <c r="K639" s="38"/>
      <c r="L639" s="99"/>
      <c r="M639" s="99" t="s">
        <v>4083</v>
      </c>
      <c r="N639" s="16" t="s">
        <v>4083</v>
      </c>
    </row>
    <row r="640" spans="1:15" s="16" customFormat="1" ht="15.75" customHeight="1">
      <c r="A640" s="22"/>
      <c r="B640" s="24" t="e">
        <f>VLOOKUP(A640,VODANET!C$5:D2728,2,0)</f>
        <v>#N/A</v>
      </c>
      <c r="C640" s="24" t="e">
        <f>VLOOKUP(A640,VODANET!C$5:L2728,10,0)</f>
        <v>#N/A</v>
      </c>
      <c r="D640" s="11" t="e">
        <f>VLOOKUP(A640,VODANET!C$5:N2728,12,0)</f>
        <v>#N/A</v>
      </c>
      <c r="E640" s="376" t="e">
        <f>VLOOKUP(A640,VODANET!C$5:O2724,13,0)</f>
        <v>#N/A</v>
      </c>
      <c r="F640" s="376" t="e">
        <f>VLOOKUP(A640,Anatel!A$3:R3643,18,0)</f>
        <v>#N/A</v>
      </c>
      <c r="G640" s="376"/>
      <c r="H640" s="14" t="e">
        <f>VLOOKUP(A640,VODANET!C$5:AG2728,31,0)</f>
        <v>#N/A</v>
      </c>
      <c r="I640" s="14"/>
      <c r="J640" s="14"/>
      <c r="K640" s="38"/>
      <c r="L640" s="99"/>
      <c r="M640" s="99" t="s">
        <v>4083</v>
      </c>
      <c r="N640" s="16" t="s">
        <v>4083</v>
      </c>
    </row>
    <row r="641" spans="1:14" s="16" customFormat="1" ht="15.75" customHeight="1">
      <c r="A641" s="22"/>
      <c r="B641" s="24" t="e">
        <f>VLOOKUP(A641,VODANET!C$5:D2729,2,0)</f>
        <v>#N/A</v>
      </c>
      <c r="C641" s="24" t="e">
        <f>VLOOKUP(A641,VODANET!C$5:L2729,10,0)</f>
        <v>#N/A</v>
      </c>
      <c r="D641" s="11" t="e">
        <f>VLOOKUP(A641,VODANET!C$5:N2729,12,0)</f>
        <v>#N/A</v>
      </c>
      <c r="E641" s="376" t="e">
        <f>VLOOKUP(A641,VODANET!C$5:O2725,13,0)</f>
        <v>#N/A</v>
      </c>
      <c r="F641" s="376" t="e">
        <f>VLOOKUP(A641,Anatel!A$3:R3644,18,0)</f>
        <v>#N/A</v>
      </c>
      <c r="G641" s="376"/>
      <c r="H641" s="14" t="e">
        <f>VLOOKUP(A641,VODANET!C$5:AG2729,31,0)</f>
        <v>#N/A</v>
      </c>
      <c r="I641" s="14"/>
      <c r="J641" s="14"/>
      <c r="K641" s="38"/>
      <c r="L641" s="99"/>
      <c r="M641" s="99" t="s">
        <v>4083</v>
      </c>
      <c r="N641" s="16" t="s">
        <v>4083</v>
      </c>
    </row>
    <row r="642" spans="1:14" s="16" customFormat="1" ht="15.75" customHeight="1">
      <c r="A642" s="22"/>
      <c r="B642" s="24" t="e">
        <f>VLOOKUP(A642,VODANET!C$5:D2730,2,0)</f>
        <v>#N/A</v>
      </c>
      <c r="C642" s="24" t="e">
        <f>VLOOKUP(A642,VODANET!C$5:L2730,10,0)</f>
        <v>#N/A</v>
      </c>
      <c r="D642" s="11" t="e">
        <f>VLOOKUP(A642,VODANET!C$5:N2730,12,0)</f>
        <v>#N/A</v>
      </c>
      <c r="E642" s="376" t="e">
        <f>VLOOKUP(A642,VODANET!C$5:O2726,13,0)</f>
        <v>#N/A</v>
      </c>
      <c r="F642" s="376" t="e">
        <f>VLOOKUP(A642,Anatel!A$3:R3645,18,0)</f>
        <v>#N/A</v>
      </c>
      <c r="G642" s="376"/>
      <c r="H642" s="14" t="e">
        <f>VLOOKUP(A642,VODANET!C$5:AG2730,31,0)</f>
        <v>#N/A</v>
      </c>
      <c r="I642" s="14"/>
      <c r="J642" s="14"/>
      <c r="K642" s="38"/>
      <c r="L642" s="99"/>
      <c r="M642" s="99" t="s">
        <v>4083</v>
      </c>
      <c r="N642" s="16" t="s">
        <v>4083</v>
      </c>
    </row>
    <row r="643" spans="1:14" s="16" customFormat="1" ht="15.75" customHeight="1">
      <c r="A643" s="22"/>
      <c r="B643" s="24" t="e">
        <f>VLOOKUP(A643,VODANET!C$5:D2731,2,0)</f>
        <v>#N/A</v>
      </c>
      <c r="C643" s="24" t="e">
        <f>VLOOKUP(A643,VODANET!C$5:L2731,10,0)</f>
        <v>#N/A</v>
      </c>
      <c r="D643" s="11" t="e">
        <f>VLOOKUP(A643,VODANET!C$5:N2731,12,0)</f>
        <v>#N/A</v>
      </c>
      <c r="E643" s="376" t="e">
        <f>VLOOKUP(A643,VODANET!C$5:O2727,13,0)</f>
        <v>#N/A</v>
      </c>
      <c r="F643" s="376" t="e">
        <f>VLOOKUP(A643,Anatel!A$3:R3646,18,0)</f>
        <v>#N/A</v>
      </c>
      <c r="G643" s="376"/>
      <c r="H643" s="14" t="e">
        <f>VLOOKUP(A643,VODANET!C$5:AG2731,31,0)</f>
        <v>#N/A</v>
      </c>
      <c r="I643" s="14"/>
      <c r="J643" s="14"/>
      <c r="K643" s="38"/>
      <c r="L643" s="99"/>
      <c r="M643" s="99" t="s">
        <v>4083</v>
      </c>
      <c r="N643" s="16" t="s">
        <v>4083</v>
      </c>
    </row>
    <row r="644" spans="1:14" s="16" customFormat="1" ht="15.75" customHeight="1">
      <c r="A644" s="22"/>
      <c r="B644" s="24" t="e">
        <f>VLOOKUP(A644,VODANET!C$5:D2732,2,0)</f>
        <v>#N/A</v>
      </c>
      <c r="C644" s="24" t="e">
        <f>VLOOKUP(A644,VODANET!C$5:L2732,10,0)</f>
        <v>#N/A</v>
      </c>
      <c r="D644" s="11" t="e">
        <f>VLOOKUP(A644,VODANET!C$5:N2732,12,0)</f>
        <v>#N/A</v>
      </c>
      <c r="E644" s="376" t="e">
        <f>VLOOKUP(A644,VODANET!C$5:O2728,13,0)</f>
        <v>#N/A</v>
      </c>
      <c r="F644" s="376" t="e">
        <f>VLOOKUP(A644,Anatel!A$3:R3647,18,0)</f>
        <v>#N/A</v>
      </c>
      <c r="G644" s="376"/>
      <c r="H644" s="14" t="e">
        <f>VLOOKUP(A644,VODANET!C$5:AG2732,31,0)</f>
        <v>#N/A</v>
      </c>
      <c r="I644" s="14"/>
      <c r="J644" s="14"/>
      <c r="K644" s="38"/>
      <c r="L644" s="99"/>
      <c r="M644" s="99" t="s">
        <v>4083</v>
      </c>
      <c r="N644" s="16" t="s">
        <v>4083</v>
      </c>
    </row>
    <row r="645" spans="1:14" s="16" customFormat="1" ht="15.75" customHeight="1">
      <c r="A645" s="22"/>
      <c r="B645" s="24" t="e">
        <f>VLOOKUP(A645,VODANET!C$5:D2733,2,0)</f>
        <v>#N/A</v>
      </c>
      <c r="C645" s="24" t="e">
        <f>VLOOKUP(A645,VODANET!C$5:L2733,10,0)</f>
        <v>#N/A</v>
      </c>
      <c r="D645" s="11" t="e">
        <f>VLOOKUP(A645,VODANET!C$5:N2733,12,0)</f>
        <v>#N/A</v>
      </c>
      <c r="E645" s="376" t="e">
        <f>VLOOKUP(A645,VODANET!C$5:O2729,13,0)</f>
        <v>#N/A</v>
      </c>
      <c r="F645" s="376" t="e">
        <f>VLOOKUP(A645,Anatel!A$3:R3648,18,0)</f>
        <v>#N/A</v>
      </c>
      <c r="G645" s="376"/>
      <c r="H645" s="14" t="e">
        <f>VLOOKUP(A645,VODANET!C$5:AG2733,31,0)</f>
        <v>#N/A</v>
      </c>
      <c r="I645" s="14"/>
      <c r="J645" s="14"/>
      <c r="K645" s="38"/>
      <c r="L645" s="99"/>
      <c r="M645" s="99" t="s">
        <v>4083</v>
      </c>
      <c r="N645" s="16" t="s">
        <v>4083</v>
      </c>
    </row>
    <row r="646" spans="1:14" s="16" customFormat="1" ht="15.75" customHeight="1">
      <c r="A646" s="22"/>
      <c r="B646" s="24" t="e">
        <f>VLOOKUP(A646,VODANET!C$5:D2734,2,0)</f>
        <v>#N/A</v>
      </c>
      <c r="C646" s="24" t="e">
        <f>VLOOKUP(A646,VODANET!C$5:L2734,10,0)</f>
        <v>#N/A</v>
      </c>
      <c r="D646" s="11" t="e">
        <f>VLOOKUP(A646,VODANET!C$5:N2734,12,0)</f>
        <v>#N/A</v>
      </c>
      <c r="E646" s="376" t="e">
        <f>VLOOKUP(A646,VODANET!C$5:O2730,13,0)</f>
        <v>#N/A</v>
      </c>
      <c r="F646" s="376" t="e">
        <f>VLOOKUP(A646,Anatel!A$3:R3649,18,0)</f>
        <v>#N/A</v>
      </c>
      <c r="G646" s="376"/>
      <c r="H646" s="14" t="e">
        <f>VLOOKUP(A646,VODANET!C$5:AG2734,31,0)</f>
        <v>#N/A</v>
      </c>
      <c r="I646" s="14"/>
      <c r="J646" s="14"/>
      <c r="K646" s="38"/>
      <c r="L646" s="99"/>
      <c r="M646" s="99" t="s">
        <v>4083</v>
      </c>
      <c r="N646" s="16" t="s">
        <v>4083</v>
      </c>
    </row>
    <row r="647" spans="1:14" s="16" customFormat="1" ht="15.75" customHeight="1">
      <c r="A647" s="22"/>
      <c r="B647" s="24" t="e">
        <f>VLOOKUP(A647,VODANET!C$5:D2735,2,0)</f>
        <v>#N/A</v>
      </c>
      <c r="C647" s="24" t="e">
        <f>VLOOKUP(A647,VODANET!C$5:L2735,10,0)</f>
        <v>#N/A</v>
      </c>
      <c r="D647" s="11" t="e">
        <f>VLOOKUP(A647,VODANET!C$5:N2735,12,0)</f>
        <v>#N/A</v>
      </c>
      <c r="E647" s="376" t="e">
        <f>VLOOKUP(A647,VODANET!C$5:O2731,13,0)</f>
        <v>#N/A</v>
      </c>
      <c r="F647" s="376" t="e">
        <f>VLOOKUP(A647,Anatel!A$3:R3650,18,0)</f>
        <v>#N/A</v>
      </c>
      <c r="G647" s="376"/>
      <c r="H647" s="14" t="e">
        <f>VLOOKUP(A647,VODANET!C$5:AG2735,31,0)</f>
        <v>#N/A</v>
      </c>
      <c r="I647" s="14"/>
      <c r="J647" s="14"/>
      <c r="K647" s="38"/>
      <c r="L647" s="99"/>
      <c r="M647" s="99" t="s">
        <v>4083</v>
      </c>
      <c r="N647" s="16" t="s">
        <v>4083</v>
      </c>
    </row>
    <row r="648" spans="1:14" s="16" customFormat="1" ht="15.75" customHeight="1">
      <c r="A648" s="22"/>
      <c r="B648" s="24" t="e">
        <f>VLOOKUP(A648,VODANET!C$5:D2736,2,0)</f>
        <v>#N/A</v>
      </c>
      <c r="C648" s="24" t="e">
        <f>VLOOKUP(A648,VODANET!C$5:L2736,10,0)</f>
        <v>#N/A</v>
      </c>
      <c r="D648" s="11" t="e">
        <f>VLOOKUP(A648,VODANET!C$5:N2736,12,0)</f>
        <v>#N/A</v>
      </c>
      <c r="E648" s="376" t="e">
        <f>VLOOKUP(A648,VODANET!C$5:O2732,13,0)</f>
        <v>#N/A</v>
      </c>
      <c r="F648" s="376" t="e">
        <f>VLOOKUP(A648,Anatel!A$3:R3651,18,0)</f>
        <v>#N/A</v>
      </c>
      <c r="G648" s="376"/>
      <c r="H648" s="14" t="e">
        <f>VLOOKUP(A648,VODANET!C$5:AG2736,31,0)</f>
        <v>#N/A</v>
      </c>
      <c r="I648" s="14"/>
      <c r="J648" s="14"/>
      <c r="K648" s="38"/>
      <c r="L648" s="99"/>
      <c r="M648" s="99" t="s">
        <v>4083</v>
      </c>
      <c r="N648" s="16" t="s">
        <v>4083</v>
      </c>
    </row>
    <row r="649" spans="1:14" s="16" customFormat="1" ht="15.75" customHeight="1">
      <c r="A649" s="22"/>
      <c r="B649" s="24" t="e">
        <f>VLOOKUP(A649,VODANET!C$5:D2737,2,0)</f>
        <v>#N/A</v>
      </c>
      <c r="C649" s="24" t="e">
        <f>VLOOKUP(A649,VODANET!C$5:L2737,10,0)</f>
        <v>#N/A</v>
      </c>
      <c r="D649" s="11" t="e">
        <f>VLOOKUP(A649,VODANET!C$5:N2737,12,0)</f>
        <v>#N/A</v>
      </c>
      <c r="E649" s="376" t="e">
        <f>VLOOKUP(A649,VODANET!C$5:O2733,13,0)</f>
        <v>#N/A</v>
      </c>
      <c r="F649" s="376" t="e">
        <f>VLOOKUP(A649,Anatel!A$3:R3652,18,0)</f>
        <v>#N/A</v>
      </c>
      <c r="G649" s="376"/>
      <c r="H649" s="14" t="e">
        <f>VLOOKUP(A649,VODANET!C$5:AG2737,31,0)</f>
        <v>#N/A</v>
      </c>
      <c r="I649" s="14"/>
      <c r="J649" s="14"/>
      <c r="K649" s="38"/>
      <c r="L649" s="99"/>
      <c r="M649" s="99" t="s">
        <v>4083</v>
      </c>
      <c r="N649" s="16" t="s">
        <v>4083</v>
      </c>
    </row>
    <row r="650" spans="1:14" s="16" customFormat="1" ht="15.75" customHeight="1">
      <c r="A650" s="22"/>
      <c r="B650" s="24" t="e">
        <f>VLOOKUP(A650,VODANET!C$5:D2738,2,0)</f>
        <v>#N/A</v>
      </c>
      <c r="C650" s="24" t="e">
        <f>VLOOKUP(A650,VODANET!C$5:L2738,10,0)</f>
        <v>#N/A</v>
      </c>
      <c r="D650" s="11" t="e">
        <f>VLOOKUP(A650,VODANET!C$5:N2738,12,0)</f>
        <v>#N/A</v>
      </c>
      <c r="E650" s="376" t="e">
        <f>VLOOKUP(A650,VODANET!C$5:O2734,13,0)</f>
        <v>#N/A</v>
      </c>
      <c r="F650" s="376" t="e">
        <f>VLOOKUP(A650,Anatel!A$3:R3653,18,0)</f>
        <v>#N/A</v>
      </c>
      <c r="G650" s="376"/>
      <c r="H650" s="14" t="e">
        <f>VLOOKUP(A650,VODANET!C$5:AG2738,31,0)</f>
        <v>#N/A</v>
      </c>
      <c r="I650" s="14"/>
      <c r="J650" s="14"/>
      <c r="K650" s="38"/>
      <c r="L650" s="99"/>
      <c r="M650" s="99" t="s">
        <v>4083</v>
      </c>
      <c r="N650" s="16" t="s">
        <v>4083</v>
      </c>
    </row>
    <row r="651" spans="1:14" s="16" customFormat="1" ht="15.75" customHeight="1">
      <c r="A651" s="22"/>
      <c r="B651" s="24"/>
      <c r="C651" s="24"/>
      <c r="D651" s="11"/>
      <c r="E651" s="376"/>
      <c r="F651" s="376"/>
      <c r="G651" s="376"/>
      <c r="H651" s="14"/>
      <c r="I651" s="14"/>
      <c r="J651" s="14"/>
      <c r="K651" s="38"/>
      <c r="L651" s="99"/>
      <c r="M651" s="99" t="s">
        <v>4083</v>
      </c>
      <c r="N651" s="16" t="s">
        <v>4083</v>
      </c>
    </row>
    <row r="652" spans="1:14" s="16" customFormat="1" ht="15.75" customHeight="1">
      <c r="A652" s="22"/>
      <c r="B652" s="24"/>
      <c r="C652" s="24"/>
      <c r="D652" s="11"/>
      <c r="E652" s="376"/>
      <c r="F652" s="376"/>
      <c r="G652" s="376"/>
      <c r="H652" s="14"/>
      <c r="I652" s="14"/>
      <c r="J652" s="14"/>
      <c r="K652" s="38"/>
      <c r="L652" s="99"/>
      <c r="M652" s="99" t="s">
        <v>4083</v>
      </c>
      <c r="N652" s="16" t="s">
        <v>4083</v>
      </c>
    </row>
    <row r="653" spans="1:14" s="16" customFormat="1" ht="15.75" customHeight="1">
      <c r="A653" s="22"/>
      <c r="B653" s="24"/>
      <c r="C653" s="24"/>
      <c r="D653" s="11"/>
      <c r="E653" s="376"/>
      <c r="F653" s="376"/>
      <c r="G653" s="376"/>
      <c r="H653" s="14"/>
      <c r="I653" s="14"/>
      <c r="J653" s="14"/>
      <c r="K653" s="38"/>
      <c r="L653" s="99"/>
      <c r="M653" s="99" t="s">
        <v>4083</v>
      </c>
      <c r="N653" s="16" t="s">
        <v>4083</v>
      </c>
    </row>
    <row r="654" spans="1:14" s="16" customFormat="1" ht="15.75" customHeight="1">
      <c r="A654" s="22"/>
      <c r="B654" s="24"/>
      <c r="C654" s="24"/>
      <c r="D654" s="11"/>
      <c r="E654" s="376"/>
      <c r="F654" s="376"/>
      <c r="G654" s="376"/>
      <c r="H654" s="14"/>
      <c r="I654" s="14"/>
      <c r="J654" s="14"/>
      <c r="K654" s="38"/>
      <c r="L654" s="99"/>
      <c r="M654" s="99" t="s">
        <v>4083</v>
      </c>
      <c r="N654" s="16" t="s">
        <v>4083</v>
      </c>
    </row>
    <row r="655" spans="1:14" s="16" customFormat="1" ht="15.75" customHeight="1">
      <c r="A655" s="22"/>
      <c r="B655" s="24"/>
      <c r="C655" s="24"/>
      <c r="D655" s="11"/>
      <c r="E655" s="376"/>
      <c r="F655" s="376"/>
      <c r="G655" s="376"/>
      <c r="H655" s="14"/>
      <c r="I655" s="14"/>
      <c r="J655" s="14"/>
      <c r="K655" s="38"/>
      <c r="L655" s="99"/>
      <c r="M655" s="99" t="s">
        <v>4083</v>
      </c>
      <c r="N655" s="16" t="s">
        <v>4083</v>
      </c>
    </row>
    <row r="656" spans="1:14" s="16" customFormat="1" ht="15.75" customHeight="1">
      <c r="A656" s="22"/>
      <c r="B656" s="24"/>
      <c r="C656" s="24"/>
      <c r="D656" s="11"/>
      <c r="E656" s="376"/>
      <c r="F656" s="376"/>
      <c r="G656" s="376"/>
      <c r="H656" s="14"/>
      <c r="I656" s="14"/>
      <c r="J656" s="14"/>
      <c r="K656" s="38"/>
      <c r="L656" s="99"/>
      <c r="M656" s="99" t="s">
        <v>4083</v>
      </c>
      <c r="N656" s="16" t="s">
        <v>4083</v>
      </c>
    </row>
    <row r="657" spans="1:14" s="16" customFormat="1" ht="15.75" customHeight="1">
      <c r="A657" s="22"/>
      <c r="B657" s="24"/>
      <c r="C657" s="24"/>
      <c r="D657" s="11"/>
      <c r="E657" s="376"/>
      <c r="F657" s="376"/>
      <c r="G657" s="376"/>
      <c r="H657" s="14"/>
      <c r="I657" s="14"/>
      <c r="J657" s="14"/>
      <c r="K657" s="38"/>
      <c r="L657" s="99"/>
      <c r="M657" s="99" t="s">
        <v>4083</v>
      </c>
      <c r="N657" s="16" t="s">
        <v>4083</v>
      </c>
    </row>
    <row r="658" spans="1:14" s="16" customFormat="1" ht="15.75" customHeight="1">
      <c r="A658" s="22"/>
      <c r="B658" s="24"/>
      <c r="C658" s="24"/>
      <c r="D658" s="11"/>
      <c r="E658" s="376"/>
      <c r="F658" s="376"/>
      <c r="G658" s="376"/>
      <c r="H658" s="14"/>
      <c r="I658" s="14"/>
      <c r="J658" s="14"/>
      <c r="K658" s="38"/>
      <c r="L658" s="99"/>
      <c r="M658" s="99" t="s">
        <v>4083</v>
      </c>
      <c r="N658" s="16" t="s">
        <v>4083</v>
      </c>
    </row>
    <row r="659" spans="1:14" s="16" customFormat="1" ht="15.75" customHeight="1">
      <c r="A659" s="22"/>
      <c r="B659" s="24"/>
      <c r="C659" s="24"/>
      <c r="D659" s="11"/>
      <c r="E659" s="376"/>
      <c r="F659" s="376"/>
      <c r="G659" s="376"/>
      <c r="H659" s="14"/>
      <c r="I659" s="14"/>
      <c r="J659" s="14"/>
      <c r="K659" s="38"/>
      <c r="L659" s="99"/>
      <c r="M659" s="99" t="s">
        <v>4083</v>
      </c>
      <c r="N659" s="16" t="s">
        <v>4083</v>
      </c>
    </row>
    <row r="660" spans="1:14" s="16" customFormat="1" ht="15.75" customHeight="1">
      <c r="A660" s="22"/>
      <c r="B660" s="24"/>
      <c r="C660" s="24"/>
      <c r="D660" s="11"/>
      <c r="E660" s="376"/>
      <c r="F660" s="376"/>
      <c r="G660" s="376"/>
      <c r="H660" s="14"/>
      <c r="I660" s="14"/>
      <c r="J660" s="14"/>
      <c r="K660" s="38"/>
      <c r="L660" s="99"/>
      <c r="M660" s="99" t="s">
        <v>4083</v>
      </c>
      <c r="N660" s="16" t="s">
        <v>4083</v>
      </c>
    </row>
    <row r="661" spans="1:14" s="16" customFormat="1" ht="15.75" customHeight="1">
      <c r="A661" s="22"/>
      <c r="B661" s="24"/>
      <c r="C661" s="24"/>
      <c r="D661" s="11"/>
      <c r="E661" s="376"/>
      <c r="F661" s="376"/>
      <c r="G661" s="376"/>
      <c r="H661" s="14"/>
      <c r="I661" s="14"/>
      <c r="J661" s="14"/>
      <c r="K661" s="38"/>
      <c r="L661" s="99"/>
      <c r="M661" s="99" t="s">
        <v>4083</v>
      </c>
      <c r="N661" s="16" t="s">
        <v>4083</v>
      </c>
    </row>
    <row r="662" spans="1:14" s="16" customFormat="1" ht="15.75" customHeight="1">
      <c r="A662" s="22"/>
      <c r="B662" s="24"/>
      <c r="C662" s="24"/>
      <c r="D662" s="11"/>
      <c r="E662" s="376"/>
      <c r="F662" s="376"/>
      <c r="G662" s="376"/>
      <c r="H662" s="14"/>
      <c r="I662" s="14"/>
      <c r="J662" s="14"/>
      <c r="K662" s="38"/>
      <c r="L662" s="99"/>
      <c r="M662" s="99" t="s">
        <v>4083</v>
      </c>
      <c r="N662" s="16" t="s">
        <v>4083</v>
      </c>
    </row>
    <row r="663" spans="1:14" s="16" customFormat="1" ht="15.75" customHeight="1">
      <c r="A663" s="22"/>
      <c r="B663" s="24"/>
      <c r="C663" s="24"/>
      <c r="D663" s="11"/>
      <c r="E663" s="376"/>
      <c r="F663" s="376"/>
      <c r="G663" s="376"/>
      <c r="H663" s="14"/>
      <c r="I663" s="14"/>
      <c r="J663" s="14"/>
      <c r="K663" s="38"/>
      <c r="L663" s="99"/>
      <c r="M663" s="99" t="s">
        <v>4083</v>
      </c>
      <c r="N663" s="16" t="s">
        <v>4083</v>
      </c>
    </row>
    <row r="664" spans="1:14" s="16" customFormat="1" ht="15.75" customHeight="1">
      <c r="A664" s="22"/>
      <c r="B664" s="24"/>
      <c r="C664" s="24"/>
      <c r="D664" s="11"/>
      <c r="E664" s="376"/>
      <c r="F664" s="376"/>
      <c r="G664" s="376"/>
      <c r="H664" s="14"/>
      <c r="I664" s="14"/>
      <c r="J664" s="14"/>
      <c r="K664" s="38"/>
      <c r="L664" s="99"/>
      <c r="M664" s="99" t="s">
        <v>4083</v>
      </c>
      <c r="N664" s="16" t="s">
        <v>4083</v>
      </c>
    </row>
    <row r="665" spans="1:14" s="16" customFormat="1" ht="15.75" customHeight="1">
      <c r="A665" s="22"/>
      <c r="B665" s="24"/>
      <c r="C665" s="24"/>
      <c r="D665" s="11"/>
      <c r="E665" s="376"/>
      <c r="F665" s="376"/>
      <c r="G665" s="376"/>
      <c r="H665" s="14"/>
      <c r="I665" s="14"/>
      <c r="J665" s="14"/>
      <c r="K665" s="38"/>
      <c r="L665" s="99"/>
      <c r="M665" s="99" t="s">
        <v>4083</v>
      </c>
      <c r="N665" s="16" t="s">
        <v>4083</v>
      </c>
    </row>
    <row r="666" spans="1:14" s="16" customFormat="1" ht="15.75" customHeight="1">
      <c r="A666" s="22"/>
      <c r="B666" s="24"/>
      <c r="C666" s="24"/>
      <c r="D666" s="11"/>
      <c r="E666" s="376"/>
      <c r="F666" s="376"/>
      <c r="G666" s="376"/>
      <c r="H666" s="14"/>
      <c r="I666" s="14"/>
      <c r="J666" s="14"/>
      <c r="K666" s="38"/>
      <c r="L666" s="99"/>
      <c r="M666" s="99" t="s">
        <v>4083</v>
      </c>
      <c r="N666" s="16" t="s">
        <v>4083</v>
      </c>
    </row>
    <row r="667" spans="1:14" s="16" customFormat="1" ht="15.75" customHeight="1">
      <c r="A667" s="22"/>
      <c r="B667" s="24"/>
      <c r="C667" s="24"/>
      <c r="D667" s="11"/>
      <c r="E667" s="376"/>
      <c r="F667" s="376"/>
      <c r="G667" s="376"/>
      <c r="H667" s="14"/>
      <c r="I667" s="14"/>
      <c r="J667" s="14"/>
      <c r="K667" s="38"/>
      <c r="L667" s="99"/>
      <c r="M667" s="99" t="s">
        <v>4083</v>
      </c>
      <c r="N667" s="16" t="s">
        <v>4083</v>
      </c>
    </row>
    <row r="668" spans="1:14" s="16" customFormat="1" ht="15.75" customHeight="1">
      <c r="A668" s="22"/>
      <c r="B668" s="24"/>
      <c r="C668" s="24"/>
      <c r="D668" s="11"/>
      <c r="E668" s="376"/>
      <c r="F668" s="376"/>
      <c r="G668" s="376"/>
      <c r="H668" s="14"/>
      <c r="I668" s="14"/>
      <c r="J668" s="14"/>
      <c r="K668" s="38"/>
      <c r="L668" s="99"/>
      <c r="M668" s="99" t="s">
        <v>4083</v>
      </c>
      <c r="N668" s="16" t="s">
        <v>4083</v>
      </c>
    </row>
    <row r="669" spans="1:14" s="16" customFormat="1" ht="15.75" customHeight="1">
      <c r="A669" s="22"/>
      <c r="B669" s="24"/>
      <c r="C669" s="24"/>
      <c r="D669" s="11"/>
      <c r="E669" s="376"/>
      <c r="F669" s="376"/>
      <c r="G669" s="376"/>
      <c r="H669" s="14"/>
      <c r="I669" s="14"/>
      <c r="J669" s="14"/>
      <c r="K669" s="38"/>
      <c r="L669" s="99"/>
      <c r="M669" s="99" t="s">
        <v>4083</v>
      </c>
      <c r="N669" s="16" t="s">
        <v>4083</v>
      </c>
    </row>
    <row r="670" spans="1:14" s="16" customFormat="1" ht="15.75" customHeight="1">
      <c r="A670" s="22"/>
      <c r="B670" s="24"/>
      <c r="C670" s="24"/>
      <c r="D670" s="11"/>
      <c r="E670" s="376"/>
      <c r="F670" s="376"/>
      <c r="G670" s="376"/>
      <c r="H670" s="14"/>
      <c r="I670" s="14"/>
      <c r="J670" s="14"/>
      <c r="K670" s="38"/>
      <c r="L670" s="99"/>
      <c r="M670" s="99"/>
      <c r="N670" s="16" t="s">
        <v>4083</v>
      </c>
    </row>
    <row r="671" spans="1:14" s="16" customFormat="1" ht="15.75" customHeight="1">
      <c r="A671" s="22"/>
      <c r="B671" s="24"/>
      <c r="C671" s="24"/>
      <c r="D671" s="11"/>
      <c r="E671" s="376"/>
      <c r="F671" s="376"/>
      <c r="G671" s="376"/>
      <c r="H671" s="14"/>
      <c r="I671" s="14"/>
      <c r="J671" s="14"/>
      <c r="K671" s="38"/>
      <c r="L671" s="99"/>
      <c r="M671" s="99"/>
      <c r="N671" s="16" t="s">
        <v>4083</v>
      </c>
    </row>
    <row r="672" spans="1:14" s="16" customFormat="1" ht="15.75" customHeight="1">
      <c r="A672" s="22"/>
      <c r="B672" s="24"/>
      <c r="C672" s="24"/>
      <c r="D672" s="11"/>
      <c r="E672" s="376"/>
      <c r="F672" s="376"/>
      <c r="G672" s="376"/>
      <c r="H672" s="14"/>
      <c r="I672" s="14"/>
      <c r="J672" s="14"/>
      <c r="K672" s="38"/>
      <c r="L672" s="99"/>
      <c r="M672" s="99"/>
      <c r="N672" s="16" t="s">
        <v>4083</v>
      </c>
    </row>
    <row r="673" spans="1:14" s="16" customFormat="1" ht="15.75" customHeight="1">
      <c r="A673" s="22"/>
      <c r="B673" s="24"/>
      <c r="C673" s="24"/>
      <c r="D673" s="11"/>
      <c r="E673" s="376"/>
      <c r="F673" s="376"/>
      <c r="G673" s="376"/>
      <c r="H673" s="14"/>
      <c r="I673" s="14"/>
      <c r="J673" s="14"/>
      <c r="K673" s="38"/>
      <c r="L673" s="99"/>
      <c r="M673" s="99"/>
      <c r="N673" s="16" t="s">
        <v>4083</v>
      </c>
    </row>
    <row r="674" spans="1:14" s="16" customFormat="1" ht="15.75" customHeight="1">
      <c r="A674" s="22"/>
      <c r="B674" s="24"/>
      <c r="C674" s="24"/>
      <c r="D674" s="11"/>
      <c r="E674" s="376"/>
      <c r="F674" s="376"/>
      <c r="G674" s="376"/>
      <c r="H674" s="14"/>
      <c r="I674" s="14"/>
      <c r="J674" s="14"/>
      <c r="K674" s="38"/>
      <c r="L674" s="99"/>
      <c r="M674" s="99"/>
      <c r="N674" s="16" t="s">
        <v>4083</v>
      </c>
    </row>
    <row r="675" spans="1:14" s="16" customFormat="1" ht="15.75" customHeight="1">
      <c r="A675" s="22"/>
      <c r="B675" s="24"/>
      <c r="C675" s="24"/>
      <c r="D675" s="11"/>
      <c r="E675" s="376"/>
      <c r="F675" s="376"/>
      <c r="G675" s="376"/>
      <c r="H675" s="14"/>
      <c r="I675" s="14"/>
      <c r="J675" s="14"/>
      <c r="K675" s="38"/>
      <c r="L675" s="99"/>
      <c r="M675" s="99"/>
      <c r="N675" s="16" t="s">
        <v>4083</v>
      </c>
    </row>
    <row r="676" spans="1:14" s="16" customFormat="1" ht="15.75" customHeight="1">
      <c r="A676" s="22"/>
      <c r="B676" s="24"/>
      <c r="C676" s="24"/>
      <c r="D676" s="11"/>
      <c r="E676" s="376"/>
      <c r="F676" s="376"/>
      <c r="G676" s="376"/>
      <c r="H676" s="14"/>
      <c r="I676" s="14"/>
      <c r="J676" s="14"/>
      <c r="K676" s="38"/>
      <c r="L676" s="99"/>
      <c r="M676" s="99"/>
      <c r="N676" s="16" t="s">
        <v>4083</v>
      </c>
    </row>
    <row r="677" spans="1:14" s="16" customFormat="1" ht="15.75" customHeight="1">
      <c r="A677" s="22"/>
      <c r="B677" s="24"/>
      <c r="C677" s="24"/>
      <c r="D677" s="11"/>
      <c r="E677" s="376"/>
      <c r="F677" s="376"/>
      <c r="G677" s="376"/>
      <c r="H677" s="14"/>
      <c r="I677" s="14"/>
      <c r="J677" s="14"/>
      <c r="K677" s="38"/>
      <c r="L677" s="99"/>
      <c r="M677" s="99"/>
      <c r="N677" s="16" t="s">
        <v>4083</v>
      </c>
    </row>
    <row r="678" spans="1:14" s="16" customFormat="1" ht="15.75" customHeight="1">
      <c r="A678" s="22"/>
      <c r="B678" s="24"/>
      <c r="C678" s="24"/>
      <c r="D678" s="11"/>
      <c r="E678" s="376"/>
      <c r="F678" s="376"/>
      <c r="G678" s="376"/>
      <c r="H678" s="14"/>
      <c r="I678" s="14"/>
      <c r="J678" s="14"/>
      <c r="K678" s="38"/>
      <c r="L678" s="99"/>
      <c r="M678" s="99"/>
      <c r="N678" s="16" t="s">
        <v>4083</v>
      </c>
    </row>
    <row r="679" spans="1:14" s="16" customFormat="1" ht="15.75" customHeight="1">
      <c r="A679" s="22"/>
      <c r="B679" s="24"/>
      <c r="C679" s="24"/>
      <c r="D679" s="11"/>
      <c r="E679" s="376"/>
      <c r="F679" s="376"/>
      <c r="G679" s="376"/>
      <c r="H679" s="14"/>
      <c r="I679" s="14"/>
      <c r="J679" s="14"/>
      <c r="K679" s="38"/>
      <c r="L679" s="99"/>
      <c r="M679" s="99"/>
      <c r="N679" s="16" t="s">
        <v>4083</v>
      </c>
    </row>
    <row r="680" spans="1:14" s="16" customFormat="1" ht="15.75" customHeight="1">
      <c r="A680" s="22"/>
      <c r="B680" s="24"/>
      <c r="C680" s="24"/>
      <c r="D680" s="11"/>
      <c r="E680" s="376"/>
      <c r="F680" s="376"/>
      <c r="G680" s="376"/>
      <c r="H680" s="14"/>
      <c r="I680" s="14"/>
      <c r="J680" s="14"/>
      <c r="K680" s="38"/>
      <c r="L680" s="99"/>
      <c r="M680" s="99"/>
      <c r="N680" s="16" t="s">
        <v>4083</v>
      </c>
    </row>
    <row r="681" spans="1:14" s="16" customFormat="1" ht="15.75" customHeight="1">
      <c r="A681" s="22"/>
      <c r="B681" s="24"/>
      <c r="C681" s="24"/>
      <c r="D681" s="11"/>
      <c r="E681" s="376"/>
      <c r="F681" s="376"/>
      <c r="G681" s="376"/>
      <c r="H681" s="14"/>
      <c r="I681" s="14"/>
      <c r="J681" s="14"/>
      <c r="K681" s="38"/>
      <c r="L681" s="99"/>
      <c r="M681" s="99"/>
      <c r="N681" s="16" t="s">
        <v>4083</v>
      </c>
    </row>
    <row r="682" spans="1:14" s="16" customFormat="1" ht="15.75" customHeight="1">
      <c r="A682" s="22"/>
      <c r="B682" s="24"/>
      <c r="C682" s="24"/>
      <c r="D682" s="11"/>
      <c r="E682" s="376"/>
      <c r="F682" s="376"/>
      <c r="G682" s="376"/>
      <c r="H682" s="14"/>
      <c r="I682" s="14"/>
      <c r="J682" s="14"/>
      <c r="K682" s="38"/>
      <c r="L682" s="99"/>
      <c r="M682" s="99"/>
      <c r="N682" s="16" t="s">
        <v>4083</v>
      </c>
    </row>
    <row r="683" spans="1:14" s="16" customFormat="1" ht="15.75" customHeight="1">
      <c r="A683" s="22"/>
      <c r="B683" s="24"/>
      <c r="C683" s="24"/>
      <c r="D683" s="11"/>
      <c r="E683" s="376"/>
      <c r="F683" s="376"/>
      <c r="G683" s="376"/>
      <c r="H683" s="14"/>
      <c r="I683" s="14"/>
      <c r="J683" s="14"/>
      <c r="K683" s="38"/>
      <c r="L683" s="99"/>
      <c r="M683" s="99"/>
      <c r="N683" s="16" t="s">
        <v>4083</v>
      </c>
    </row>
    <row r="684" spans="1:14" s="16" customFormat="1" ht="15.75" customHeight="1">
      <c r="A684" s="22"/>
      <c r="B684" s="24"/>
      <c r="C684" s="24"/>
      <c r="D684" s="11"/>
      <c r="E684" s="376"/>
      <c r="F684" s="376"/>
      <c r="G684" s="376"/>
      <c r="H684" s="14"/>
      <c r="I684" s="14"/>
      <c r="J684" s="14"/>
      <c r="K684" s="38"/>
      <c r="L684" s="99"/>
      <c r="M684" s="99"/>
      <c r="N684" s="16" t="s">
        <v>4083</v>
      </c>
    </row>
    <row r="685" spans="1:14" s="16" customFormat="1" ht="15.75" customHeight="1">
      <c r="A685" s="22"/>
      <c r="B685" s="24"/>
      <c r="C685" s="24"/>
      <c r="D685" s="11"/>
      <c r="E685" s="376"/>
      <c r="F685" s="376"/>
      <c r="G685" s="376"/>
      <c r="H685" s="14"/>
      <c r="I685" s="14"/>
      <c r="J685" s="14"/>
      <c r="K685" s="38"/>
      <c r="L685" s="99"/>
      <c r="M685" s="99"/>
      <c r="N685" s="16" t="s">
        <v>4083</v>
      </c>
    </row>
    <row r="686" spans="1:14" s="16" customFormat="1" ht="15.75" customHeight="1">
      <c r="A686" s="22"/>
      <c r="B686" s="24"/>
      <c r="C686" s="24"/>
      <c r="D686" s="11"/>
      <c r="E686" s="376"/>
      <c r="F686" s="376"/>
      <c r="G686" s="376"/>
      <c r="H686" s="14"/>
      <c r="I686" s="14"/>
      <c r="J686" s="14"/>
      <c r="K686" s="38"/>
      <c r="L686" s="99"/>
      <c r="M686" s="99"/>
      <c r="N686" s="16" t="s">
        <v>4083</v>
      </c>
    </row>
    <row r="687" spans="1:14" s="16" customFormat="1" ht="15.75" customHeight="1">
      <c r="A687" s="22"/>
      <c r="B687" s="24"/>
      <c r="C687" s="24"/>
      <c r="D687" s="11"/>
      <c r="E687" s="376"/>
      <c r="F687" s="376"/>
      <c r="G687" s="376"/>
      <c r="H687" s="14"/>
      <c r="I687" s="14"/>
      <c r="J687" s="14"/>
      <c r="K687" s="38"/>
      <c r="L687" s="99"/>
      <c r="M687" s="99"/>
      <c r="N687" s="16" t="s">
        <v>4083</v>
      </c>
    </row>
    <row r="688" spans="1:14" s="16" customFormat="1" ht="15.75" customHeight="1">
      <c r="A688" s="22"/>
      <c r="B688" s="24"/>
      <c r="C688" s="24"/>
      <c r="D688" s="11"/>
      <c r="E688" s="376"/>
      <c r="F688" s="376"/>
      <c r="G688" s="376"/>
      <c r="H688" s="14"/>
      <c r="I688" s="14"/>
      <c r="J688" s="14"/>
      <c r="K688" s="38"/>
      <c r="L688" s="99"/>
      <c r="M688" s="99"/>
      <c r="N688" s="16" t="s">
        <v>4083</v>
      </c>
    </row>
    <row r="689" spans="1:14" s="16" customFormat="1" ht="15.75" customHeight="1">
      <c r="A689" s="22"/>
      <c r="B689" s="24"/>
      <c r="C689" s="24"/>
      <c r="D689" s="11"/>
      <c r="E689" s="376"/>
      <c r="F689" s="376"/>
      <c r="G689" s="376"/>
      <c r="H689" s="14"/>
      <c r="I689" s="14"/>
      <c r="J689" s="14"/>
      <c r="K689" s="38"/>
      <c r="L689" s="99"/>
      <c r="M689" s="99"/>
      <c r="N689" s="16" t="s">
        <v>4083</v>
      </c>
    </row>
    <row r="690" spans="1:14" s="16" customFormat="1" ht="15.75" customHeight="1">
      <c r="A690" s="22"/>
      <c r="B690" s="24"/>
      <c r="C690" s="24"/>
      <c r="D690" s="11"/>
      <c r="E690" s="376"/>
      <c r="F690" s="376"/>
      <c r="G690" s="376"/>
      <c r="H690" s="14"/>
      <c r="I690" s="14"/>
      <c r="J690" s="14"/>
      <c r="K690" s="38"/>
      <c r="L690" s="99"/>
      <c r="M690" s="99"/>
      <c r="N690" s="16" t="s">
        <v>4083</v>
      </c>
    </row>
    <row r="691" spans="1:14" s="16" customFormat="1" ht="15.75" customHeight="1">
      <c r="A691" s="22"/>
      <c r="B691" s="24"/>
      <c r="C691" s="24"/>
      <c r="D691" s="11"/>
      <c r="E691" s="376"/>
      <c r="F691" s="376"/>
      <c r="G691" s="376"/>
      <c r="H691" s="14"/>
      <c r="I691" s="14"/>
      <c r="J691" s="14"/>
      <c r="K691" s="38"/>
      <c r="L691" s="99"/>
      <c r="M691" s="99"/>
      <c r="N691" s="16" t="s">
        <v>4083</v>
      </c>
    </row>
    <row r="692" spans="1:14" s="16" customFormat="1" ht="15.75" customHeight="1">
      <c r="A692" s="22"/>
      <c r="B692" s="24"/>
      <c r="C692" s="24"/>
      <c r="D692" s="11"/>
      <c r="E692" s="376"/>
      <c r="F692" s="376"/>
      <c r="G692" s="376"/>
      <c r="H692" s="14"/>
      <c r="I692" s="14"/>
      <c r="J692" s="14"/>
      <c r="K692" s="38"/>
      <c r="L692" s="99"/>
      <c r="M692" s="99"/>
      <c r="N692" s="16" t="s">
        <v>4083</v>
      </c>
    </row>
    <row r="693" spans="1:14" s="16" customFormat="1" ht="15.75" customHeight="1">
      <c r="A693" s="22"/>
      <c r="B693" s="24"/>
      <c r="C693" s="24"/>
      <c r="D693" s="11"/>
      <c r="E693" s="376"/>
      <c r="F693" s="376"/>
      <c r="G693" s="376"/>
      <c r="H693" s="14"/>
      <c r="I693" s="14"/>
      <c r="J693" s="14"/>
      <c r="K693" s="38"/>
      <c r="L693" s="99"/>
      <c r="M693" s="99"/>
      <c r="N693" s="16" t="s">
        <v>4083</v>
      </c>
    </row>
    <row r="694" spans="1:14" s="16" customFormat="1" ht="15.75" customHeight="1">
      <c r="A694" s="22"/>
      <c r="B694" s="24"/>
      <c r="C694" s="24"/>
      <c r="D694" s="11"/>
      <c r="E694" s="376"/>
      <c r="F694" s="376"/>
      <c r="G694" s="376"/>
      <c r="H694" s="14"/>
      <c r="I694" s="14"/>
      <c r="J694" s="14"/>
      <c r="K694" s="38"/>
      <c r="L694" s="99"/>
      <c r="M694" s="99"/>
      <c r="N694" s="16" t="s">
        <v>4083</v>
      </c>
    </row>
    <row r="695" spans="1:14" s="16" customFormat="1" ht="15.75" customHeight="1">
      <c r="A695" s="22"/>
      <c r="B695" s="24"/>
      <c r="C695" s="24"/>
      <c r="D695" s="11"/>
      <c r="E695" s="376"/>
      <c r="F695" s="376"/>
      <c r="G695" s="376"/>
      <c r="H695" s="14"/>
      <c r="I695" s="14"/>
      <c r="J695" s="14"/>
      <c r="K695" s="38"/>
      <c r="L695" s="99"/>
      <c r="M695" s="99"/>
      <c r="N695" s="16" t="s">
        <v>4083</v>
      </c>
    </row>
    <row r="696" spans="1:14" s="16" customFormat="1" ht="15.75" customHeight="1">
      <c r="A696" s="22"/>
      <c r="B696" s="24"/>
      <c r="C696" s="24"/>
      <c r="D696" s="11"/>
      <c r="E696" s="376"/>
      <c r="F696" s="376"/>
      <c r="G696" s="376"/>
      <c r="H696" s="14"/>
      <c r="I696" s="14"/>
      <c r="J696" s="14"/>
      <c r="K696" s="38"/>
      <c r="L696" s="99"/>
      <c r="M696" s="99"/>
      <c r="N696" s="16" t="s">
        <v>4083</v>
      </c>
    </row>
    <row r="697" spans="1:14" s="16" customFormat="1" ht="15.75" customHeight="1">
      <c r="A697" s="22"/>
      <c r="B697" s="24"/>
      <c r="C697" s="24"/>
      <c r="D697" s="11"/>
      <c r="E697" s="376"/>
      <c r="F697" s="376"/>
      <c r="G697" s="376"/>
      <c r="H697" s="14"/>
      <c r="I697" s="14"/>
      <c r="J697" s="14"/>
      <c r="K697" s="38"/>
      <c r="L697" s="99"/>
      <c r="M697" s="99"/>
      <c r="N697" s="16" t="s">
        <v>4083</v>
      </c>
    </row>
    <row r="698" spans="1:14" s="16" customFormat="1" ht="15.75" customHeight="1">
      <c r="A698" s="22"/>
      <c r="B698" s="24"/>
      <c r="C698" s="24"/>
      <c r="D698" s="11"/>
      <c r="E698" s="376"/>
      <c r="F698" s="376"/>
      <c r="G698" s="376"/>
      <c r="H698" s="14"/>
      <c r="I698" s="14"/>
      <c r="J698" s="14"/>
      <c r="K698" s="38"/>
      <c r="L698" s="99"/>
      <c r="M698" s="99"/>
      <c r="N698" s="16" t="s">
        <v>4083</v>
      </c>
    </row>
    <row r="699" spans="1:14" s="16" customFormat="1" ht="15.75" customHeight="1">
      <c r="A699" s="22"/>
      <c r="B699" s="24"/>
      <c r="C699" s="24"/>
      <c r="D699" s="11"/>
      <c r="E699" s="376"/>
      <c r="F699" s="376"/>
      <c r="G699" s="376"/>
      <c r="H699" s="14"/>
      <c r="I699" s="14"/>
      <c r="J699" s="14"/>
      <c r="K699" s="38"/>
      <c r="L699" s="99"/>
      <c r="M699" s="99"/>
      <c r="N699" s="16" t="s">
        <v>4083</v>
      </c>
    </row>
    <row r="700" spans="1:14" s="16" customFormat="1" ht="15.75" customHeight="1">
      <c r="A700" s="22"/>
      <c r="B700" s="24"/>
      <c r="C700" s="24"/>
      <c r="D700" s="11"/>
      <c r="E700" s="376"/>
      <c r="F700" s="376"/>
      <c r="G700" s="376"/>
      <c r="H700" s="14"/>
      <c r="I700" s="14"/>
      <c r="J700" s="14"/>
      <c r="K700" s="38"/>
      <c r="L700" s="99"/>
      <c r="M700" s="99"/>
      <c r="N700" s="16" t="s">
        <v>4083</v>
      </c>
    </row>
    <row r="701" spans="1:14" s="16" customFormat="1" ht="15.75" customHeight="1">
      <c r="A701" s="22"/>
      <c r="B701" s="24"/>
      <c r="C701" s="24"/>
      <c r="D701" s="11"/>
      <c r="E701" s="376"/>
      <c r="F701" s="376"/>
      <c r="G701" s="376"/>
      <c r="H701" s="14"/>
      <c r="I701" s="14"/>
      <c r="J701" s="14"/>
      <c r="K701" s="38"/>
      <c r="L701" s="99"/>
      <c r="M701" s="99"/>
      <c r="N701" s="16" t="s">
        <v>4083</v>
      </c>
    </row>
    <row r="702" spans="1:14" s="16" customFormat="1" ht="15.75" customHeight="1">
      <c r="A702" s="22"/>
      <c r="B702" s="24"/>
      <c r="C702" s="24"/>
      <c r="D702" s="11"/>
      <c r="E702" s="376"/>
      <c r="F702" s="376"/>
      <c r="G702" s="376"/>
      <c r="H702" s="14"/>
      <c r="I702" s="14"/>
      <c r="J702" s="14"/>
      <c r="K702" s="38"/>
      <c r="L702" s="99"/>
      <c r="M702" s="99"/>
      <c r="N702" s="16" t="s">
        <v>4083</v>
      </c>
    </row>
    <row r="703" spans="1:14" s="16" customFormat="1" ht="15.75" customHeight="1">
      <c r="A703" s="22"/>
      <c r="B703" s="24"/>
      <c r="C703" s="24"/>
      <c r="D703" s="11"/>
      <c r="E703" s="376"/>
      <c r="F703" s="376"/>
      <c r="G703" s="376"/>
      <c r="H703" s="14"/>
      <c r="I703" s="14"/>
      <c r="J703" s="14"/>
      <c r="K703" s="38"/>
      <c r="L703" s="99"/>
      <c r="M703" s="99"/>
      <c r="N703" s="16" t="s">
        <v>4083</v>
      </c>
    </row>
    <row r="704" spans="1:14" s="16" customFormat="1" ht="15.75" customHeight="1">
      <c r="A704" s="22"/>
      <c r="B704" s="24"/>
      <c r="C704" s="24"/>
      <c r="D704" s="11"/>
      <c r="E704" s="376"/>
      <c r="F704" s="376"/>
      <c r="G704" s="376"/>
      <c r="H704" s="14"/>
      <c r="I704" s="14"/>
      <c r="J704" s="14"/>
      <c r="K704" s="38"/>
      <c r="L704" s="99"/>
      <c r="M704" s="99"/>
      <c r="N704" s="16" t="s">
        <v>4083</v>
      </c>
    </row>
    <row r="705" spans="1:14" s="16" customFormat="1" ht="15.75" customHeight="1">
      <c r="A705" s="22"/>
      <c r="B705" s="24"/>
      <c r="C705" s="24"/>
      <c r="D705" s="11"/>
      <c r="E705" s="376"/>
      <c r="F705" s="376"/>
      <c r="G705" s="376"/>
      <c r="H705" s="14"/>
      <c r="I705" s="14"/>
      <c r="J705" s="14"/>
      <c r="K705" s="38"/>
      <c r="L705" s="99"/>
      <c r="M705" s="99"/>
      <c r="N705" s="16" t="s">
        <v>4083</v>
      </c>
    </row>
    <row r="706" spans="1:14" s="16" customFormat="1" ht="15.75" customHeight="1">
      <c r="A706" s="22"/>
      <c r="B706" s="24"/>
      <c r="C706" s="24"/>
      <c r="D706" s="11"/>
      <c r="E706" s="376"/>
      <c r="F706" s="376"/>
      <c r="G706" s="376"/>
      <c r="H706" s="14"/>
      <c r="I706" s="14"/>
      <c r="J706" s="14"/>
      <c r="K706" s="38"/>
      <c r="L706" s="99"/>
      <c r="M706" s="99"/>
      <c r="N706" s="16" t="s">
        <v>4083</v>
      </c>
    </row>
    <row r="707" spans="1:14" s="16" customFormat="1" ht="15.75" customHeight="1">
      <c r="A707" s="22"/>
      <c r="B707" s="24"/>
      <c r="C707" s="24"/>
      <c r="D707" s="11"/>
      <c r="E707" s="376"/>
      <c r="F707" s="376"/>
      <c r="G707" s="376"/>
      <c r="H707" s="14"/>
      <c r="I707" s="14"/>
      <c r="J707" s="14"/>
      <c r="K707" s="38"/>
      <c r="L707" s="99"/>
      <c r="M707" s="99"/>
      <c r="N707" s="16" t="s">
        <v>4083</v>
      </c>
    </row>
    <row r="708" spans="1:14" s="16" customFormat="1" ht="15.75" customHeight="1">
      <c r="A708" s="22"/>
      <c r="B708" s="24"/>
      <c r="C708" s="24"/>
      <c r="D708" s="11"/>
      <c r="E708" s="376"/>
      <c r="F708" s="376"/>
      <c r="G708" s="376"/>
      <c r="H708" s="14"/>
      <c r="I708" s="14"/>
      <c r="J708" s="14"/>
      <c r="K708" s="38"/>
      <c r="L708" s="99"/>
      <c r="M708" s="99"/>
      <c r="N708" s="16" t="s">
        <v>4083</v>
      </c>
    </row>
    <row r="709" spans="1:14" s="16" customFormat="1" ht="15.75" customHeight="1">
      <c r="A709" s="22"/>
      <c r="B709" s="24"/>
      <c r="C709" s="24"/>
      <c r="D709" s="11"/>
      <c r="E709" s="376"/>
      <c r="F709" s="376"/>
      <c r="G709" s="376"/>
      <c r="H709" s="14"/>
      <c r="I709" s="14"/>
      <c r="J709" s="14"/>
      <c r="K709" s="38"/>
      <c r="L709" s="99"/>
      <c r="M709" s="99"/>
      <c r="N709" s="16" t="s">
        <v>4083</v>
      </c>
    </row>
    <row r="710" spans="1:14" s="16" customFormat="1" ht="15.75" customHeight="1">
      <c r="A710" s="22"/>
      <c r="B710" s="24"/>
      <c r="C710" s="24"/>
      <c r="D710" s="11"/>
      <c r="E710" s="376"/>
      <c r="F710" s="376"/>
      <c r="G710" s="376"/>
      <c r="H710" s="14"/>
      <c r="I710" s="14"/>
      <c r="J710" s="14"/>
      <c r="K710" s="38"/>
      <c r="L710" s="99"/>
      <c r="M710" s="99"/>
      <c r="N710" s="16" t="s">
        <v>4083</v>
      </c>
    </row>
    <row r="711" spans="1:14" s="16" customFormat="1" ht="15.75" customHeight="1">
      <c r="A711" s="22"/>
      <c r="B711" s="24"/>
      <c r="C711" s="24"/>
      <c r="D711" s="11"/>
      <c r="E711" s="376"/>
      <c r="F711" s="376"/>
      <c r="G711" s="376"/>
      <c r="H711" s="14"/>
      <c r="I711" s="14"/>
      <c r="J711" s="14"/>
      <c r="K711" s="38"/>
      <c r="L711" s="99"/>
      <c r="M711" s="99"/>
      <c r="N711" s="16" t="s">
        <v>4083</v>
      </c>
    </row>
    <row r="712" spans="1:14" s="16" customFormat="1" ht="15.75" customHeight="1">
      <c r="A712" s="22"/>
      <c r="B712" s="24"/>
      <c r="C712" s="24"/>
      <c r="D712" s="11"/>
      <c r="E712" s="376"/>
      <c r="F712" s="376"/>
      <c r="G712" s="376"/>
      <c r="H712" s="14"/>
      <c r="I712" s="14"/>
      <c r="J712" s="14"/>
      <c r="K712" s="38"/>
      <c r="L712" s="99"/>
      <c r="M712" s="99"/>
      <c r="N712" s="16" t="s">
        <v>4083</v>
      </c>
    </row>
    <row r="713" spans="1:14" s="16" customFormat="1" ht="15.75" customHeight="1">
      <c r="A713" s="22"/>
      <c r="B713" s="24"/>
      <c r="C713" s="24"/>
      <c r="D713" s="11"/>
      <c r="E713" s="376"/>
      <c r="F713" s="376"/>
      <c r="G713" s="376"/>
      <c r="H713" s="14"/>
      <c r="I713" s="14"/>
      <c r="J713" s="14"/>
      <c r="K713" s="38"/>
      <c r="L713" s="99"/>
      <c r="M713" s="99"/>
      <c r="N713" s="16" t="s">
        <v>4083</v>
      </c>
    </row>
    <row r="714" spans="1:14" s="16" customFormat="1" ht="15.75" customHeight="1">
      <c r="A714" s="22"/>
      <c r="B714" s="24"/>
      <c r="C714" s="24"/>
      <c r="D714" s="11"/>
      <c r="E714" s="376"/>
      <c r="F714" s="376"/>
      <c r="G714" s="376"/>
      <c r="H714" s="14"/>
      <c r="I714" s="14"/>
      <c r="J714" s="14"/>
      <c r="K714" s="38"/>
      <c r="L714" s="99"/>
      <c r="M714" s="99"/>
      <c r="N714" s="16" t="s">
        <v>4083</v>
      </c>
    </row>
    <row r="715" spans="1:14" s="16" customFormat="1" ht="15.75" customHeight="1">
      <c r="A715" s="22"/>
      <c r="B715" s="24"/>
      <c r="C715" s="24"/>
      <c r="D715" s="11"/>
      <c r="E715" s="376"/>
      <c r="F715" s="376"/>
      <c r="G715" s="376"/>
      <c r="H715" s="14"/>
      <c r="I715" s="14"/>
      <c r="J715" s="14"/>
      <c r="K715" s="38"/>
      <c r="L715" s="99"/>
      <c r="M715" s="99"/>
      <c r="N715" s="16" t="s">
        <v>4083</v>
      </c>
    </row>
    <row r="716" spans="1:14" s="16" customFormat="1" ht="15.75" customHeight="1">
      <c r="A716" s="22"/>
      <c r="B716" s="24"/>
      <c r="C716" s="24"/>
      <c r="D716" s="11"/>
      <c r="E716" s="376"/>
      <c r="F716" s="376"/>
      <c r="G716" s="376"/>
      <c r="H716" s="14"/>
      <c r="I716" s="14"/>
      <c r="J716" s="14"/>
      <c r="K716" s="38"/>
      <c r="L716" s="99"/>
      <c r="M716" s="99"/>
      <c r="N716" s="16" t="s">
        <v>4083</v>
      </c>
    </row>
    <row r="717" spans="1:14" s="16" customFormat="1" ht="15.75" customHeight="1">
      <c r="A717" s="22"/>
      <c r="B717" s="24"/>
      <c r="C717" s="24"/>
      <c r="D717" s="11"/>
      <c r="E717" s="376"/>
      <c r="F717" s="376"/>
      <c r="G717" s="376"/>
      <c r="H717" s="14"/>
      <c r="I717" s="14"/>
      <c r="J717" s="14"/>
      <c r="K717" s="38"/>
      <c r="L717" s="99"/>
      <c r="M717" s="99"/>
      <c r="N717" s="16" t="s">
        <v>4083</v>
      </c>
    </row>
    <row r="718" spans="1:14" s="16" customFormat="1" ht="15.75" customHeight="1">
      <c r="A718" s="22"/>
      <c r="B718" s="24"/>
      <c r="C718" s="24"/>
      <c r="D718" s="11"/>
      <c r="E718" s="376"/>
      <c r="F718" s="376"/>
      <c r="G718" s="376"/>
      <c r="H718" s="14"/>
      <c r="I718" s="14"/>
      <c r="J718" s="14"/>
      <c r="K718" s="38"/>
      <c r="L718" s="99"/>
      <c r="M718" s="99"/>
      <c r="N718" s="16" t="s">
        <v>4083</v>
      </c>
    </row>
    <row r="719" spans="1:14" s="16" customFormat="1" ht="15.75" customHeight="1">
      <c r="A719" s="22"/>
      <c r="B719" s="24"/>
      <c r="C719" s="24"/>
      <c r="D719" s="11"/>
      <c r="E719" s="376"/>
      <c r="F719" s="376"/>
      <c r="G719" s="376"/>
      <c r="H719" s="14"/>
      <c r="I719" s="14"/>
      <c r="J719" s="14"/>
      <c r="K719" s="38"/>
      <c r="L719" s="99"/>
      <c r="M719" s="99"/>
      <c r="N719" s="16" t="s">
        <v>4083</v>
      </c>
    </row>
    <row r="720" spans="1:14" s="16" customFormat="1" ht="15.75" customHeight="1">
      <c r="A720" s="22"/>
      <c r="B720" s="24"/>
      <c r="C720" s="24"/>
      <c r="D720" s="11"/>
      <c r="E720" s="376"/>
      <c r="F720" s="376"/>
      <c r="G720" s="376"/>
      <c r="H720" s="14"/>
      <c r="I720" s="14"/>
      <c r="J720" s="14"/>
      <c r="K720" s="38"/>
      <c r="L720" s="99"/>
      <c r="M720" s="99"/>
      <c r="N720" s="16" t="s">
        <v>4083</v>
      </c>
    </row>
    <row r="721" spans="1:14" s="16" customFormat="1" ht="15.75" customHeight="1">
      <c r="A721" s="22"/>
      <c r="B721" s="24"/>
      <c r="C721" s="24"/>
      <c r="D721" s="11"/>
      <c r="E721" s="376"/>
      <c r="F721" s="376"/>
      <c r="G721" s="376"/>
      <c r="H721" s="14"/>
      <c r="I721" s="14"/>
      <c r="J721" s="14"/>
      <c r="K721" s="38"/>
      <c r="L721" s="99"/>
      <c r="M721" s="99"/>
      <c r="N721" s="16" t="s">
        <v>4083</v>
      </c>
    </row>
    <row r="722" spans="1:14" s="16" customFormat="1" ht="15.75" customHeight="1">
      <c r="A722" s="22"/>
      <c r="B722" s="24"/>
      <c r="C722" s="24"/>
      <c r="D722" s="11"/>
      <c r="E722" s="376"/>
      <c r="F722" s="376"/>
      <c r="G722" s="376"/>
      <c r="H722" s="14"/>
      <c r="I722" s="14"/>
      <c r="J722" s="14"/>
      <c r="K722" s="38"/>
      <c r="L722" s="99"/>
      <c r="M722" s="99"/>
      <c r="N722" s="16" t="s">
        <v>4083</v>
      </c>
    </row>
    <row r="723" spans="1:14" s="16" customFormat="1" ht="15.75" customHeight="1">
      <c r="A723" s="22"/>
      <c r="B723" s="24"/>
      <c r="C723" s="24"/>
      <c r="D723" s="11"/>
      <c r="E723" s="376"/>
      <c r="F723" s="376"/>
      <c r="G723" s="376"/>
      <c r="H723" s="14"/>
      <c r="I723" s="14"/>
      <c r="J723" s="14"/>
      <c r="K723" s="38"/>
      <c r="L723" s="99"/>
      <c r="M723" s="99"/>
      <c r="N723" s="16" t="s">
        <v>4083</v>
      </c>
    </row>
    <row r="724" spans="1:14" s="16" customFormat="1" ht="15.75" customHeight="1">
      <c r="A724" s="22"/>
      <c r="B724" s="24"/>
      <c r="C724" s="24"/>
      <c r="D724" s="11"/>
      <c r="E724" s="376"/>
      <c r="F724" s="376"/>
      <c r="G724" s="376"/>
      <c r="H724" s="14"/>
      <c r="I724" s="14"/>
      <c r="J724" s="14"/>
      <c r="K724" s="38"/>
      <c r="L724" s="99"/>
      <c r="M724" s="99"/>
      <c r="N724" s="16" t="s">
        <v>4083</v>
      </c>
    </row>
    <row r="725" spans="1:14" s="16" customFormat="1" ht="15.75" customHeight="1">
      <c r="A725" s="22"/>
      <c r="B725" s="24"/>
      <c r="C725" s="24"/>
      <c r="D725" s="11"/>
      <c r="E725" s="376"/>
      <c r="F725" s="376"/>
      <c r="G725" s="376"/>
      <c r="H725" s="14"/>
      <c r="I725" s="14"/>
      <c r="J725" s="14"/>
      <c r="K725" s="38"/>
      <c r="L725" s="99"/>
      <c r="M725" s="99"/>
      <c r="N725" s="16" t="s">
        <v>4083</v>
      </c>
    </row>
    <row r="726" spans="1:14" ht="15.75" customHeight="1">
      <c r="N726" s="16" t="s">
        <v>4083</v>
      </c>
    </row>
    <row r="727" spans="1:14" ht="15.75" customHeight="1">
      <c r="N727" s="16" t="s">
        <v>4083</v>
      </c>
    </row>
    <row r="728" spans="1:14" ht="15.75" customHeight="1">
      <c r="N728" s="16" t="s">
        <v>4083</v>
      </c>
    </row>
    <row r="729" spans="1:14" ht="15.75" customHeight="1">
      <c r="N729" s="16" t="s">
        <v>4083</v>
      </c>
    </row>
    <row r="730" spans="1:14" ht="15.75" customHeight="1">
      <c r="N730" s="16" t="s">
        <v>4083</v>
      </c>
    </row>
    <row r="731" spans="1:14" ht="15.75" customHeight="1">
      <c r="N731" s="16" t="s">
        <v>4083</v>
      </c>
    </row>
    <row r="732" spans="1:14" ht="15.75" customHeight="1">
      <c r="N732" s="16" t="s">
        <v>4083</v>
      </c>
    </row>
    <row r="733" spans="1:14" ht="15.75" customHeight="1">
      <c r="N733" s="16" t="s">
        <v>4083</v>
      </c>
    </row>
    <row r="734" spans="1:14" ht="15.75" customHeight="1">
      <c r="N734" s="16" t="s">
        <v>4083</v>
      </c>
    </row>
    <row r="735" spans="1:14" ht="15.75" customHeight="1">
      <c r="N735" s="16" t="s">
        <v>4083</v>
      </c>
    </row>
    <row r="736" spans="1:14" ht="15.75" customHeight="1">
      <c r="N736" s="16" t="s">
        <v>4083</v>
      </c>
    </row>
    <row r="737" spans="14:14" ht="15.75" customHeight="1">
      <c r="N737" s="16" t="s">
        <v>4083</v>
      </c>
    </row>
    <row r="738" spans="14:14" ht="15.75" customHeight="1">
      <c r="N738" s="16" t="s">
        <v>4083</v>
      </c>
    </row>
    <row r="739" spans="14:14" ht="15.75" customHeight="1">
      <c r="N739" s="16" t="s">
        <v>4083</v>
      </c>
    </row>
    <row r="740" spans="14:14" ht="15.75" customHeight="1">
      <c r="N740" s="16" t="s">
        <v>4083</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D3" sqref="D3"/>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429</v>
      </c>
    </row>
    <row r="3" spans="2:16" ht="22.5" customHeight="1" thickBot="1">
      <c r="B3" s="139" t="s">
        <v>6442</v>
      </c>
      <c r="C3" s="154">
        <f>COUNTIF(VODANET!J5:J4966,"ACEITO")</f>
        <v>1971</v>
      </c>
      <c r="D3" s="154">
        <f>1200-C2</f>
        <v>771</v>
      </c>
      <c r="E3" s="140" t="s">
        <v>6791</v>
      </c>
      <c r="F3" s="183">
        <v>0</v>
      </c>
      <c r="G3" s="35"/>
      <c r="H3" s="140" t="s">
        <v>1308</v>
      </c>
      <c r="I3" s="183">
        <f>SUM(C83:C84)</f>
        <v>0</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69">
        <v>40</v>
      </c>
      <c r="D27" s="470"/>
      <c r="E27" s="469">
        <v>40</v>
      </c>
      <c r="F27" s="470"/>
      <c r="G27" s="469">
        <v>40</v>
      </c>
      <c r="H27" s="470"/>
      <c r="I27" s="469">
        <v>40</v>
      </c>
      <c r="J27" s="470"/>
      <c r="K27" s="469">
        <v>40</v>
      </c>
      <c r="L27" s="470"/>
      <c r="M27" s="114">
        <f>SUM(C27:L27)</f>
        <v>200</v>
      </c>
    </row>
    <row r="28" spans="2:14" ht="16.5" customHeight="1">
      <c r="B28" s="108" t="s">
        <v>5511</v>
      </c>
      <c r="C28" s="469">
        <f>COUNTIFS(VODANET!$AA$5:$AA$4966,"&gt;="&amp;Mensal!C26,VODANET!$AA$5:$AA$4966,"&lt;="&amp;Mensal!D26)</f>
        <v>56</v>
      </c>
      <c r="D28" s="470"/>
      <c r="E28" s="469">
        <f>COUNTIFS(VODANET!$AA$5:$AA$4966,"&gt;="&amp;Mensal!E26,VODANET!$AA$5:$AA$4966,"&lt;="&amp;Mensal!F26)</f>
        <v>41</v>
      </c>
      <c r="F28" s="470"/>
      <c r="G28" s="469">
        <f>COUNTIFS(VODANET!$AA$5:$AA$4966,"&gt;="&amp;Mensal!G26,VODANET!$AA$5:$AA$4966,"&lt;="&amp;Mensal!H26)</f>
        <v>57</v>
      </c>
      <c r="H28" s="470"/>
      <c r="I28" s="469">
        <f>COUNTIFS(VODANET!$AA$5:$AA$4966,"&gt;="&amp;Mensal!I26,VODANET!$AA$5:$AA$4966,"&lt;="&amp;Mensal!J26)</f>
        <v>21</v>
      </c>
      <c r="J28" s="470"/>
      <c r="K28" s="469">
        <f>COUNTIFS(VODANET!$AA$5:$AA$4966,"&gt;="&amp;Mensal!K26,VODANET!$AA$5:$AA$4966,"&lt;="&amp;Mensal!L26)</f>
        <v>21</v>
      </c>
      <c r="L28" s="470"/>
      <c r="M28" s="114">
        <f>SUM(C28:L28)</f>
        <v>196</v>
      </c>
    </row>
    <row r="29" spans="2:14" ht="16.5" customHeight="1" thickBot="1">
      <c r="B29" s="109" t="s">
        <v>6789</v>
      </c>
      <c r="C29" s="467">
        <v>0</v>
      </c>
      <c r="D29" s="468"/>
      <c r="E29" s="467">
        <v>0</v>
      </c>
      <c r="F29" s="468"/>
      <c r="G29" s="467">
        <v>0</v>
      </c>
      <c r="H29" s="468"/>
      <c r="I29" s="467">
        <v>0</v>
      </c>
      <c r="J29" s="468"/>
      <c r="K29" s="467">
        <v>6</v>
      </c>
      <c r="L29" s="468"/>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0</v>
      </c>
      <c r="D33" s="143">
        <f>COUNTIFS(VODANET!$L$5:$L$4966,"VODANET",VODANET!$J$5:$J$4966,"A ACEITAR")</f>
        <v>0</v>
      </c>
      <c r="E33" s="152">
        <f>SUM(C33:D33)</f>
        <v>0</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196</v>
      </c>
    </row>
    <row r="36" spans="2:11" ht="16.5" customHeight="1" thickBot="1"/>
    <row r="37" spans="2:11" ht="16.5" customHeight="1" thickBot="1">
      <c r="B37" s="139" t="s">
        <v>6442</v>
      </c>
      <c r="C37" s="154">
        <f>C3</f>
        <v>1971</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69">
        <v>18</v>
      </c>
      <c r="D39" s="470"/>
      <c r="E39" s="469">
        <v>58</v>
      </c>
      <c r="F39" s="470"/>
      <c r="G39" s="469">
        <v>58</v>
      </c>
      <c r="H39" s="470"/>
      <c r="I39" s="469">
        <v>56</v>
      </c>
      <c r="J39" s="470"/>
      <c r="K39" s="114">
        <f>SUM(C39:J39)</f>
        <v>190</v>
      </c>
    </row>
    <row r="40" spans="2:11" ht="16.5" customHeight="1">
      <c r="B40" s="108" t="s">
        <v>5511</v>
      </c>
      <c r="C40" s="469">
        <f>COUNTIFS(VODANET!$AA$5:$AA$4966,"&gt;="&amp;Mensal!C38,VODANET!$AA$5:$AA$4966,"&lt;="&amp;Mensal!D38)</f>
        <v>14</v>
      </c>
      <c r="D40" s="470"/>
      <c r="E40" s="469">
        <f>COUNTIFS(VODANET!$AA$5:$AA$4966,"&gt;="&amp;Mensal!E38,VODANET!$AA$5:$AA$4966,"&lt;="&amp;Mensal!F38)</f>
        <v>26</v>
      </c>
      <c r="F40" s="470"/>
      <c r="G40" s="469">
        <f>COUNTIFS(VODANET!$AA$5:$AA$4966,"&gt;="&amp;Mensal!G38,VODANET!$AA$5:$AA$4966,"&lt;="&amp;Mensal!H38)</f>
        <v>68</v>
      </c>
      <c r="H40" s="470"/>
      <c r="I40" s="469">
        <f>COUNTIFS(VODANET!$AA$5:$AA$4966,"&gt;="&amp;Mensal!I38,VODANET!$AA$5:$AA$4966,"&lt;="&amp;Mensal!J38)</f>
        <v>33</v>
      </c>
      <c r="J40" s="470"/>
      <c r="K40" s="114">
        <f>SUM(C40:J40)</f>
        <v>141</v>
      </c>
    </row>
    <row r="41" spans="2:11" ht="16.5" customHeight="1" thickBot="1">
      <c r="B41" s="109" t="s">
        <v>6789</v>
      </c>
      <c r="C41" s="467">
        <v>7</v>
      </c>
      <c r="D41" s="468"/>
      <c r="E41" s="467">
        <v>16</v>
      </c>
      <c r="F41" s="468"/>
      <c r="G41" s="467">
        <v>6</v>
      </c>
      <c r="H41" s="468"/>
      <c r="I41" s="467">
        <v>15</v>
      </c>
      <c r="J41" s="468"/>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0</v>
      </c>
      <c r="D45" s="143">
        <f>COUNTIFS(VODANET!$L$5:$L$4966,"VODANET",VODANET!$J$5:$J$4966,"A ACEITAR")</f>
        <v>0</v>
      </c>
      <c r="E45" s="152">
        <f>SUM(C45:D45)</f>
        <v>0</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141</v>
      </c>
    </row>
    <row r="49" spans="2:13" ht="16.5" customHeight="1" thickBot="1"/>
    <row r="50" spans="2:13" ht="16.5" customHeight="1" thickBot="1">
      <c r="B50" s="139" t="s">
        <v>6442</v>
      </c>
      <c r="C50" s="154">
        <f>C3</f>
        <v>1971</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69">
        <v>50</v>
      </c>
      <c r="D52" s="470"/>
      <c r="E52" s="469">
        <v>20</v>
      </c>
      <c r="F52" s="470"/>
      <c r="G52" s="469">
        <v>20</v>
      </c>
      <c r="H52" s="470"/>
      <c r="I52" s="469">
        <v>90</v>
      </c>
      <c r="J52" s="470"/>
      <c r="K52" s="469">
        <v>10</v>
      </c>
      <c r="L52" s="470"/>
      <c r="M52" s="114">
        <f>SUM(C52:L52)</f>
        <v>190</v>
      </c>
    </row>
    <row r="53" spans="2:13" ht="16.5" customHeight="1">
      <c r="B53" s="108" t="s">
        <v>5511</v>
      </c>
      <c r="C53" s="469">
        <f>COUNTIFS(VODANET!$AA$5:$AA$4966,"&gt;="&amp;Mensal!C51,VODANET!$AA$5:$AA$4966,"&lt;="&amp;Mensal!D51)</f>
        <v>29</v>
      </c>
      <c r="D53" s="470"/>
      <c r="E53" s="469">
        <f>COUNTIFS(VODANET!$AA$5:$AA$4966,"&gt;="&amp;Mensal!E51,VODANET!$AA$5:$AA$4966,"&lt;="&amp;Mensal!F51)</f>
        <v>12</v>
      </c>
      <c r="F53" s="470"/>
      <c r="G53" s="469">
        <f>COUNTIFS(VODANET!$AA$5:$AA$4966,"&gt;="&amp;Mensal!G51,VODANET!$AA$5:$AA$4966,"&lt;="&amp;Mensal!H51)</f>
        <v>17</v>
      </c>
      <c r="H53" s="470"/>
      <c r="I53" s="469">
        <f>COUNTIFS(VODANET!$AA$5:$AA$4966,"&gt;="&amp;Mensal!I51,VODANET!$AA$5:$AA$4966,"&lt;="&amp;Mensal!J51)</f>
        <v>33</v>
      </c>
      <c r="J53" s="470"/>
      <c r="K53" s="469">
        <f>COUNTIFS(VODANET!$AA$5:$AA$4966,"&gt;="&amp;Mensal!K51,VODANET!$AA$5:$AA$4966,"&lt;="&amp;Mensal!L51)</f>
        <v>22</v>
      </c>
      <c r="L53" s="470"/>
      <c r="M53" s="114">
        <f>SUM(C53:L53)</f>
        <v>113</v>
      </c>
    </row>
    <row r="54" spans="2:13" ht="16.5" customHeight="1" thickBot="1">
      <c r="B54" s="109" t="s">
        <v>6789</v>
      </c>
      <c r="C54" s="467">
        <v>3</v>
      </c>
      <c r="D54" s="468"/>
      <c r="E54" s="467">
        <v>7</v>
      </c>
      <c r="F54" s="468"/>
      <c r="G54" s="467">
        <v>6</v>
      </c>
      <c r="H54" s="468"/>
      <c r="I54" s="467">
        <v>0</v>
      </c>
      <c r="J54" s="468"/>
      <c r="K54" s="467">
        <v>0</v>
      </c>
      <c r="L54" s="468"/>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0</v>
      </c>
      <c r="D58" s="143">
        <f>COUNTIFS(VODANET!$L$5:$L$4966,"VODANET",VODANET!$J$5:$J$4966,"A ACEITAR")</f>
        <v>0</v>
      </c>
      <c r="E58" s="152">
        <f>SUM(C58:D58)</f>
        <v>0</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113</v>
      </c>
    </row>
    <row r="61" spans="2:13" ht="16.5" customHeight="1" thickBot="1"/>
    <row r="62" spans="2:13" ht="16.5" customHeight="1" thickBot="1">
      <c r="B62" s="139" t="s">
        <v>6442</v>
      </c>
      <c r="C62" s="154">
        <f>C3</f>
        <v>1971</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69">
        <v>0</v>
      </c>
      <c r="D64" s="470"/>
      <c r="E64" s="469">
        <v>40</v>
      </c>
      <c r="F64" s="470"/>
      <c r="G64" s="469">
        <v>30</v>
      </c>
      <c r="H64" s="470"/>
      <c r="I64" s="469">
        <v>50</v>
      </c>
      <c r="J64" s="470"/>
      <c r="K64" s="469">
        <v>80</v>
      </c>
      <c r="L64" s="470"/>
      <c r="M64" s="114">
        <f>SUM(C64:L64)</f>
        <v>200</v>
      </c>
    </row>
    <row r="65" spans="2:13" ht="16.5" customHeight="1">
      <c r="B65" s="108" t="s">
        <v>5511</v>
      </c>
      <c r="C65" s="469">
        <f>COUNTIFS(VODANET!$AA$5:$AA$4966,"&gt;="&amp;Mensal!C63,VODANET!$AA$5:$AA$4966,"&lt;="&amp;Mensal!D63)</f>
        <v>0</v>
      </c>
      <c r="D65" s="470"/>
      <c r="E65" s="469">
        <f>COUNTIFS(VODANET!$AA$5:$AA$4966,"&gt;="&amp;Mensal!E63,VODANET!$AA$5:$AA$4966,"&lt;="&amp;Mensal!F63)</f>
        <v>33</v>
      </c>
      <c r="F65" s="470"/>
      <c r="G65" s="469">
        <f>COUNTIFS(VODANET!$AA$5:$AA$4966,"&gt;="&amp;Mensal!G63,VODANET!$AA$5:$AA$4966,"&lt;="&amp;Mensal!H63)</f>
        <v>6</v>
      </c>
      <c r="H65" s="470"/>
      <c r="I65" s="469">
        <f>COUNTIFS(VODANET!$AA$5:$AA$4966,"&gt;="&amp;Mensal!I63,VODANET!$AA$5:$AA$4966,"&lt;="&amp;Mensal!J63)</f>
        <v>56</v>
      </c>
      <c r="J65" s="470"/>
      <c r="K65" s="469">
        <f>COUNTIFS(VODANET!$AA$5:$AA$4966,"&gt;="&amp;Mensal!K63,VODANET!$AA$5:$AA$4966,"&lt;="&amp;Mensal!L63)</f>
        <v>43</v>
      </c>
      <c r="L65" s="470"/>
      <c r="M65" s="114">
        <f>SUM(C65:L65)</f>
        <v>138</v>
      </c>
    </row>
    <row r="66" spans="2:13" ht="16.5" customHeight="1" thickBot="1">
      <c r="B66" s="109" t="s">
        <v>6789</v>
      </c>
      <c r="C66" s="467">
        <v>8</v>
      </c>
      <c r="D66" s="468"/>
      <c r="E66" s="467">
        <v>0</v>
      </c>
      <c r="F66" s="468"/>
      <c r="G66" s="467">
        <v>6</v>
      </c>
      <c r="H66" s="468"/>
      <c r="I66" s="467">
        <v>10</v>
      </c>
      <c r="J66" s="468"/>
      <c r="K66" s="467">
        <v>8</v>
      </c>
      <c r="L66" s="468"/>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0</v>
      </c>
      <c r="D70" s="143">
        <f>COUNTIFS(VODANET!$L$5:$L$4966,"VODANET",VODANET!$J$5:$J$4966,"A ACEITAR")</f>
        <v>0</v>
      </c>
      <c r="E70" s="152">
        <f>SUM(C70:D70)</f>
        <v>0</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138</v>
      </c>
    </row>
    <row r="74" spans="2:13" ht="16.5" customHeight="1" thickBot="1"/>
    <row r="75" spans="2:13" ht="16.5" customHeight="1" thickBot="1">
      <c r="B75" s="139" t="s">
        <v>6442</v>
      </c>
      <c r="C75" s="154">
        <f>C3</f>
        <v>1971</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69">
        <v>100</v>
      </c>
      <c r="D77" s="470"/>
      <c r="E77" s="469">
        <v>100</v>
      </c>
      <c r="F77" s="470"/>
      <c r="G77" s="469">
        <v>91</v>
      </c>
      <c r="H77" s="470"/>
      <c r="I77" s="469">
        <v>13</v>
      </c>
      <c r="J77" s="470"/>
      <c r="K77" s="114">
        <f>SUM(C77:J77)</f>
        <v>304</v>
      </c>
    </row>
    <row r="78" spans="2:13" ht="16.5" customHeight="1">
      <c r="B78" s="108" t="s">
        <v>5511</v>
      </c>
      <c r="C78" s="469">
        <f>COUNTIFS(VODANET!$AA$5:$AA$4966,"&gt;="&amp;Mensal!C76,VODANET!$AA$5:$AA$4966,"&lt;="&amp;Mensal!D76)</f>
        <v>50</v>
      </c>
      <c r="D78" s="470"/>
      <c r="E78" s="469">
        <f>COUNTIFS(VODANET!$AA$5:$AA$4966,"&gt;="&amp;Mensal!E76,VODANET!$AA$5:$AA$4966,"&lt;="&amp;Mensal!F76)</f>
        <v>80</v>
      </c>
      <c r="F78" s="470"/>
      <c r="G78" s="469">
        <f>COUNTIFS(VODANET!$AA$5:$AA$4966,"&gt;="&amp;Mensal!G76,VODANET!$AA$5:$AA$4966,"&lt;="&amp;Mensal!H76)</f>
        <v>92</v>
      </c>
      <c r="H78" s="470"/>
      <c r="I78" s="469">
        <f>COUNTIFS(VODANET!$AA$5:$AA$4966,"&gt;="&amp;Mensal!I76,VODANET!$AA$5:$AA$4966,"&lt;="&amp;Mensal!J76)</f>
        <v>7</v>
      </c>
      <c r="J78" s="470"/>
      <c r="K78" s="114">
        <f>SUM(C78:J78)</f>
        <v>229</v>
      </c>
    </row>
    <row r="79" spans="2:13" ht="16.5" customHeight="1" thickBot="1">
      <c r="B79" s="109" t="s">
        <v>6789</v>
      </c>
      <c r="C79" s="467">
        <v>10</v>
      </c>
      <c r="D79" s="468"/>
      <c r="E79" s="467">
        <v>6</v>
      </c>
      <c r="F79" s="468"/>
      <c r="G79" s="467">
        <v>7</v>
      </c>
      <c r="H79" s="468"/>
      <c r="I79" s="467">
        <v>0</v>
      </c>
      <c r="J79" s="468"/>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0</v>
      </c>
      <c r="D83" s="143">
        <f>COUNTIFS(VODANET!$L$5:$L$4966,"VODANET",VODANET!$J$5:$J$4966,"A ACEITAR")</f>
        <v>0</v>
      </c>
      <c r="E83" s="143">
        <f>COUNTIFS(VODANET!$L$5:$L$4966,"TORRE",VODANET!$J$5:$J$4966,"A ACEITAR")</f>
        <v>0</v>
      </c>
      <c r="F83" s="181">
        <f>SUM(C83:E83)</f>
        <v>0</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200</v>
      </c>
    </row>
    <row r="88" spans="2:13" ht="16.5" customHeight="1" thickBot="1"/>
    <row r="89" spans="2:13" ht="16.5" customHeight="1" thickBot="1">
      <c r="B89" s="139" t="s">
        <v>6442</v>
      </c>
      <c r="C89" s="154">
        <f>C3</f>
        <v>1971</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69">
        <v>10</v>
      </c>
      <c r="D91" s="470"/>
      <c r="E91" s="469">
        <v>10</v>
      </c>
      <c r="F91" s="470"/>
      <c r="G91" s="469">
        <v>10</v>
      </c>
      <c r="H91" s="470"/>
      <c r="I91" s="469">
        <v>10</v>
      </c>
      <c r="J91" s="470"/>
      <c r="K91" s="469">
        <v>10</v>
      </c>
      <c r="L91" s="470"/>
      <c r="M91" s="114">
        <f>SUM(C91:L91)</f>
        <v>50</v>
      </c>
    </row>
    <row r="92" spans="2:13" ht="16.5" customHeight="1">
      <c r="B92" s="108" t="s">
        <v>5511</v>
      </c>
      <c r="C92" s="469">
        <f>COUNTIFS(VODANET!$AA$5:$AA$4966,"&gt;="&amp;Mensal!C90,VODANET!$AA$5:$AA$4966,"&lt;="&amp;Mensal!D90)</f>
        <v>6</v>
      </c>
      <c r="D92" s="470"/>
      <c r="E92" s="469">
        <f>COUNTIFS(VODANET!$AA$5:$AA$4966,"&gt;="&amp;Mensal!E90,VODANET!$AA$5:$AA$4966,"&lt;="&amp;Mensal!F90)</f>
        <v>12</v>
      </c>
      <c r="F92" s="470"/>
      <c r="G92" s="469">
        <f>COUNTIFS(VODANET!$AA$5:$AA$4966,"&gt;="&amp;Mensal!G90,VODANET!$AA$5:$AA$4966,"&lt;="&amp;Mensal!H90)</f>
        <v>9</v>
      </c>
      <c r="H92" s="470"/>
      <c r="I92" s="469">
        <f>COUNTIFS(VODANET!$AA$5:$AA$4966,"&gt;="&amp;Mensal!I90,VODANET!$AA$5:$AA$4966,"&lt;="&amp;Mensal!J90)</f>
        <v>18</v>
      </c>
      <c r="J92" s="470"/>
      <c r="K92" s="469">
        <f>COUNTIFS(VODANET!$AA$5:$AA$4966,"&gt;="&amp;Mensal!K90,VODANET!$AA$5:$AA$4966,"&lt;="&amp;Mensal!L90)</f>
        <v>30</v>
      </c>
      <c r="L92" s="470"/>
      <c r="M92" s="114">
        <f>SUM(C92:L92)</f>
        <v>75</v>
      </c>
    </row>
    <row r="93" spans="2:13" ht="16.5" customHeight="1" thickBot="1">
      <c r="B93" s="109" t="s">
        <v>6789</v>
      </c>
      <c r="C93" s="467">
        <v>1</v>
      </c>
      <c r="D93" s="468"/>
      <c r="E93" s="467">
        <v>0</v>
      </c>
      <c r="F93" s="468"/>
      <c r="G93" s="467">
        <v>3</v>
      </c>
      <c r="H93" s="468"/>
      <c r="I93" s="467">
        <v>0</v>
      </c>
      <c r="J93" s="468"/>
      <c r="K93" s="467">
        <v>8</v>
      </c>
      <c r="L93" s="468"/>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0</v>
      </c>
      <c r="D97" s="143">
        <f>COUNTIFS(VODANET!$L$5:$L$4966,"VODANET",VODANET!$J$5:$J$4966,"A ACEITAR")</f>
        <v>0</v>
      </c>
      <c r="E97" s="143">
        <f>COUNTIFS(VODANET!$L$5:$L$4966,"SH SAT",VODANET!$J$5:$J$4966,"A ACEITAR")</f>
        <v>4</v>
      </c>
      <c r="F97" s="181">
        <f>SUM(C97:E97)</f>
        <v>4</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79</v>
      </c>
    </row>
    <row r="102" spans="2:13" ht="16.5" customHeight="1" thickBot="1"/>
    <row r="103" spans="2:13" ht="16.5" customHeight="1" thickBot="1">
      <c r="B103" s="139" t="s">
        <v>6442</v>
      </c>
      <c r="C103" s="154">
        <f>C3</f>
        <v>1971</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69">
        <v>5</v>
      </c>
      <c r="D105" s="470"/>
      <c r="E105" s="469">
        <v>30</v>
      </c>
      <c r="F105" s="470"/>
      <c r="G105" s="469">
        <v>10</v>
      </c>
      <c r="H105" s="470"/>
      <c r="I105" s="469">
        <v>30</v>
      </c>
      <c r="J105" s="470"/>
      <c r="K105" s="469">
        <v>25</v>
      </c>
      <c r="L105" s="470"/>
      <c r="M105" s="114">
        <f>SUM(C105:L105)</f>
        <v>100</v>
      </c>
    </row>
    <row r="106" spans="2:13" ht="16.5" customHeight="1">
      <c r="B106" s="108" t="s">
        <v>5511</v>
      </c>
      <c r="C106" s="469">
        <f>COUNTIFS(VODANET!$AA$5:$AA$4966,"&gt;="&amp;Mensal!C104,VODANET!$AA$5:$AA$4966,"&lt;="&amp;Mensal!D104)</f>
        <v>2</v>
      </c>
      <c r="D106" s="470"/>
      <c r="E106" s="469">
        <f>COUNTIFS(VODANET!$AA$5:$AA$4966,"&gt;="&amp;Mensal!E104,VODANET!$AA$5:$AA$4966,"&lt;="&amp;Mensal!F104)</f>
        <v>29</v>
      </c>
      <c r="F106" s="470"/>
      <c r="G106" s="469">
        <f>COUNTIFS(VODANET!$AA$5:$AA$4966,"&gt;="&amp;Mensal!G104,VODANET!$AA$5:$AA$4966,"&lt;="&amp;Mensal!H104)</f>
        <v>1</v>
      </c>
      <c r="H106" s="470"/>
      <c r="I106" s="469">
        <f>COUNTIFS(VODANET!$AA$5:$AA$4966,"&gt;="&amp;Mensal!I104,VODANET!$AA$5:$AA$4966,"&lt;="&amp;Mensal!J104)</f>
        <v>5</v>
      </c>
      <c r="J106" s="470"/>
      <c r="K106" s="469">
        <f>COUNTIFS(VODANET!$AA$5:$AA$4966,"&gt;="&amp;Mensal!K104,VODANET!$AA$5:$AA$4966,"&lt;="&amp;Mensal!L104)</f>
        <v>26</v>
      </c>
      <c r="L106" s="470"/>
      <c r="M106" s="114">
        <f>SUM(C106:L106)</f>
        <v>63</v>
      </c>
    </row>
    <row r="107" spans="2:13" ht="16.5" customHeight="1" thickBot="1">
      <c r="B107" s="109" t="s">
        <v>6789</v>
      </c>
      <c r="C107" s="467">
        <v>0</v>
      </c>
      <c r="D107" s="468"/>
      <c r="E107" s="467">
        <v>2</v>
      </c>
      <c r="F107" s="468"/>
      <c r="G107" s="467">
        <v>3</v>
      </c>
      <c r="H107" s="468"/>
      <c r="I107" s="467">
        <v>0</v>
      </c>
      <c r="J107" s="468"/>
      <c r="K107" s="467">
        <v>0</v>
      </c>
      <c r="L107" s="468"/>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0</v>
      </c>
      <c r="D111" s="143">
        <f>COUNTIFS(VODANET!$L$5:$L$4966,"VODANET",VODANET!$J$5:$J$4966,"A ACEITAR")</f>
        <v>0</v>
      </c>
      <c r="E111" s="143">
        <f>COUNTIFS(VODANET!$L$5:$L$4966,"SH SAT",VODANET!$J$5:$J$4966,"A ACEITAR")</f>
        <v>4</v>
      </c>
      <c r="F111" s="181">
        <f>SUM(C111:E111)</f>
        <v>4</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67</v>
      </c>
    </row>
    <row r="115" spans="2:13" ht="16.5" customHeight="1" thickBot="1"/>
    <row r="116" spans="2:13" ht="16.5" customHeight="1" thickBot="1">
      <c r="B116" s="139" t="s">
        <v>6442</v>
      </c>
      <c r="C116" s="154">
        <f>C3</f>
        <v>1971</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69">
        <v>5</v>
      </c>
      <c r="D118" s="470"/>
      <c r="E118" s="469">
        <v>40</v>
      </c>
      <c r="F118" s="470"/>
      <c r="G118" s="469">
        <v>40</v>
      </c>
      <c r="H118" s="470"/>
      <c r="I118" s="469">
        <v>40</v>
      </c>
      <c r="J118" s="470"/>
      <c r="K118" s="469">
        <v>40</v>
      </c>
      <c r="L118" s="470"/>
      <c r="M118" s="114">
        <f>SUM(C118:L118)</f>
        <v>165</v>
      </c>
    </row>
    <row r="119" spans="2:13" ht="16.5" customHeight="1">
      <c r="B119" s="108" t="s">
        <v>5511</v>
      </c>
      <c r="C119" s="469">
        <f>COUNTIFS(VODANET!$AA$5:$AA$4966,"&gt;="&amp;Mensal!C117,VODANET!$AA$5:$AA$4966,"&lt;="&amp;Mensal!D117)</f>
        <v>9</v>
      </c>
      <c r="D119" s="470"/>
      <c r="E119" s="469">
        <f>COUNTIFS(VODANET!$AA$5:$AA$4966,"&gt;="&amp;Mensal!E117,VODANET!$AA$5:$AA$4966,"&lt;="&amp;Mensal!F117)</f>
        <v>26</v>
      </c>
      <c r="F119" s="470"/>
      <c r="G119" s="469">
        <f>COUNTIFS(VODANET!$AA$5:$AA$4966,"&gt;="&amp;Mensal!G117,VODANET!$AA$5:$AA$4966,"&lt;="&amp;Mensal!H117)</f>
        <v>27</v>
      </c>
      <c r="H119" s="470"/>
      <c r="I119" s="469">
        <f>COUNTIFS(VODANET!$AA$5:$AA$4966,"&gt;="&amp;Mensal!I117,VODANET!$AA$5:$AA$4966,"&lt;="&amp;Mensal!J117)</f>
        <v>14</v>
      </c>
      <c r="J119" s="470"/>
      <c r="K119" s="469">
        <f>COUNTIFS(VODANET!$AA$5:$AA$4966,"&gt;="&amp;Mensal!K117,VODANET!$AA$5:$AA$4966,"&lt;="&amp;Mensal!L117)</f>
        <v>15</v>
      </c>
      <c r="L119" s="470"/>
      <c r="M119" s="114">
        <f>SUM(C119:L119)</f>
        <v>91</v>
      </c>
    </row>
    <row r="120" spans="2:13" ht="16.5" customHeight="1" thickBot="1">
      <c r="B120" s="109" t="s">
        <v>6789</v>
      </c>
      <c r="C120" s="467">
        <v>4</v>
      </c>
      <c r="D120" s="468"/>
      <c r="E120" s="467">
        <v>2</v>
      </c>
      <c r="F120" s="468"/>
      <c r="G120" s="467">
        <v>0</v>
      </c>
      <c r="H120" s="468"/>
      <c r="I120" s="467">
        <v>0</v>
      </c>
      <c r="J120" s="468"/>
      <c r="K120" s="467">
        <v>0</v>
      </c>
      <c r="L120" s="468"/>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0</v>
      </c>
      <c r="D124" s="143">
        <f>COUNTIFS(VODANET!$L$5:$L$4966,"VODANET",VODANET!$J$5:$J$4966,"A ACEITAR")</f>
        <v>0</v>
      </c>
      <c r="E124" s="143">
        <f>COUNTIFS(VODANET!$L$5:$L$4966,"SH SAT",VODANET!$J$5:$J$4966,"A ACEITAR")</f>
        <v>4</v>
      </c>
      <c r="F124" s="181">
        <f>SUM(C124:E124)</f>
        <v>4</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93</v>
      </c>
    </row>
    <row r="128" spans="2:13" ht="16.5" customHeight="1" thickBot="1"/>
    <row r="129" spans="2:13" ht="16.5" customHeight="1" thickBot="1">
      <c r="B129" s="139" t="s">
        <v>6442</v>
      </c>
      <c r="C129" s="154">
        <f>C3</f>
        <v>1971</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69">
        <v>40</v>
      </c>
      <c r="D131" s="470"/>
      <c r="E131" s="469">
        <v>40</v>
      </c>
      <c r="F131" s="470"/>
      <c r="G131" s="469">
        <v>40</v>
      </c>
      <c r="H131" s="470"/>
      <c r="I131" s="469">
        <v>40</v>
      </c>
      <c r="J131" s="470"/>
      <c r="K131" s="469">
        <v>40</v>
      </c>
      <c r="L131" s="470"/>
      <c r="M131" s="114">
        <f>SUM(C131:L131)</f>
        <v>200</v>
      </c>
    </row>
    <row r="132" spans="2:13" ht="16.5" customHeight="1">
      <c r="B132" s="108" t="s">
        <v>5511</v>
      </c>
      <c r="C132" s="469">
        <f>COUNTIFS(VODANET!$AA$5:$AA$4966,"&gt;="&amp;Mensal!C130,VODANET!$AA$5:$AA$4966,"&lt;="&amp;Mensal!D130)</f>
        <v>33</v>
      </c>
      <c r="D132" s="470"/>
      <c r="E132" s="469">
        <f>COUNTIFS(VODANET!$AA$5:$AA$4966,"&gt;="&amp;Mensal!E130,VODANET!$AA$5:$AA$4966,"&lt;="&amp;Mensal!F130)</f>
        <v>20</v>
      </c>
      <c r="F132" s="470"/>
      <c r="G132" s="469">
        <f>COUNTIFS(VODANET!$AA$5:$AA$4966,"&gt;="&amp;Mensal!G130,VODANET!$AA$5:$AA$4966,"&lt;="&amp;Mensal!H130)</f>
        <v>15</v>
      </c>
      <c r="H132" s="470"/>
      <c r="I132" s="469">
        <f>COUNTIFS(VODANET!$AA$5:$AA$4966,"&gt;="&amp;Mensal!I130,VODANET!$AA$5:$AA$4966,"&lt;="&amp;Mensal!J130)</f>
        <v>33</v>
      </c>
      <c r="J132" s="470"/>
      <c r="K132" s="469">
        <f>COUNTIFS(VODANET!$AA$5:$AA$4966,"&gt;="&amp;Mensal!K130,VODANET!$AA$5:$AA$4966,"&lt;="&amp;Mensal!L130)</f>
        <v>23</v>
      </c>
      <c r="L132" s="470"/>
      <c r="M132" s="114">
        <f>SUM(C132:L132)</f>
        <v>124</v>
      </c>
    </row>
    <row r="133" spans="2:13" ht="16.5" customHeight="1" thickBot="1">
      <c r="B133" s="109" t="s">
        <v>6789</v>
      </c>
      <c r="C133" s="467">
        <v>4</v>
      </c>
      <c r="D133" s="468"/>
      <c r="E133" s="467">
        <v>0</v>
      </c>
      <c r="F133" s="468"/>
      <c r="G133" s="467">
        <v>4</v>
      </c>
      <c r="H133" s="468"/>
      <c r="I133" s="467">
        <v>1</v>
      </c>
      <c r="J133" s="468"/>
      <c r="K133" s="467">
        <v>5</v>
      </c>
      <c r="L133" s="468"/>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0</v>
      </c>
      <c r="D137" s="143">
        <f>COUNTIFS(VODANET!$L$5:$L$4966,"VODANET",VODANET!$J$5:$J$4966,"A ACEITAR")</f>
        <v>0</v>
      </c>
      <c r="E137" s="143">
        <f>COUNTIFS(VODANET!$L$5:$L$4966,"SH SAT",VODANET!$J$5:$J$4966,"A ACEITAR")</f>
        <v>4</v>
      </c>
      <c r="F137" s="181">
        <f>SUM(C137:E137)</f>
        <v>4</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127</v>
      </c>
    </row>
    <row r="141" spans="2:13" ht="16.5" customHeight="1" thickBot="1"/>
    <row r="142" spans="2:13" ht="16.5" customHeight="1" thickBot="1">
      <c r="B142" s="139" t="s">
        <v>6442</v>
      </c>
      <c r="C142" s="154">
        <f>C3</f>
        <v>1971</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69">
        <v>40</v>
      </c>
      <c r="D144" s="470"/>
      <c r="E144" s="469">
        <v>40</v>
      </c>
      <c r="F144" s="470"/>
      <c r="G144" s="469">
        <v>40</v>
      </c>
      <c r="H144" s="470"/>
      <c r="I144" s="469">
        <v>40</v>
      </c>
      <c r="J144" s="470"/>
      <c r="K144" s="469">
        <v>40</v>
      </c>
      <c r="L144" s="470"/>
      <c r="M144" s="114">
        <f>SUM(C144:L144)</f>
        <v>200</v>
      </c>
    </row>
    <row r="145" spans="2:13" ht="16.5" customHeight="1">
      <c r="B145" s="108" t="s">
        <v>5511</v>
      </c>
      <c r="C145" s="469">
        <f>COUNTIFS(VODANET!$AA$5:$AA$4966,"&gt;="&amp;Mensal!C143,VODANET!$AA$5:$AA$4966,"&lt;="&amp;Mensal!D143)</f>
        <v>28</v>
      </c>
      <c r="D145" s="470"/>
      <c r="E145" s="469">
        <f>COUNTIFS(VODANET!$AA$5:$AA$4966,"&gt;="&amp;Mensal!E143,VODANET!$AA$5:$AA$4966,"&lt;="&amp;Mensal!F143)</f>
        <v>32</v>
      </c>
      <c r="F145" s="470"/>
      <c r="G145" s="469">
        <f>COUNTIFS(VODANET!$AA$5:$AA$4966,"&gt;="&amp;Mensal!G143,VODANET!$AA$5:$AA$4966,"&lt;="&amp;Mensal!H143)</f>
        <v>40</v>
      </c>
      <c r="H145" s="470"/>
      <c r="I145" s="469">
        <f>COUNTIFS(VODANET!$AA$5:$AA$4966,"&gt;="&amp;Mensal!I143,VODANET!$AA$5:$AA$4966,"&lt;="&amp;Mensal!J143)</f>
        <v>24</v>
      </c>
      <c r="J145" s="470"/>
      <c r="K145" s="469">
        <f>COUNTIFS(VODANET!$AA$5:$AA$4966,"&gt;="&amp;Mensal!K143,VODANET!$AA$5:$AA$4966,"&lt;="&amp;Mensal!L143)</f>
        <v>26</v>
      </c>
      <c r="L145" s="470"/>
      <c r="M145" s="114">
        <f>SUM(C145:L145)</f>
        <v>150</v>
      </c>
    </row>
    <row r="146" spans="2:13" ht="16.5" customHeight="1" thickBot="1">
      <c r="B146" s="109" t="s">
        <v>6789</v>
      </c>
      <c r="C146" s="467">
        <v>1</v>
      </c>
      <c r="D146" s="468"/>
      <c r="E146" s="467">
        <v>0</v>
      </c>
      <c r="F146" s="468"/>
      <c r="G146" s="467">
        <v>4</v>
      </c>
      <c r="H146" s="468"/>
      <c r="I146" s="467">
        <v>0</v>
      </c>
      <c r="J146" s="468"/>
      <c r="K146" s="467">
        <v>6</v>
      </c>
      <c r="L146" s="468"/>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0</v>
      </c>
      <c r="D150" s="143">
        <f>COUNTIFS(VODANET!$L$5:$L$4966,"VODANET",VODANET!$J$5:$J$4966,"A ACEITAR")</f>
        <v>0</v>
      </c>
      <c r="E150" s="143">
        <f>COUNTIFS(VODANET!$L$5:$L$4966,"SH SAT",VODANET!$J$5:$J$4966,"A ACEITAR")</f>
        <v>4</v>
      </c>
      <c r="F150" s="181">
        <f>SUM(C150:E150)</f>
        <v>4</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154</v>
      </c>
    </row>
    <row r="154" spans="2:13" ht="16.5" customHeight="1" thickBot="1"/>
    <row r="155" spans="2:13" ht="16.5" customHeight="1" thickBot="1">
      <c r="B155" s="139" t="s">
        <v>6442</v>
      </c>
      <c r="C155" s="154">
        <f>C3</f>
        <v>1971</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69">
        <v>50</v>
      </c>
      <c r="D157" s="470"/>
      <c r="E157" s="469">
        <v>50</v>
      </c>
      <c r="F157" s="470"/>
      <c r="G157" s="469">
        <v>50</v>
      </c>
      <c r="H157" s="470"/>
      <c r="I157" s="469">
        <v>50</v>
      </c>
      <c r="J157" s="470"/>
      <c r="K157" s="114">
        <f>SUM(C157:J157)</f>
        <v>200</v>
      </c>
    </row>
    <row r="158" spans="2:13" ht="16.5" customHeight="1">
      <c r="B158" s="108" t="s">
        <v>5511</v>
      </c>
      <c r="C158" s="469">
        <f>COUNTIFS(VODANET!$AA$5:$AA$4966,"&gt;="&amp;Mensal!C156,VODANET!$AA$5:$AA$4966,"&lt;="&amp;Mensal!D156)</f>
        <v>47</v>
      </c>
      <c r="D158" s="470"/>
      <c r="E158" s="469">
        <f>COUNTIFS(VODANET!$AA$5:$AA$4966,"&gt;="&amp;Mensal!E156,VODANET!$AA$5:$AA$4966,"&lt;="&amp;Mensal!F156)</f>
        <v>32</v>
      </c>
      <c r="F158" s="470"/>
      <c r="G158" s="469">
        <f>COUNTIFS(VODANET!$AA$5:$AA$4966,"&gt;="&amp;Mensal!G156,VODANET!$AA$5:$AA$4966,"&lt;="&amp;Mensal!H156)</f>
        <v>36</v>
      </c>
      <c r="H158" s="470"/>
      <c r="I158" s="469">
        <f>COUNTIFS(VODANET!$AA$5:$AA$4966,"&gt;="&amp;Mensal!I156,VODANET!$AA$5:$AA$4966,"&lt;="&amp;Mensal!J156)</f>
        <v>90</v>
      </c>
      <c r="J158" s="470"/>
      <c r="K158" s="114">
        <f>SUM(C158:J158)</f>
        <v>205</v>
      </c>
    </row>
    <row r="159" spans="2:13" ht="16.5" customHeight="1" thickBot="1">
      <c r="B159" s="109" t="s">
        <v>6789</v>
      </c>
      <c r="C159" s="467">
        <v>0</v>
      </c>
      <c r="D159" s="468"/>
      <c r="E159" s="467">
        <v>0</v>
      </c>
      <c r="F159" s="468"/>
      <c r="G159" s="467">
        <v>0</v>
      </c>
      <c r="H159" s="468"/>
      <c r="I159" s="467">
        <v>0</v>
      </c>
      <c r="J159" s="468"/>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0</v>
      </c>
      <c r="D163" s="143">
        <f>COUNTIFS(VODANET!$L$5:$L$4966,"VODANET",VODANET!$J$5:$J$4966,"A ACEITAR")</f>
        <v>0</v>
      </c>
      <c r="E163" s="143">
        <f>COUNTIFS(VODANET!$L$5:$L$4966,"SH SAT",VODANET!$J$5:$J$4966,"A ACEITAR")</f>
        <v>4</v>
      </c>
      <c r="F163" s="180">
        <f>SUM(C163:E163)</f>
        <v>4</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209</v>
      </c>
    </row>
    <row r="167" spans="2:13" ht="16.5" customHeight="1" thickBot="1"/>
    <row r="168" spans="2:13" ht="16.5" customHeight="1" thickBot="1">
      <c r="B168" s="139" t="s">
        <v>6442</v>
      </c>
      <c r="C168" s="154">
        <f>C3</f>
        <v>1971</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69">
        <v>10</v>
      </c>
      <c r="D170" s="470"/>
      <c r="E170" s="469">
        <v>10</v>
      </c>
      <c r="F170" s="470"/>
      <c r="G170" s="469">
        <v>10</v>
      </c>
      <c r="H170" s="470"/>
      <c r="I170" s="469">
        <v>10</v>
      </c>
      <c r="J170" s="470"/>
      <c r="K170" s="469">
        <v>8</v>
      </c>
      <c r="L170" s="470"/>
      <c r="M170" s="114">
        <f>SUM(C170:L170)</f>
        <v>48</v>
      </c>
    </row>
    <row r="171" spans="2:13" ht="16.5" customHeight="1">
      <c r="B171" s="108" t="s">
        <v>5511</v>
      </c>
      <c r="C171" s="469">
        <f>COUNTIFS(VODANET!$AA$5:$AA$4966,"&gt;="&amp;Mensal!C169,VODANET!$AA$5:$AA$4966,"&lt;="&amp;Mensal!D169)</f>
        <v>10</v>
      </c>
      <c r="D171" s="470"/>
      <c r="E171" s="469">
        <f>COUNTIFS(VODANET!$AA$5:$AA$4966,"&gt;="&amp;Mensal!E169,VODANET!$AA$5:$AA$4966,"&lt;="&amp;Mensal!F169)</f>
        <v>11</v>
      </c>
      <c r="F171" s="470"/>
      <c r="G171" s="469">
        <f>COUNTIFS(VODANET!$AA$5:$AA$4966,"&gt;="&amp;Mensal!G169,VODANET!$AA$5:$AA$4966,"&lt;="&amp;Mensal!H169)</f>
        <v>5</v>
      </c>
      <c r="H171" s="470"/>
      <c r="I171" s="469">
        <f>COUNTIFS(VODANET!$AA$5:$AA$4966,"&gt;="&amp;Mensal!I169,VODANET!$AA$5:$AA$4966,"&lt;="&amp;Mensal!J169)</f>
        <v>5</v>
      </c>
      <c r="J171" s="470"/>
      <c r="K171" s="469">
        <f>COUNTIFS(VODANET!$AA$5:$AA$4966,"&gt;="&amp;Mensal!K169,VODANET!$AA$5:$AA$4966,"&lt;="&amp;Mensal!L169)</f>
        <v>6</v>
      </c>
      <c r="L171" s="470"/>
      <c r="M171" s="114">
        <f>SUM(C171:L171)</f>
        <v>37</v>
      </c>
    </row>
    <row r="172" spans="2:13" ht="16.5" customHeight="1" thickBot="1">
      <c r="B172" s="109" t="s">
        <v>6789</v>
      </c>
      <c r="C172" s="467">
        <v>1</v>
      </c>
      <c r="D172" s="468"/>
      <c r="E172" s="467">
        <v>0</v>
      </c>
      <c r="F172" s="468"/>
      <c r="G172" s="467">
        <v>0</v>
      </c>
      <c r="H172" s="468"/>
      <c r="I172" s="467">
        <v>2</v>
      </c>
      <c r="J172" s="468"/>
      <c r="K172" s="467">
        <v>0</v>
      </c>
      <c r="L172" s="468"/>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0</v>
      </c>
      <c r="D176" s="143">
        <f>COUNTIFS(VODANET!$L$5:$L$4966,"VODANET",VODANET!$J$5:$J$4966,"A ACEITAR")</f>
        <v>0</v>
      </c>
      <c r="E176" s="143">
        <f>COUNTIFS(VODANET!$L$5:$L$4966,"SH SAT",VODANET!$J$5:$J$4966,"A ACEITAR")</f>
        <v>4</v>
      </c>
      <c r="F176" s="181">
        <f>SUM(C176:E176)</f>
        <v>4</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41</v>
      </c>
    </row>
    <row r="180" spans="2:13" ht="16.5" customHeight="1" thickBot="1"/>
    <row r="181" spans="2:13" ht="16.5" customHeight="1" thickBot="1">
      <c r="B181" s="139" t="s">
        <v>6442</v>
      </c>
      <c r="C181" s="154">
        <f>C3</f>
        <v>1971</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69">
        <v>8</v>
      </c>
      <c r="D183" s="470"/>
      <c r="E183" s="469">
        <v>3</v>
      </c>
      <c r="F183" s="470"/>
      <c r="G183" s="469">
        <v>0</v>
      </c>
      <c r="H183" s="470"/>
      <c r="I183" s="469">
        <v>0</v>
      </c>
      <c r="J183" s="470"/>
      <c r="K183" s="469">
        <v>0</v>
      </c>
      <c r="L183" s="470"/>
      <c r="M183" s="114">
        <f>SUM(C183:L183)</f>
        <v>11</v>
      </c>
    </row>
    <row r="184" spans="2:13" ht="16.5" customHeight="1">
      <c r="B184" s="108" t="s">
        <v>5511</v>
      </c>
      <c r="C184" s="469">
        <f>COUNTIFS(VODANET!$AA$5:$AA$4966,"&gt;="&amp;Mensal!C182,VODANET!$AA$5:$AA$4966,"&lt;="&amp;Mensal!D182)</f>
        <v>2</v>
      </c>
      <c r="D184" s="470"/>
      <c r="E184" s="469">
        <f>COUNTIFS(VODANET!$AA$5:$AA$4966,"&gt;="&amp;Mensal!E182,VODANET!$AA$5:$AA$4966,"&lt;="&amp;Mensal!F182)</f>
        <v>0</v>
      </c>
      <c r="F184" s="470"/>
      <c r="G184" s="469">
        <f>COUNTIFS(VODANET!$AA$5:$AA$4966,"&gt;="&amp;Mensal!G182,VODANET!$AA$5:$AA$4966,"&lt;="&amp;Mensal!H182)</f>
        <v>1</v>
      </c>
      <c r="H184" s="470"/>
      <c r="I184" s="469">
        <f>COUNTIFS(VODANET!$AA$5:$AA$4966,"&gt;="&amp;Mensal!I182,VODANET!$AA$5:$AA$4966,"&lt;="&amp;Mensal!J182)</f>
        <v>4</v>
      </c>
      <c r="J184" s="470"/>
      <c r="K184" s="469">
        <f>COUNTIFS(VODANET!$AA$5:$AA$4966,"&gt;="&amp;Mensal!K182,VODANET!$AA$5:$AA$4966,"&lt;="&amp;Mensal!L182)</f>
        <v>3</v>
      </c>
      <c r="L184" s="470"/>
      <c r="M184" s="114">
        <f>SUM(C184:L184)</f>
        <v>10</v>
      </c>
    </row>
    <row r="185" spans="2:13" ht="16.5" customHeight="1" thickBot="1">
      <c r="B185" s="109" t="s">
        <v>6789</v>
      </c>
      <c r="C185" s="467">
        <v>0</v>
      </c>
      <c r="D185" s="468"/>
      <c r="E185" s="467">
        <v>0</v>
      </c>
      <c r="F185" s="468"/>
      <c r="G185" s="467">
        <v>0</v>
      </c>
      <c r="H185" s="468"/>
      <c r="I185" s="467">
        <v>0</v>
      </c>
      <c r="J185" s="468"/>
      <c r="K185" s="467">
        <v>0</v>
      </c>
      <c r="L185" s="468"/>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0</v>
      </c>
      <c r="D189" s="143">
        <f>COUNTIFS(VODANET!$L$5:$L$4966,"VODANET",VODANET!$J$5:$J$4966,"A ACEITAR")</f>
        <v>0</v>
      </c>
      <c r="E189" s="143">
        <f>COUNTIFS(VODANET!$L$5:$L$4966,"SH SAT",VODANET!$J$5:$J$4966,"A ACEITAR")</f>
        <v>4</v>
      </c>
      <c r="F189" s="181">
        <f>SUM(C189:E189)</f>
        <v>4</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14</v>
      </c>
    </row>
    <row r="193" spans="2:13" ht="16.5" customHeight="1" thickBot="1"/>
    <row r="194" spans="2:13" ht="16.5" customHeight="1" thickBot="1">
      <c r="B194" s="139" t="s">
        <v>6442</v>
      </c>
      <c r="C194" s="154">
        <f>C3</f>
        <v>1971</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69">
        <v>0</v>
      </c>
      <c r="D196" s="470"/>
      <c r="E196" s="469">
        <v>0</v>
      </c>
      <c r="F196" s="470"/>
      <c r="G196" s="469">
        <v>0</v>
      </c>
      <c r="H196" s="470"/>
      <c r="I196" s="469">
        <v>0</v>
      </c>
      <c r="J196" s="470"/>
      <c r="K196" s="469">
        <v>0</v>
      </c>
      <c r="L196" s="470"/>
      <c r="M196" s="114">
        <f>SUM(C196:L196)</f>
        <v>0</v>
      </c>
    </row>
    <row r="197" spans="2:13" ht="16.5" customHeight="1">
      <c r="B197" s="108" t="s">
        <v>5511</v>
      </c>
      <c r="C197" s="469">
        <f>COUNTIFS(VODANET!$AA$5:$AA$4966,"&gt;="&amp;Mensal!C195,VODANET!$AA$5:$AA$4966,"&lt;="&amp;Mensal!D195)</f>
        <v>0</v>
      </c>
      <c r="D197" s="470"/>
      <c r="E197" s="469">
        <f>COUNTIFS(VODANET!$AA$5:$AA$4966,"&gt;="&amp;Mensal!E195,VODANET!$AA$5:$AA$4966,"&lt;="&amp;Mensal!F195)</f>
        <v>0</v>
      </c>
      <c r="F197" s="470"/>
      <c r="G197" s="469">
        <f>COUNTIFS(VODANET!$AA$5:$AA$4966,"&gt;="&amp;Mensal!G195,VODANET!$AA$5:$AA$4966,"&lt;="&amp;Mensal!H195)</f>
        <v>0</v>
      </c>
      <c r="H197" s="470"/>
      <c r="I197" s="469">
        <f>COUNTIFS(VODANET!$AA$5:$AA$4966,"&gt;="&amp;Mensal!I195,VODANET!$AA$5:$AA$4966,"&lt;="&amp;Mensal!J195)</f>
        <v>0</v>
      </c>
      <c r="J197" s="470"/>
      <c r="K197" s="469">
        <f>COUNTIFS(VODANET!$AA$5:$AA$4966,"&gt;="&amp;Mensal!K195,VODANET!$AA$5:$AA$4966,"&lt;="&amp;Mensal!L195)</f>
        <v>0</v>
      </c>
      <c r="L197" s="470"/>
      <c r="M197" s="114">
        <f>SUM(C197:L197)</f>
        <v>0</v>
      </c>
    </row>
    <row r="198" spans="2:13" ht="16.5" customHeight="1" thickBot="1">
      <c r="B198" s="109" t="s">
        <v>6789</v>
      </c>
      <c r="C198" s="467">
        <v>0</v>
      </c>
      <c r="D198" s="468"/>
      <c r="E198" s="467">
        <v>0</v>
      </c>
      <c r="F198" s="468"/>
      <c r="G198" s="467">
        <v>0</v>
      </c>
      <c r="H198" s="468"/>
      <c r="I198" s="467">
        <v>0</v>
      </c>
      <c r="J198" s="468"/>
      <c r="K198" s="467">
        <v>0</v>
      </c>
      <c r="L198" s="468"/>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0</v>
      </c>
      <c r="D202" s="143">
        <f>COUNTIFS(VODANET!$L$5:$L$4966,"VODANET",VODANET!$J$5:$J$4966,"A ACEITAR")</f>
        <v>0</v>
      </c>
      <c r="E202" s="143">
        <f>COUNTIFS(VODANET!$L$5:$L$4966,"SH SAT",VODANET!$J$5:$J$4966,"A ACEITAR")</f>
        <v>4</v>
      </c>
      <c r="F202" s="181">
        <f>SUM(C202:E202)</f>
        <v>4</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4</v>
      </c>
    </row>
    <row r="206" spans="2:13" ht="16.5" customHeight="1" thickBot="1"/>
    <row r="207" spans="2:13" ht="16.5" customHeight="1" thickBot="1">
      <c r="B207" s="139" t="s">
        <v>6442</v>
      </c>
      <c r="C207" s="154">
        <f>$C$3</f>
        <v>1971</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69">
        <v>0</v>
      </c>
      <c r="D209" s="470"/>
      <c r="E209" s="469">
        <v>0</v>
      </c>
      <c r="F209" s="470"/>
      <c r="G209" s="469">
        <v>0</v>
      </c>
      <c r="H209" s="470"/>
      <c r="I209" s="469">
        <v>0</v>
      </c>
      <c r="J209" s="470"/>
      <c r="K209" s="469">
        <v>0</v>
      </c>
      <c r="L209" s="470"/>
      <c r="M209" s="114">
        <f>SUM(C209:L209)</f>
        <v>0</v>
      </c>
    </row>
    <row r="210" spans="2:13" ht="16.5" customHeight="1">
      <c r="B210" s="108" t="s">
        <v>5511</v>
      </c>
      <c r="C210" s="469">
        <f>COUNTIFS(VODANET!$AA$5:$AA$4966,"&gt;="&amp;Mensal!C208,VODANET!$AA$5:$AA$4966,"&lt;="&amp;Mensal!D208)</f>
        <v>0</v>
      </c>
      <c r="D210" s="470"/>
      <c r="E210" s="469">
        <f>COUNTIFS(VODANET!$AA$5:$AA$4966,"&gt;="&amp;Mensal!E208,VODANET!$AA$5:$AA$4966,"&lt;="&amp;Mensal!F208)</f>
        <v>0</v>
      </c>
      <c r="F210" s="470"/>
      <c r="G210" s="469">
        <f>COUNTIFS(VODANET!$AA$5:$AA$4966,"&gt;="&amp;Mensal!G208,VODANET!$AA$5:$AA$4966,"&lt;="&amp;Mensal!H208)</f>
        <v>0</v>
      </c>
      <c r="H210" s="470"/>
      <c r="I210" s="469">
        <f>COUNTIFS(VODANET!$AA$5:$AA$4966,"&gt;="&amp;Mensal!I208,VODANET!$AA$5:$AA$4966,"&lt;="&amp;Mensal!J208)</f>
        <v>2</v>
      </c>
      <c r="J210" s="470"/>
      <c r="K210" s="469">
        <f>COUNTIFS(VODANET!$AA$5:$AA$4966,"&gt;="&amp;Mensal!K208,VODANET!$AA$5:$AA$4966,"&lt;="&amp;Mensal!L208)</f>
        <v>1</v>
      </c>
      <c r="L210" s="470"/>
      <c r="M210" s="114">
        <f>SUM(C210:L210)</f>
        <v>3</v>
      </c>
    </row>
    <row r="211" spans="2:13" ht="16.5" customHeight="1" thickBot="1">
      <c r="B211" s="109" t="s">
        <v>6789</v>
      </c>
      <c r="C211" s="467">
        <v>0</v>
      </c>
      <c r="D211" s="468"/>
      <c r="E211" s="467">
        <v>0</v>
      </c>
      <c r="F211" s="468"/>
      <c r="G211" s="467">
        <v>0</v>
      </c>
      <c r="H211" s="468"/>
      <c r="I211" s="467">
        <v>0</v>
      </c>
      <c r="J211" s="468"/>
      <c r="K211" s="467">
        <v>0</v>
      </c>
      <c r="L211" s="468"/>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0</v>
      </c>
      <c r="D215" s="143">
        <f>COUNTIFS(VODANET!$L$5:$L$4966,"VODANET",VODANET!$J$5:$J$4966,"A ACEITAR")</f>
        <v>0</v>
      </c>
      <c r="E215" s="143">
        <f>COUNTIFS(VODANET!$L$5:$L$4966,"SH SAT",VODANET!$J$5:$J$4966,"A ACEITAR")</f>
        <v>4</v>
      </c>
      <c r="F215" s="181">
        <f>SUM(C215:E215)</f>
        <v>4</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7</v>
      </c>
    </row>
    <row r="219" spans="2:13" ht="16.5" customHeight="1" thickBot="1"/>
    <row r="220" spans="2:13" ht="16.5" customHeight="1" thickBot="1">
      <c r="B220" s="139" t="s">
        <v>6442</v>
      </c>
      <c r="C220" s="154">
        <f>$C$3</f>
        <v>1971</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69">
        <v>0</v>
      </c>
      <c r="D222" s="470"/>
      <c r="E222" s="469">
        <v>0</v>
      </c>
      <c r="F222" s="470"/>
      <c r="G222" s="469">
        <v>0</v>
      </c>
      <c r="H222" s="470"/>
      <c r="I222" s="469">
        <v>0</v>
      </c>
      <c r="J222" s="470"/>
      <c r="K222" s="469">
        <v>0</v>
      </c>
      <c r="L222" s="470"/>
      <c r="M222" s="114">
        <f>SUM(C222:L222)</f>
        <v>0</v>
      </c>
    </row>
    <row r="223" spans="2:13" ht="16.5" customHeight="1">
      <c r="B223" s="108" t="s">
        <v>5511</v>
      </c>
      <c r="C223" s="469">
        <f>COUNTIFS(VODANET!$AA$5:$AA$4966,"&gt;="&amp;Mensal!C221,VODANET!$AA$5:$AA$4966,"&lt;="&amp;Mensal!D221)</f>
        <v>0</v>
      </c>
      <c r="D223" s="470"/>
      <c r="E223" s="469">
        <f>COUNTIFS(VODANET!$AA$5:$AA$4966,"&gt;="&amp;Mensal!E221,VODANET!$AA$5:$AA$4966,"&lt;="&amp;Mensal!F221)</f>
        <v>0</v>
      </c>
      <c r="F223" s="470"/>
      <c r="G223" s="469">
        <f>COUNTIFS(VODANET!$AA$5:$AA$4966,"&gt;="&amp;Mensal!G221,VODANET!$AA$5:$AA$4966,"&lt;="&amp;Mensal!H221)</f>
        <v>0</v>
      </c>
      <c r="H223" s="470"/>
      <c r="I223" s="469">
        <f>COUNTIFS(VODANET!$AA$5:$AA$4966,"&gt;="&amp;Mensal!I221,VODANET!$AA$5:$AA$4966,"&lt;="&amp;Mensal!J221)</f>
        <v>0</v>
      </c>
      <c r="J223" s="470"/>
      <c r="K223" s="469">
        <f>COUNTIFS(VODANET!$AA$5:$AA$4966,"&gt;="&amp;Mensal!K221,VODANET!$AA$5:$AA$4966,"&lt;="&amp;Mensal!L221)</f>
        <v>1</v>
      </c>
      <c r="L223" s="470"/>
      <c r="M223" s="114">
        <f>SUM(C223:L223)</f>
        <v>1</v>
      </c>
    </row>
    <row r="224" spans="2:13" ht="16.5" customHeight="1" thickBot="1">
      <c r="B224" s="109" t="s">
        <v>6789</v>
      </c>
      <c r="C224" s="467">
        <v>0</v>
      </c>
      <c r="D224" s="468"/>
      <c r="E224" s="467">
        <v>0</v>
      </c>
      <c r="F224" s="468"/>
      <c r="G224" s="467">
        <v>0</v>
      </c>
      <c r="H224" s="468"/>
      <c r="I224" s="467">
        <v>0</v>
      </c>
      <c r="J224" s="468"/>
      <c r="K224" s="467">
        <v>0</v>
      </c>
      <c r="L224" s="468"/>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0</v>
      </c>
      <c r="D228" s="143">
        <f>COUNTIFS(VODANET!$L$5:$L$4966,"VODANET",VODANET!$J$5:$J$4966,"A ACEITAR")</f>
        <v>0</v>
      </c>
      <c r="E228" s="143">
        <f>COUNTIFS(VODANET!$L$5:$L$4966,"SH SAT",VODANET!$J$5:$J$4966,"A ACEITAR")</f>
        <v>4</v>
      </c>
      <c r="F228" s="181">
        <f>SUM(C228:E228)</f>
        <v>4</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5</v>
      </c>
    </row>
    <row r="232" spans="2:13" ht="16.5" customHeight="1" thickBot="1"/>
    <row r="233" spans="2:13" ht="16.5" customHeight="1" thickBot="1">
      <c r="B233" s="139" t="s">
        <v>6442</v>
      </c>
      <c r="C233" s="154">
        <f>$C$3</f>
        <v>1971</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69">
        <v>0</v>
      </c>
      <c r="D235" s="470"/>
      <c r="E235" s="469">
        <v>0</v>
      </c>
      <c r="F235" s="470"/>
      <c r="G235" s="469">
        <v>0</v>
      </c>
      <c r="H235" s="470"/>
      <c r="I235" s="469">
        <v>0</v>
      </c>
      <c r="J235" s="470"/>
      <c r="K235" s="469">
        <v>0</v>
      </c>
      <c r="L235" s="470"/>
      <c r="M235" s="114">
        <f>SUM(C235:L235)</f>
        <v>0</v>
      </c>
    </row>
    <row r="236" spans="2:13" ht="16.5" customHeight="1">
      <c r="B236" s="108" t="s">
        <v>5511</v>
      </c>
      <c r="C236" s="469">
        <f>COUNTIFS(VODANET!$AA$5:$AA$4966,"&gt;="&amp;Mensal!C234,VODANET!$AA$5:$AA$4966,"&lt;="&amp;Mensal!D234)</f>
        <v>0</v>
      </c>
      <c r="D236" s="470"/>
      <c r="E236" s="469">
        <f>COUNTIFS(VODANET!$AA$5:$AA$4966,"&gt;="&amp;Mensal!E234,VODANET!$AA$5:$AA$4966,"&lt;="&amp;Mensal!F234)</f>
        <v>0</v>
      </c>
      <c r="F236" s="470"/>
      <c r="G236" s="469">
        <f>COUNTIFS(VODANET!$AA$5:$AA$4966,"&gt;="&amp;Mensal!G234,VODANET!$AA$5:$AA$4966,"&lt;="&amp;Mensal!H234)</f>
        <v>0</v>
      </c>
      <c r="H236" s="470"/>
      <c r="I236" s="469">
        <f>COUNTIFS(VODANET!$AA$5:$AA$4966,"&gt;="&amp;Mensal!I234,VODANET!$AA$5:$AA$4966,"&lt;="&amp;Mensal!J234)</f>
        <v>0</v>
      </c>
      <c r="J236" s="470"/>
      <c r="K236" s="469">
        <f>COUNTIFS(VODANET!$AA$5:$AA$4966,"&gt;="&amp;Mensal!K234,VODANET!$AA$5:$AA$4966,"&lt;="&amp;Mensal!L234)</f>
        <v>0</v>
      </c>
      <c r="L236" s="470"/>
      <c r="M236" s="114">
        <f>SUM(C236:L236)</f>
        <v>0</v>
      </c>
    </row>
    <row r="237" spans="2:13" ht="16.5" customHeight="1" thickBot="1">
      <c r="B237" s="109" t="s">
        <v>6789</v>
      </c>
      <c r="C237" s="467">
        <v>0</v>
      </c>
      <c r="D237" s="468"/>
      <c r="E237" s="467">
        <v>0</v>
      </c>
      <c r="F237" s="468"/>
      <c r="G237" s="467">
        <v>0</v>
      </c>
      <c r="H237" s="468"/>
      <c r="I237" s="467">
        <v>0</v>
      </c>
      <c r="J237" s="468"/>
      <c r="K237" s="467">
        <v>0</v>
      </c>
      <c r="L237" s="468"/>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0</v>
      </c>
      <c r="D241" s="143">
        <f>COUNTIFS(VODANET!$L$5:$L$4966,"VODANET",VODANET!$J$5:$J$4966,"A ACEITAR")</f>
        <v>0</v>
      </c>
      <c r="E241" s="143">
        <f>COUNTIFS(VODANET!$L$5:$L$4966,"SH SAT",VODANET!$J$5:$J$4966,"A ACEITAR")</f>
        <v>4</v>
      </c>
      <c r="F241" s="181">
        <f>SUM(C241:E241)</f>
        <v>4</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4</v>
      </c>
    </row>
    <row r="245" spans="2:13" ht="16.5" customHeight="1" thickBot="1"/>
    <row r="246" spans="2:13" ht="16.5" customHeight="1" thickBot="1">
      <c r="B246" s="139" t="s">
        <v>6442</v>
      </c>
      <c r="C246" s="154">
        <f>$C$3</f>
        <v>1971</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69">
        <v>0</v>
      </c>
      <c r="D248" s="470"/>
      <c r="E248" s="469">
        <v>0</v>
      </c>
      <c r="F248" s="470"/>
      <c r="G248" s="469">
        <v>0</v>
      </c>
      <c r="H248" s="470"/>
      <c r="I248" s="469">
        <v>0</v>
      </c>
      <c r="J248" s="470"/>
      <c r="K248" s="469">
        <v>0</v>
      </c>
      <c r="L248" s="470"/>
      <c r="M248" s="114">
        <f>SUM(C248:L248)</f>
        <v>0</v>
      </c>
    </row>
    <row r="249" spans="2:13" ht="16.5" customHeight="1">
      <c r="B249" s="108" t="s">
        <v>5511</v>
      </c>
      <c r="C249" s="469">
        <f>COUNTIFS(VODANET!$AA$5:$AA$4966,"&gt;="&amp;Mensal!C247,VODANET!$AA$5:$AA$4966,"&lt;="&amp;Mensal!D247)</f>
        <v>0</v>
      </c>
      <c r="D249" s="470"/>
      <c r="E249" s="469">
        <f>COUNTIFS(VODANET!$AA$5:$AA$4966,"&gt;="&amp;Mensal!E247,VODANET!$AA$5:$AA$4966,"&lt;="&amp;Mensal!F247)</f>
        <v>0</v>
      </c>
      <c r="F249" s="470"/>
      <c r="G249" s="469">
        <f>COUNTIFS(VODANET!$AA$5:$AA$4966,"&gt;="&amp;Mensal!G247,VODANET!$AA$5:$AA$4966,"&lt;="&amp;Mensal!H247)</f>
        <v>1</v>
      </c>
      <c r="H249" s="470"/>
      <c r="I249" s="469">
        <f>COUNTIFS(VODANET!$AA$5:$AA$4966,"&gt;="&amp;Mensal!I247,VODANET!$AA$5:$AA$4966,"&lt;="&amp;Mensal!J247)</f>
        <v>1</v>
      </c>
      <c r="J249" s="470"/>
      <c r="K249" s="469">
        <f>COUNTIFS(VODANET!$AA$5:$AA$4966,"&gt;="&amp;Mensal!K247,VODANET!$AA$5:$AA$4966,"&lt;="&amp;Mensal!L247)</f>
        <v>0</v>
      </c>
      <c r="L249" s="470"/>
      <c r="M249" s="114">
        <f>SUM(C249:L249)</f>
        <v>2</v>
      </c>
    </row>
    <row r="250" spans="2:13" ht="16.5" customHeight="1" thickBot="1">
      <c r="B250" s="109" t="s">
        <v>6789</v>
      </c>
      <c r="C250" s="467">
        <v>0</v>
      </c>
      <c r="D250" s="468"/>
      <c r="E250" s="467">
        <v>0</v>
      </c>
      <c r="F250" s="468"/>
      <c r="G250" s="467">
        <v>0</v>
      </c>
      <c r="H250" s="468"/>
      <c r="I250" s="467">
        <v>0</v>
      </c>
      <c r="J250" s="468"/>
      <c r="K250" s="467">
        <v>0</v>
      </c>
      <c r="L250" s="468"/>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1</v>
      </c>
      <c r="F253" s="180">
        <f>SUM(C253:E253)</f>
        <v>2</v>
      </c>
    </row>
    <row r="254" spans="2:13" ht="16.5" customHeight="1" thickBot="1">
      <c r="B254" s="141" t="s">
        <v>5518</v>
      </c>
      <c r="C254" s="146">
        <f>COUNTIFS(VODANET!$L$5:$L$4966,"LIDER",VODANET!$J$5:$J$4966,"A ACEITAR")</f>
        <v>0</v>
      </c>
      <c r="D254" s="143">
        <f>COUNTIFS(VODANET!$L$5:$L$4966,"VODANET",VODANET!$J$5:$J$4966,"A ACEITAR")</f>
        <v>0</v>
      </c>
      <c r="E254" s="143">
        <f>COUNTIFS(VODANET!$L$5:$L$4966,"SH SAT",VODANET!$J$5:$J$4966,"A ACEITAR")</f>
        <v>4</v>
      </c>
      <c r="F254" s="181">
        <f>SUM(C254:E254)</f>
        <v>4</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41574</v>
      </c>
      <c r="D2" s="136">
        <v>41579</v>
      </c>
    </row>
    <row r="3" spans="2:7" ht="16.5" customHeight="1" thickBot="1"/>
    <row r="4" spans="2:7" ht="26.25" customHeight="1" thickBot="1">
      <c r="B4" s="133" t="s">
        <v>6778</v>
      </c>
      <c r="C4" s="134" t="s">
        <v>6779</v>
      </c>
      <c r="D4" s="473" t="s">
        <v>6780</v>
      </c>
      <c r="E4" s="474"/>
    </row>
    <row r="5" spans="2:7" ht="16.5" customHeight="1">
      <c r="B5" s="124" t="s">
        <v>6781</v>
      </c>
      <c r="C5" s="125">
        <f>COUNTIF(VODANET!E5:E4966,"&lt;="&amp;D5)</f>
        <v>2075</v>
      </c>
      <c r="D5" s="126">
        <f>C2-3</f>
        <v>41571</v>
      </c>
      <c r="E5" s="127">
        <f>D5-4</f>
        <v>41567</v>
      </c>
    </row>
    <row r="6" spans="2:7" ht="16.5" customHeight="1">
      <c r="B6" s="117" t="s">
        <v>6782</v>
      </c>
      <c r="C6" s="119">
        <f>COUNTIFS(VODANET!E5:E4966,"&gt;="&amp;Semanal!C2,VODANET!E5:E4966,"&lt;="&amp;Semanal!D2)</f>
        <v>2</v>
      </c>
      <c r="D6" s="122">
        <f>C2</f>
        <v>41574</v>
      </c>
      <c r="E6" s="123">
        <f>D2</f>
        <v>41579</v>
      </c>
    </row>
    <row r="7" spans="2:7" ht="16.5" customHeight="1">
      <c r="B7" s="128" t="s">
        <v>20820</v>
      </c>
      <c r="C7" s="129">
        <f>COUNTIF(VODANET!AA5:AA4966,"&lt;="&amp;D5)+Mensal!F3</f>
        <v>1967</v>
      </c>
      <c r="D7" s="130">
        <f>D5</f>
        <v>41571</v>
      </c>
      <c r="E7" s="131">
        <f>D7-4</f>
        <v>41567</v>
      </c>
    </row>
    <row r="8" spans="2:7" ht="16.5" customHeight="1">
      <c r="B8" s="117" t="s">
        <v>6783</v>
      </c>
      <c r="C8" s="120">
        <f>(HLOOKUP(C2,Mensal!C208:'Mensal'!K210,3,0))+Mensal!F3</f>
        <v>1</v>
      </c>
      <c r="D8" s="122">
        <f>C2</f>
        <v>41574</v>
      </c>
      <c r="E8" s="123">
        <f>D2</f>
        <v>41579</v>
      </c>
    </row>
    <row r="9" spans="2:7" ht="16.5" customHeight="1">
      <c r="B9" s="128" t="s">
        <v>6784</v>
      </c>
      <c r="C9" s="132">
        <f>Mensal!F3</f>
        <v>0</v>
      </c>
      <c r="D9" s="471" t="s">
        <v>6785</v>
      </c>
      <c r="E9" s="472"/>
      <c r="G9" s="158"/>
    </row>
    <row r="10" spans="2:7" ht="16.5" customHeight="1">
      <c r="B10" s="117" t="s">
        <v>6787</v>
      </c>
      <c r="C10" s="119">
        <f>COUNTIF(VODANET!AA5:AA4966,"&lt;="&amp;Semanal!D5)</f>
        <v>1967</v>
      </c>
      <c r="D10" s="122">
        <f>D5</f>
        <v>41571</v>
      </c>
      <c r="E10" s="123">
        <f>E5</f>
        <v>41567</v>
      </c>
    </row>
    <row r="11" spans="2:7" ht="16.5" customHeight="1">
      <c r="B11" s="128" t="s">
        <v>6786</v>
      </c>
      <c r="C11" s="132">
        <f>COUNTIFS(VODANET!AA5:AA4966,"&gt;="&amp;Semanal!C2,VODANET!AA5:AA4966,"&lt;="&amp;Semanal!D2)</f>
        <v>1</v>
      </c>
      <c r="D11" s="130">
        <f>C2</f>
        <v>41574</v>
      </c>
      <c r="E11" s="131">
        <f>D2</f>
        <v>41579</v>
      </c>
    </row>
    <row r="12" spans="2:7" ht="16.5" customHeight="1">
      <c r="B12" s="117" t="s">
        <v>7651</v>
      </c>
      <c r="C12" s="120">
        <f>COUNTIFS(VODANET!AA5:AA4966,"&gt;="&amp;Semanal!D12,VODANET!AA5:AA4966,"&lt;="&amp;Semanal!E12,VODANET!L5:L4966,"LIDER")</f>
        <v>0</v>
      </c>
      <c r="D12" s="122">
        <f>E12-6</f>
        <v>41567</v>
      </c>
      <c r="E12" s="123">
        <f>C2-1</f>
        <v>41573</v>
      </c>
    </row>
    <row r="13" spans="2:7" ht="16.5" customHeight="1">
      <c r="B13" s="128" t="s">
        <v>6788</v>
      </c>
      <c r="C13" s="129">
        <f>COUNTIFS(VODANET!AA5:AA4966,"&gt;="&amp;Semanal!C2,VODANET!AA5:AA4966,"&lt;="&amp;Semanal!D2,VODANET!L5:L4966,"LIDER")+Mensal!I3</f>
        <v>0</v>
      </c>
      <c r="D13" s="130">
        <f>C2</f>
        <v>41574</v>
      </c>
      <c r="E13" s="131">
        <f>D2</f>
        <v>41579</v>
      </c>
    </row>
    <row r="14" spans="2:7" ht="16.5" customHeight="1">
      <c r="B14" s="117" t="s">
        <v>14064</v>
      </c>
      <c r="C14" s="120">
        <f>COUNTIFS(VODANET!AA5:AA4966,"&gt;="&amp;Semanal!D14,VODANET!AA5:AA4966,"&lt;="&amp;Semanal!E14,VODANET!L5:L4966,"VODANET")+Mensal!K3</f>
        <v>2</v>
      </c>
      <c r="D14" s="122">
        <f>D12</f>
        <v>41567</v>
      </c>
      <c r="E14" s="123">
        <f>E12</f>
        <v>41573</v>
      </c>
    </row>
    <row r="15" spans="2:7" ht="16.5" customHeight="1">
      <c r="B15" s="128" t="s">
        <v>14065</v>
      </c>
      <c r="C15" s="129">
        <f>COUNTIFS(VODANET!AA5:AA4966,"&gt;="&amp;Semanal!C2,VODANET!AA5:AA4966,"&lt;="&amp;Semanal!D2,VODANET!L5:L4966,"VODANET")+Mensal!K3</f>
        <v>1</v>
      </c>
      <c r="D15" s="130">
        <f>C2</f>
        <v>41574</v>
      </c>
      <c r="E15" s="131">
        <f>D2</f>
        <v>41579</v>
      </c>
    </row>
    <row r="16" spans="2:7" ht="16.5" customHeight="1">
      <c r="B16" s="117" t="s">
        <v>14066</v>
      </c>
      <c r="C16" s="120">
        <f>COUNTIFS(VODANET!AA7:AA4968,"&gt;="&amp;Semanal!D16,VODANET!AA7:AA4968,"&lt;="&amp;Semanal!E16,VODANET!L7:L4968,"SH SAT")+Mensal!M3</f>
        <v>0</v>
      </c>
      <c r="D16" s="122">
        <f>D14</f>
        <v>41567</v>
      </c>
      <c r="E16" s="123">
        <f>E14</f>
        <v>41573</v>
      </c>
    </row>
    <row r="17" spans="2:5" ht="16.5" customHeight="1">
      <c r="B17" s="128" t="s">
        <v>14067</v>
      </c>
      <c r="C17" s="129">
        <f>COUNTIFS(VODANET!AA7:AA4968,"&gt;="&amp;Semanal!C2,VODANET!AA7:AA4968,"&lt;="&amp;Semanal!D2,VODANET!L7:L4968,"SH SAT")+Mensal!M3</f>
        <v>0</v>
      </c>
      <c r="D17" s="190">
        <f>C2</f>
        <v>41574</v>
      </c>
      <c r="E17" s="191">
        <f>D2</f>
        <v>41579</v>
      </c>
    </row>
    <row r="18" spans="2:5" ht="16.5" customHeight="1" thickBot="1">
      <c r="B18" s="118" t="s">
        <v>20821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 activePane="bottomLeft" state="frozen"/>
      <selection activeCell="P1" sqref="P1"/>
      <selection pane="bottomLeft" activeCell="H1" sqref="H1:H1048576"/>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22783</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22848</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455</v>
      </c>
      <c r="O177" s="16" t="s">
        <v>455</v>
      </c>
      <c r="P177" s="16" t="s">
        <v>455</v>
      </c>
      <c r="Q177" s="28" t="s">
        <v>3020</v>
      </c>
      <c r="R177" s="16" t="s">
        <v>455</v>
      </c>
      <c r="S177" s="16" t="s">
        <v>9714</v>
      </c>
      <c r="T177" s="16" t="s">
        <v>3995</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22792</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14074</v>
      </c>
      <c r="G292" s="16" t="s">
        <v>116</v>
      </c>
      <c r="H292" s="16" t="s">
        <v>455</v>
      </c>
      <c r="I292" s="16" t="s">
        <v>455</v>
      </c>
      <c r="J292" s="16" t="s">
        <v>2255</v>
      </c>
      <c r="K292" s="16" t="s">
        <v>2256</v>
      </c>
      <c r="L292" s="16" t="s">
        <v>4473</v>
      </c>
      <c r="M292" s="16" t="s">
        <v>2257</v>
      </c>
      <c r="N292" s="16" t="s">
        <v>455</v>
      </c>
      <c r="O292" s="16" t="s">
        <v>455</v>
      </c>
      <c r="P292" s="16" t="s">
        <v>455</v>
      </c>
      <c r="Q292" s="28" t="s">
        <v>22763</v>
      </c>
      <c r="R292" s="16" t="s">
        <v>455</v>
      </c>
      <c r="S292" s="16" t="s">
        <v>9896</v>
      </c>
      <c r="T292" s="16" t="s">
        <v>14822</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22793</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17870</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22794</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22795</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22796</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22797</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17984</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22798</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22799</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17961</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17884</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17877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17876</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17875</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17888</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17974</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17882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17883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17904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17881</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17950</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17951</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22800</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17958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17959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17957</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17960</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17903</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22801</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22802</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22803</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22804</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17962</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22805</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22806</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22807</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22808</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22809</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20604</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22810</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20605</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20606</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17980</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17981</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20607</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1454</v>
      </c>
      <c r="F1963" s="16" t="s">
        <v>14074</v>
      </c>
      <c r="G1963" s="16" t="s">
        <v>13720</v>
      </c>
      <c r="H1963" s="16" t="s">
        <v>455</v>
      </c>
      <c r="I1963" s="16" t="s">
        <v>455</v>
      </c>
      <c r="J1963" s="16" t="s">
        <v>18657</v>
      </c>
      <c r="K1963" s="16" t="s">
        <v>18658</v>
      </c>
      <c r="L1963" s="16" t="s">
        <v>18659</v>
      </c>
      <c r="M1963" s="16" t="s">
        <v>18660</v>
      </c>
      <c r="N1963" s="16" t="s">
        <v>455</v>
      </c>
      <c r="O1963" s="16" t="s">
        <v>455</v>
      </c>
      <c r="P1963" s="16" t="s">
        <v>455</v>
      </c>
      <c r="Q1963" s="16" t="s">
        <v>22832</v>
      </c>
      <c r="R1963" s="16" t="s">
        <v>455</v>
      </c>
      <c r="S1963" s="16" t="s">
        <v>18661</v>
      </c>
      <c r="T1963" s="16" t="s">
        <v>14822</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22833</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22834</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14074</v>
      </c>
      <c r="G2106" s="16" t="s">
        <v>13715</v>
      </c>
      <c r="H2106" s="16" t="s">
        <v>455</v>
      </c>
      <c r="I2106" s="16" t="s">
        <v>455</v>
      </c>
      <c r="J2106" s="16" t="s">
        <v>22732</v>
      </c>
      <c r="K2106" s="16" t="s">
        <v>22764</v>
      </c>
      <c r="L2106" s="16" t="s">
        <v>22733</v>
      </c>
      <c r="M2106" s="16" t="s">
        <v>22734</v>
      </c>
      <c r="N2106" s="16" t="s">
        <v>455</v>
      </c>
      <c r="O2106" s="16" t="s">
        <v>455</v>
      </c>
      <c r="P2106" s="16" t="s">
        <v>455</v>
      </c>
      <c r="Q2106" s="16" t="s">
        <v>22735</v>
      </c>
      <c r="R2106" s="16" t="s">
        <v>455</v>
      </c>
      <c r="S2106" s="16" t="s">
        <v>22736</v>
      </c>
      <c r="T2106" s="16" t="s">
        <v>14822</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14074</v>
      </c>
      <c r="G2107" s="16" t="s">
        <v>13715</v>
      </c>
      <c r="H2107" s="16" t="s">
        <v>455</v>
      </c>
      <c r="I2107" s="3" t="s">
        <v>455</v>
      </c>
      <c r="J2107" s="16" t="s">
        <v>22737</v>
      </c>
      <c r="K2107" s="16" t="s">
        <v>22765</v>
      </c>
      <c r="L2107" s="16" t="s">
        <v>22733</v>
      </c>
      <c r="M2107" s="16" t="s">
        <v>22738</v>
      </c>
      <c r="N2107" s="16" t="s">
        <v>455</v>
      </c>
      <c r="O2107" s="16" t="s">
        <v>455</v>
      </c>
      <c r="P2107" s="16" t="s">
        <v>455</v>
      </c>
      <c r="Q2107" s="16" t="s">
        <v>22739</v>
      </c>
      <c r="R2107" s="16" t="s">
        <v>455</v>
      </c>
      <c r="S2107" s="16" t="s">
        <v>22740</v>
      </c>
      <c r="T2107" s="16" t="s">
        <v>14822</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14074</v>
      </c>
      <c r="G2108" s="16" t="s">
        <v>13715</v>
      </c>
      <c r="H2108" s="16" t="s">
        <v>455</v>
      </c>
      <c r="I2108" s="16" t="s">
        <v>455</v>
      </c>
      <c r="J2108" s="16" t="s">
        <v>22741</v>
      </c>
      <c r="K2108" s="16" t="s">
        <v>22766</v>
      </c>
      <c r="L2108" s="16" t="s">
        <v>22733</v>
      </c>
      <c r="M2108" s="16" t="s">
        <v>22742</v>
      </c>
      <c r="N2108" s="16" t="s">
        <v>455</v>
      </c>
      <c r="O2108" s="16" t="s">
        <v>455</v>
      </c>
      <c r="P2108" s="16" t="s">
        <v>455</v>
      </c>
      <c r="Q2108" s="16" t="s">
        <v>22743</v>
      </c>
      <c r="R2108" s="16" t="s">
        <v>455</v>
      </c>
      <c r="S2108" s="16" t="s">
        <v>22744</v>
      </c>
      <c r="T2108" s="16" t="s">
        <v>14822</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14074</v>
      </c>
      <c r="G2109" s="16" t="s">
        <v>13715</v>
      </c>
      <c r="H2109" s="16" t="s">
        <v>455</v>
      </c>
      <c r="I2109" s="3" t="s">
        <v>455</v>
      </c>
      <c r="J2109" s="16" t="s">
        <v>22745</v>
      </c>
      <c r="K2109" s="16" t="s">
        <v>22767</v>
      </c>
      <c r="L2109" s="16" t="s">
        <v>22733</v>
      </c>
      <c r="M2109" s="16" t="s">
        <v>22746</v>
      </c>
      <c r="N2109" s="16" t="s">
        <v>455</v>
      </c>
      <c r="O2109" s="16" t="s">
        <v>455</v>
      </c>
      <c r="P2109" s="16" t="s">
        <v>455</v>
      </c>
      <c r="Q2109" s="16" t="s">
        <v>22747</v>
      </c>
      <c r="R2109" s="16" t="s">
        <v>455</v>
      </c>
      <c r="S2109" s="16" t="s">
        <v>22748</v>
      </c>
      <c r="T2109" s="16" t="s">
        <v>14822</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14074</v>
      </c>
      <c r="G2110" s="16" t="s">
        <v>13715</v>
      </c>
      <c r="H2110" s="16" t="s">
        <v>455</v>
      </c>
      <c r="I2110" s="16" t="s">
        <v>455</v>
      </c>
      <c r="J2110" s="16" t="s">
        <v>22749</v>
      </c>
      <c r="K2110" s="16" t="s">
        <v>22768</v>
      </c>
      <c r="L2110" s="16" t="s">
        <v>22733</v>
      </c>
      <c r="M2110" s="16" t="s">
        <v>22750</v>
      </c>
      <c r="N2110" s="16" t="s">
        <v>455</v>
      </c>
      <c r="O2110" s="16" t="s">
        <v>455</v>
      </c>
      <c r="P2110" s="16" t="s">
        <v>455</v>
      </c>
      <c r="Q2110" s="16" t="s">
        <v>22751</v>
      </c>
      <c r="R2110" s="16" t="s">
        <v>455</v>
      </c>
      <c r="S2110" s="16" t="s">
        <v>22752</v>
      </c>
      <c r="T2110" s="16" t="s">
        <v>14822</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14074</v>
      </c>
      <c r="G2111" s="16" t="s">
        <v>13715</v>
      </c>
      <c r="H2111" s="16" t="s">
        <v>455</v>
      </c>
      <c r="I2111" s="3" t="s">
        <v>455</v>
      </c>
      <c r="J2111" s="16" t="s">
        <v>22753</v>
      </c>
      <c r="K2111" s="16" t="s">
        <v>22769</v>
      </c>
      <c r="L2111" s="16" t="s">
        <v>22733</v>
      </c>
      <c r="M2111" s="16" t="s">
        <v>22754</v>
      </c>
      <c r="N2111" s="16" t="s">
        <v>455</v>
      </c>
      <c r="O2111" s="16" t="s">
        <v>455</v>
      </c>
      <c r="P2111" s="16" t="s">
        <v>455</v>
      </c>
      <c r="Q2111" s="16" t="s">
        <v>22755</v>
      </c>
      <c r="R2111" s="16" t="s">
        <v>455</v>
      </c>
      <c r="S2111" s="16" t="s">
        <v>22756</v>
      </c>
      <c r="T2111" s="16" t="s">
        <v>14822</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14074</v>
      </c>
      <c r="G2112" s="16" t="s">
        <v>13715</v>
      </c>
      <c r="H2112" s="16" t="s">
        <v>455</v>
      </c>
      <c r="I2112" s="16" t="s">
        <v>455</v>
      </c>
      <c r="J2112" s="16" t="s">
        <v>22757</v>
      </c>
      <c r="K2112" s="16" t="s">
        <v>22770</v>
      </c>
      <c r="L2112" s="16" t="s">
        <v>22733</v>
      </c>
      <c r="M2112" s="16" t="s">
        <v>22758</v>
      </c>
      <c r="N2112" s="16" t="s">
        <v>455</v>
      </c>
      <c r="O2112" s="16" t="s">
        <v>455</v>
      </c>
      <c r="P2112" s="16" t="s">
        <v>455</v>
      </c>
      <c r="Q2112" s="16" t="s">
        <v>22759</v>
      </c>
      <c r="R2112" s="16" t="s">
        <v>455</v>
      </c>
      <c r="S2112" s="16" t="s">
        <v>22760</v>
      </c>
      <c r="T2112" s="16" t="s">
        <v>14822</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22771</v>
      </c>
      <c r="K2113" s="16" t="s">
        <v>22772</v>
      </c>
      <c r="L2113" s="16" t="s">
        <v>4282</v>
      </c>
      <c r="M2113" s="16" t="s">
        <v>22773</v>
      </c>
      <c r="N2113" s="16" t="s">
        <v>455</v>
      </c>
      <c r="O2113" s="16" t="s">
        <v>455</v>
      </c>
      <c r="P2113" s="16" t="s">
        <v>455</v>
      </c>
      <c r="Q2113" s="28" t="s">
        <v>22774</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75">
        <f>COUNTIFS(VODANET!J5:J2074,"ACEITO",VODANET!L5:L2074,"SH SAT")</f>
        <v>383</v>
      </c>
      <c r="H2" s="59">
        <f>F2-G2</f>
        <v>438</v>
      </c>
      <c r="I2" s="59">
        <f>H2-C2</f>
        <v>3</v>
      </c>
      <c r="J2" s="59">
        <v>0</v>
      </c>
      <c r="L2">
        <v>2581</v>
      </c>
      <c r="M2">
        <f>L2-1927</f>
        <v>654</v>
      </c>
      <c r="O2" s="16" t="s">
        <v>20232</v>
      </c>
      <c r="Q2">
        <f>M14+V14</f>
        <v>2845</v>
      </c>
      <c r="R2" s="16">
        <f>Q2-Q6</f>
        <v>874</v>
      </c>
      <c r="S2" s="16">
        <f>R2-C9-C2</f>
        <v>66</v>
      </c>
      <c r="T2">
        <f>S2-J2-J9</f>
        <v>66</v>
      </c>
    </row>
    <row r="3" spans="2:28">
      <c r="B3" s="59" t="s">
        <v>20199</v>
      </c>
      <c r="C3" s="59">
        <f>75+200</f>
        <v>275</v>
      </c>
      <c r="D3" s="59">
        <f>Z14</f>
        <v>460</v>
      </c>
      <c r="E3" s="59">
        <f>SUMIF(G16:G100,"SH SAT",E16:E100)</f>
        <v>237</v>
      </c>
      <c r="F3" s="59">
        <f>D3+E3</f>
        <v>697</v>
      </c>
      <c r="G3" s="475"/>
      <c r="H3" s="59">
        <f>F3-G2</f>
        <v>314</v>
      </c>
      <c r="I3" s="59">
        <f>(H3-C3)-J3</f>
        <v>32</v>
      </c>
      <c r="J3" s="59">
        <v>7</v>
      </c>
      <c r="L3">
        <v>91</v>
      </c>
      <c r="M3">
        <f>C2+C9</f>
        <v>808</v>
      </c>
      <c r="O3" s="16" t="s">
        <v>20231</v>
      </c>
      <c r="Q3">
        <f>O14+X14</f>
        <v>3056</v>
      </c>
      <c r="R3" s="16">
        <f>Q3-Q6</f>
        <v>1085</v>
      </c>
      <c r="S3" s="16">
        <f>R3-C11-C4</f>
        <v>343</v>
      </c>
      <c r="T3">
        <f>S3-J4-J11-M7</f>
        <v>280</v>
      </c>
    </row>
    <row r="4" spans="2:28">
      <c r="B4" s="59" t="s">
        <v>20204</v>
      </c>
      <c r="C4" s="59">
        <f>75+360</f>
        <v>435</v>
      </c>
      <c r="D4" s="59">
        <f>X14</f>
        <v>540</v>
      </c>
      <c r="E4" s="59">
        <f>SUMIF(G16:G100,"SH SAT",D16:D100)</f>
        <v>288</v>
      </c>
      <c r="F4" s="59">
        <f>D4+E4</f>
        <v>828</v>
      </c>
      <c r="G4" s="475"/>
      <c r="H4" s="59">
        <f>F4-G2</f>
        <v>445</v>
      </c>
      <c r="I4" s="59">
        <f>(H4-C4)-J4</f>
        <v>-3</v>
      </c>
      <c r="J4" s="59">
        <v>13</v>
      </c>
      <c r="M4">
        <f>M2-M3</f>
        <v>-154</v>
      </c>
      <c r="O4" s="16" t="s">
        <v>20233</v>
      </c>
      <c r="Q4">
        <f>Q14+Z14</f>
        <v>2594</v>
      </c>
      <c r="R4" s="16">
        <f>Q4-Q6</f>
        <v>623</v>
      </c>
      <c r="S4" s="16">
        <f>R4-C3-C10</f>
        <v>145</v>
      </c>
      <c r="T4">
        <f>S4-J3-J10-M8</f>
        <v>107</v>
      </c>
    </row>
    <row r="5" spans="2:28">
      <c r="B5" s="59" t="s">
        <v>20201</v>
      </c>
      <c r="C5" s="59">
        <v>147</v>
      </c>
      <c r="D5" s="59">
        <f>AB14</f>
        <v>180</v>
      </c>
      <c r="E5" s="59">
        <f>SUMIF(G16:G100,"SH SAT",F16:F100)</f>
        <v>344</v>
      </c>
      <c r="F5" s="59">
        <f>D5+E5</f>
        <v>524</v>
      </c>
      <c r="G5" s="475"/>
      <c r="H5" s="59">
        <f>F5-G2</f>
        <v>141</v>
      </c>
      <c r="I5" s="59">
        <f>H5-C5</f>
        <v>-6</v>
      </c>
      <c r="J5" s="59">
        <v>0</v>
      </c>
      <c r="O5" s="16" t="s">
        <v>20234</v>
      </c>
      <c r="Q5">
        <f>S14+AB14</f>
        <v>2450</v>
      </c>
      <c r="R5" s="16">
        <f>Q5-Q6</f>
        <v>479</v>
      </c>
      <c r="S5" s="16">
        <f>R5-C12-C5</f>
        <v>-96</v>
      </c>
      <c r="T5">
        <f>S5-J5-J12</f>
        <v>-96</v>
      </c>
    </row>
    <row r="6" spans="2:28" ht="15.75" thickBot="1">
      <c r="B6" s="16"/>
      <c r="D6" s="16"/>
      <c r="E6" s="16"/>
      <c r="F6" s="16"/>
      <c r="G6" s="16"/>
      <c r="H6" s="16"/>
      <c r="O6" s="16" t="s">
        <v>20235</v>
      </c>
      <c r="Q6">
        <f>Mensal!C3</f>
        <v>1971</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75">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75"/>
      <c r="H10" s="59">
        <f>F10-G9</f>
        <v>258</v>
      </c>
      <c r="I10" s="59">
        <f>(H10-C10)-J10-M8</f>
        <v>24</v>
      </c>
      <c r="J10" s="59">
        <v>7</v>
      </c>
    </row>
    <row r="11" spans="2:28">
      <c r="B11" s="59" t="s">
        <v>20204</v>
      </c>
      <c r="C11" s="59">
        <v>307</v>
      </c>
      <c r="D11" s="59">
        <f>O14</f>
        <v>2516</v>
      </c>
      <c r="E11" s="59">
        <f>D14</f>
        <v>615</v>
      </c>
      <c r="F11" s="59">
        <f>D11-E11</f>
        <v>1901</v>
      </c>
      <c r="G11" s="475"/>
      <c r="H11" s="59">
        <f>F11-G9</f>
        <v>473</v>
      </c>
      <c r="I11" s="59">
        <f>(H11-C11)-J11-M7</f>
        <v>116</v>
      </c>
      <c r="J11" s="59">
        <v>20</v>
      </c>
    </row>
    <row r="12" spans="2:28">
      <c r="B12" s="59" t="s">
        <v>20201</v>
      </c>
      <c r="C12" s="59">
        <v>428</v>
      </c>
      <c r="D12" s="59">
        <f>S14</f>
        <v>2270</v>
      </c>
      <c r="E12" s="59">
        <f>F14</f>
        <v>536</v>
      </c>
      <c r="F12" s="59">
        <f>D12-E12</f>
        <v>1734</v>
      </c>
      <c r="G12" s="475"/>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68" t="s">
        <v>20619</v>
      </c>
      <c r="B1" s="458" t="s">
        <v>22835</v>
      </c>
      <c r="C1" s="451" t="s">
        <v>8</v>
      </c>
      <c r="D1" s="459" t="s">
        <v>9</v>
      </c>
      <c r="E1" s="398" t="s">
        <v>20623</v>
      </c>
    </row>
    <row r="2" spans="1:5">
      <c r="A2" s="177" t="s">
        <v>6168</v>
      </c>
      <c r="B2" s="177" t="s">
        <v>10323</v>
      </c>
      <c r="C2" s="177" t="s">
        <v>1666</v>
      </c>
      <c r="D2" s="177" t="s">
        <v>3393</v>
      </c>
      <c r="E2" s="399">
        <v>41250</v>
      </c>
    </row>
    <row r="3" spans="1:5">
      <c r="A3" s="59" t="s">
        <v>1959</v>
      </c>
      <c r="B3" s="177" t="s">
        <v>9824</v>
      </c>
      <c r="C3" s="59" t="s">
        <v>1299</v>
      </c>
      <c r="D3" s="177" t="s">
        <v>1303</v>
      </c>
      <c r="E3" s="261">
        <v>41250</v>
      </c>
    </row>
    <row r="4" spans="1:5">
      <c r="A4" s="59" t="s">
        <v>1953</v>
      </c>
      <c r="B4" s="177" t="s">
        <v>9822</v>
      </c>
      <c r="C4" s="59" t="s">
        <v>1195</v>
      </c>
      <c r="D4" s="177" t="s">
        <v>1955</v>
      </c>
      <c r="E4" s="261">
        <v>41250</v>
      </c>
    </row>
    <row r="5" spans="1:5">
      <c r="A5" s="59" t="s">
        <v>1406</v>
      </c>
      <c r="B5" s="177" t="s">
        <v>9533</v>
      </c>
      <c r="C5" s="59" t="s">
        <v>212</v>
      </c>
      <c r="D5" s="177" t="s">
        <v>610</v>
      </c>
      <c r="E5" s="261">
        <v>41250</v>
      </c>
    </row>
    <row r="6" spans="1:5">
      <c r="A6" s="59" t="s">
        <v>6513</v>
      </c>
      <c r="B6" s="177" t="s">
        <v>10537</v>
      </c>
      <c r="C6" s="59" t="s">
        <v>3944</v>
      </c>
      <c r="D6" s="177" t="s">
        <v>4117</v>
      </c>
      <c r="E6" s="261">
        <v>41250</v>
      </c>
    </row>
    <row r="7" spans="1:5">
      <c r="A7" s="59" t="s">
        <v>432</v>
      </c>
      <c r="B7" s="177" t="s">
        <v>9579</v>
      </c>
      <c r="C7" s="59" t="s">
        <v>116</v>
      </c>
      <c r="D7" s="177" t="s">
        <v>277</v>
      </c>
      <c r="E7" s="261">
        <v>41250</v>
      </c>
    </row>
    <row r="8" spans="1:5">
      <c r="A8" s="59" t="s">
        <v>5956</v>
      </c>
      <c r="B8" s="177" t="s">
        <v>9965</v>
      </c>
      <c r="C8" s="59" t="s">
        <v>2498</v>
      </c>
      <c r="D8" s="177" t="s">
        <v>3906</v>
      </c>
      <c r="E8" s="261">
        <v>41250</v>
      </c>
    </row>
    <row r="9" spans="1:5">
      <c r="A9" s="59" t="s">
        <v>5248</v>
      </c>
      <c r="B9" s="177" t="s">
        <v>10709</v>
      </c>
      <c r="C9" s="59" t="s">
        <v>1531</v>
      </c>
      <c r="D9" s="177" t="s">
        <v>5180</v>
      </c>
      <c r="E9" s="261">
        <v>41250</v>
      </c>
    </row>
    <row r="10" spans="1:5">
      <c r="A10" s="59" t="s">
        <v>6242</v>
      </c>
      <c r="B10" s="177" t="s">
        <v>9628</v>
      </c>
      <c r="C10" s="59" t="s">
        <v>1646</v>
      </c>
      <c r="D10" s="177" t="s">
        <v>3841</v>
      </c>
      <c r="E10" s="261">
        <v>41250</v>
      </c>
    </row>
    <row r="11" spans="1:5">
      <c r="A11" s="59" t="s">
        <v>8254</v>
      </c>
      <c r="B11" s="177" t="s">
        <v>10646</v>
      </c>
      <c r="C11" s="59" t="s">
        <v>165</v>
      </c>
      <c r="D11" s="177" t="s">
        <v>4979</v>
      </c>
      <c r="E11" s="261">
        <v>41250</v>
      </c>
    </row>
    <row r="12" spans="1:5">
      <c r="A12" s="59" t="s">
        <v>4727</v>
      </c>
      <c r="B12" s="177" t="s">
        <v>10569</v>
      </c>
      <c r="C12" s="59" t="s">
        <v>1531</v>
      </c>
      <c r="D12" s="177" t="s">
        <v>4697</v>
      </c>
      <c r="E12" s="261">
        <v>41278</v>
      </c>
    </row>
    <row r="13" spans="1:5">
      <c r="A13" s="59" t="s">
        <v>11865</v>
      </c>
      <c r="B13" s="177" t="s">
        <v>11646</v>
      </c>
      <c r="C13" s="59" t="s">
        <v>7949</v>
      </c>
      <c r="D13" s="177" t="s">
        <v>8179</v>
      </c>
      <c r="E13" s="261">
        <v>41292</v>
      </c>
    </row>
    <row r="14" spans="1:5">
      <c r="A14" s="59" t="s">
        <v>5654</v>
      </c>
      <c r="B14" s="177" t="s">
        <v>9930</v>
      </c>
      <c r="C14" s="59" t="s">
        <v>2389</v>
      </c>
      <c r="D14" s="177" t="s">
        <v>3899</v>
      </c>
      <c r="E14" s="261">
        <v>41292</v>
      </c>
    </row>
    <row r="15" spans="1:5">
      <c r="A15" s="59" t="s">
        <v>440</v>
      </c>
      <c r="B15" s="177" t="s">
        <v>9571</v>
      </c>
      <c r="C15" s="59" t="s">
        <v>120</v>
      </c>
      <c r="D15" s="177" t="s">
        <v>315</v>
      </c>
      <c r="E15" s="261">
        <v>41292</v>
      </c>
    </row>
    <row r="16" spans="1:5">
      <c r="A16" s="59" t="s">
        <v>438</v>
      </c>
      <c r="B16" s="177" t="s">
        <v>9573</v>
      </c>
      <c r="C16" s="59" t="s">
        <v>118</v>
      </c>
      <c r="D16" s="177" t="s">
        <v>320</v>
      </c>
      <c r="E16" s="261">
        <v>41301</v>
      </c>
    </row>
    <row r="17" spans="1:5">
      <c r="A17" s="59" t="s">
        <v>5150</v>
      </c>
      <c r="B17" s="177" t="s">
        <v>10248</v>
      </c>
      <c r="C17" s="59" t="s">
        <v>3197</v>
      </c>
      <c r="D17" s="177" t="s">
        <v>3213</v>
      </c>
      <c r="E17" s="261">
        <v>41320</v>
      </c>
    </row>
    <row r="18" spans="1:5">
      <c r="A18" s="59" t="s">
        <v>8141</v>
      </c>
      <c r="B18" s="177" t="s">
        <v>11055</v>
      </c>
      <c r="C18" s="59" t="s">
        <v>4745</v>
      </c>
      <c r="D18" s="177" t="s">
        <v>6123</v>
      </c>
      <c r="E18" s="261">
        <v>41320</v>
      </c>
    </row>
    <row r="19" spans="1:5">
      <c r="A19" s="59" t="s">
        <v>2376</v>
      </c>
      <c r="B19" s="177" t="s">
        <v>9918</v>
      </c>
      <c r="C19" s="59" t="s">
        <v>2322</v>
      </c>
      <c r="D19" s="177" t="s">
        <v>2326</v>
      </c>
      <c r="E19" s="261">
        <v>41320</v>
      </c>
    </row>
    <row r="20" spans="1:5">
      <c r="A20" s="59" t="s">
        <v>7211</v>
      </c>
      <c r="B20" s="177" t="s">
        <v>11047</v>
      </c>
      <c r="C20" s="59" t="s">
        <v>4745</v>
      </c>
      <c r="D20" s="177" t="s">
        <v>6110</v>
      </c>
      <c r="E20" s="261">
        <v>41320</v>
      </c>
    </row>
    <row r="21" spans="1:5">
      <c r="A21" s="59" t="s">
        <v>7390</v>
      </c>
      <c r="B21" s="177" t="s">
        <v>10822</v>
      </c>
      <c r="C21" s="59" t="s">
        <v>4745</v>
      </c>
      <c r="D21" s="177" t="s">
        <v>5428</v>
      </c>
      <c r="E21" s="261">
        <v>41320</v>
      </c>
    </row>
    <row r="22" spans="1:5">
      <c r="A22" s="59" t="s">
        <v>9767</v>
      </c>
      <c r="B22" s="177" t="s">
        <v>9770</v>
      </c>
      <c r="C22" s="59" t="s">
        <v>1870</v>
      </c>
      <c r="D22" s="177" t="s">
        <v>4713</v>
      </c>
      <c r="E22" s="261">
        <v>41320</v>
      </c>
    </row>
    <row r="23" spans="1:5">
      <c r="A23" s="59" t="s">
        <v>8604</v>
      </c>
      <c r="B23" s="177" t="s">
        <v>11305</v>
      </c>
      <c r="C23" s="59" t="s">
        <v>6978</v>
      </c>
      <c r="D23" s="177" t="s">
        <v>6980</v>
      </c>
      <c r="E23" s="261">
        <v>41320</v>
      </c>
    </row>
    <row r="24" spans="1:5">
      <c r="A24" s="59" t="s">
        <v>7557</v>
      </c>
      <c r="B24" s="177" t="s">
        <v>10246</v>
      </c>
      <c r="C24" s="59" t="s">
        <v>3197</v>
      </c>
      <c r="D24" s="177" t="s">
        <v>3212</v>
      </c>
      <c r="E24" s="261">
        <v>41320</v>
      </c>
    </row>
    <row r="25" spans="1:5">
      <c r="A25" s="59" t="s">
        <v>8143</v>
      </c>
      <c r="B25" s="177" t="s">
        <v>11057</v>
      </c>
      <c r="C25" s="59" t="s">
        <v>4745</v>
      </c>
      <c r="D25" s="177" t="s">
        <v>6127</v>
      </c>
      <c r="E25" s="261">
        <v>41320</v>
      </c>
    </row>
    <row r="26" spans="1:5">
      <c r="A26" s="59" t="s">
        <v>6516</v>
      </c>
      <c r="B26" s="177" t="s">
        <v>10541</v>
      </c>
      <c r="C26" s="59" t="s">
        <v>3944</v>
      </c>
      <c r="D26" s="177" t="s">
        <v>4123</v>
      </c>
      <c r="E26" s="261">
        <v>41320</v>
      </c>
    </row>
    <row r="27" spans="1:5">
      <c r="A27" s="59" t="s">
        <v>13264</v>
      </c>
      <c r="B27" s="177" t="s">
        <v>11903</v>
      </c>
      <c r="C27" s="59" t="s">
        <v>11898</v>
      </c>
      <c r="D27" s="177" t="s">
        <v>11900</v>
      </c>
      <c r="E27" s="261">
        <v>41320</v>
      </c>
    </row>
    <row r="28" spans="1:5">
      <c r="A28" s="59" t="s">
        <v>8995</v>
      </c>
      <c r="B28" s="177" t="s">
        <v>11541</v>
      </c>
      <c r="C28" s="59" t="s">
        <v>7707</v>
      </c>
      <c r="D28" s="177" t="s">
        <v>7709</v>
      </c>
      <c r="E28" s="261">
        <v>41320</v>
      </c>
    </row>
    <row r="29" spans="1:5">
      <c r="A29" s="59" t="s">
        <v>449</v>
      </c>
      <c r="B29" s="177" t="s">
        <v>9561</v>
      </c>
      <c r="C29" s="59" t="s">
        <v>130</v>
      </c>
      <c r="D29" s="177" t="s">
        <v>1471</v>
      </c>
      <c r="E29" s="261">
        <v>41320</v>
      </c>
    </row>
    <row r="30" spans="1:5">
      <c r="A30" s="59" t="s">
        <v>1208</v>
      </c>
      <c r="B30" s="177" t="s">
        <v>9699</v>
      </c>
      <c r="C30" s="59" t="s">
        <v>2915</v>
      </c>
      <c r="D30" s="177" t="s">
        <v>1219</v>
      </c>
      <c r="E30" s="261">
        <v>41320</v>
      </c>
    </row>
    <row r="31" spans="1:5">
      <c r="A31" s="59" t="s">
        <v>1190</v>
      </c>
      <c r="B31" s="177" t="s">
        <v>9671</v>
      </c>
      <c r="C31" s="59" t="s">
        <v>1738</v>
      </c>
      <c r="D31" s="177" t="s">
        <v>1185</v>
      </c>
      <c r="E31" s="261">
        <v>41320</v>
      </c>
    </row>
    <row r="32" spans="1:5">
      <c r="A32" s="59" t="s">
        <v>15246</v>
      </c>
      <c r="B32" s="177" t="s">
        <v>11819</v>
      </c>
      <c r="C32" s="59" t="s">
        <v>1648</v>
      </c>
      <c r="D32" s="177" t="s">
        <v>9410</v>
      </c>
      <c r="E32" s="261">
        <v>41320</v>
      </c>
    </row>
    <row r="33" spans="1:5">
      <c r="A33" s="59" t="s">
        <v>4571</v>
      </c>
      <c r="B33" s="177" t="s">
        <v>10194</v>
      </c>
      <c r="C33" s="59" t="s">
        <v>3064</v>
      </c>
      <c r="D33" s="177" t="s">
        <v>3066</v>
      </c>
      <c r="E33" s="261">
        <v>41334</v>
      </c>
    </row>
    <row r="34" spans="1:5">
      <c r="A34" s="59" t="s">
        <v>5348</v>
      </c>
      <c r="B34" s="177" t="s">
        <v>9747</v>
      </c>
      <c r="C34" s="59" t="s">
        <v>1845</v>
      </c>
      <c r="D34" s="177" t="s">
        <v>3861</v>
      </c>
      <c r="E34" s="261">
        <v>41334</v>
      </c>
    </row>
    <row r="35" spans="1:5">
      <c r="A35" s="59" t="s">
        <v>6167</v>
      </c>
      <c r="B35" s="177" t="s">
        <v>10321</v>
      </c>
      <c r="C35" s="59" t="s">
        <v>1326</v>
      </c>
      <c r="D35" s="177" t="s">
        <v>3390</v>
      </c>
      <c r="E35" s="261">
        <v>41334</v>
      </c>
    </row>
    <row r="36" spans="1:5">
      <c r="A36" s="59" t="s">
        <v>2022</v>
      </c>
      <c r="B36" s="177" t="s">
        <v>9733</v>
      </c>
      <c r="C36" s="59" t="s">
        <v>1819</v>
      </c>
      <c r="D36" s="177" t="s">
        <v>1999</v>
      </c>
      <c r="E36" s="261">
        <v>41341</v>
      </c>
    </row>
    <row r="37" spans="1:5">
      <c r="A37" s="59" t="s">
        <v>1420</v>
      </c>
      <c r="B37" s="177" t="s">
        <v>9538</v>
      </c>
      <c r="C37" s="59" t="s">
        <v>216</v>
      </c>
      <c r="D37" s="177" t="s">
        <v>111</v>
      </c>
      <c r="E37" s="261">
        <v>41341</v>
      </c>
    </row>
    <row r="38" spans="1:5">
      <c r="A38" s="59" t="s">
        <v>9321</v>
      </c>
      <c r="B38" s="177" t="s">
        <v>11404</v>
      </c>
      <c r="C38" s="59" t="s">
        <v>1817</v>
      </c>
      <c r="D38" s="177" t="s">
        <v>7325</v>
      </c>
      <c r="E38" s="261">
        <v>41351</v>
      </c>
    </row>
    <row r="39" spans="1:5">
      <c r="A39" s="59" t="s">
        <v>5265</v>
      </c>
      <c r="B39" s="177" t="s">
        <v>10518</v>
      </c>
      <c r="C39" s="59" t="s">
        <v>3944</v>
      </c>
      <c r="D39" s="177" t="s">
        <v>3990</v>
      </c>
      <c r="E39" s="261">
        <v>41351</v>
      </c>
    </row>
    <row r="40" spans="1:5">
      <c r="A40" s="59" t="s">
        <v>2568</v>
      </c>
      <c r="B40" s="177" t="s">
        <v>9924</v>
      </c>
      <c r="C40" s="59" t="s">
        <v>2381</v>
      </c>
      <c r="D40" s="177" t="s">
        <v>2383</v>
      </c>
      <c r="E40" s="261">
        <v>41351</v>
      </c>
    </row>
    <row r="41" spans="1:5">
      <c r="A41" s="59" t="s">
        <v>5226</v>
      </c>
      <c r="B41" s="177" t="s">
        <v>9941</v>
      </c>
      <c r="C41" s="59" t="s">
        <v>2411</v>
      </c>
      <c r="D41" s="177" t="s">
        <v>3901</v>
      </c>
      <c r="E41" s="261">
        <v>41355</v>
      </c>
    </row>
    <row r="42" spans="1:5">
      <c r="A42" s="59" t="s">
        <v>15137</v>
      </c>
      <c r="B42" s="177" t="s">
        <v>12226</v>
      </c>
      <c r="C42" s="59" t="s">
        <v>3064</v>
      </c>
      <c r="D42" s="177" t="s">
        <v>12223</v>
      </c>
      <c r="E42" s="261">
        <v>41355</v>
      </c>
    </row>
    <row r="43" spans="1:5">
      <c r="A43" s="59" t="s">
        <v>12150</v>
      </c>
      <c r="B43" s="177" t="s">
        <v>11699</v>
      </c>
      <c r="C43" s="59" t="s">
        <v>8349</v>
      </c>
      <c r="D43" s="177" t="s">
        <v>12151</v>
      </c>
      <c r="E43" s="261">
        <v>41355</v>
      </c>
    </row>
    <row r="44" spans="1:5">
      <c r="A44" s="59" t="s">
        <v>13460</v>
      </c>
      <c r="B44" s="177" t="s">
        <v>10717</v>
      </c>
      <c r="C44" s="11" t="s">
        <v>5192</v>
      </c>
      <c r="D44" s="177" t="s">
        <v>5194</v>
      </c>
      <c r="E44" s="261">
        <v>41362</v>
      </c>
    </row>
    <row r="45" spans="1:5">
      <c r="A45" s="59" t="s">
        <v>3553</v>
      </c>
      <c r="B45" s="177" t="s">
        <v>9694</v>
      </c>
      <c r="C45" s="11" t="s">
        <v>926</v>
      </c>
      <c r="D45" s="177" t="s">
        <v>1236</v>
      </c>
      <c r="E45" s="261">
        <v>41369</v>
      </c>
    </row>
    <row r="46" spans="1:5">
      <c r="A46" s="59" t="s">
        <v>415</v>
      </c>
      <c r="B46" s="177" t="s">
        <v>9525</v>
      </c>
      <c r="C46" s="11" t="s">
        <v>204</v>
      </c>
      <c r="D46" s="177" t="s">
        <v>92</v>
      </c>
      <c r="E46" s="261">
        <v>41376</v>
      </c>
    </row>
    <row r="47" spans="1:5">
      <c r="A47" s="59" t="s">
        <v>7374</v>
      </c>
      <c r="B47" s="177" t="s">
        <v>9821</v>
      </c>
      <c r="C47" s="11" t="s">
        <v>1173</v>
      </c>
      <c r="D47" s="177" t="s">
        <v>1952</v>
      </c>
      <c r="E47" s="261">
        <v>41376</v>
      </c>
    </row>
    <row r="48" spans="1:5">
      <c r="A48" s="59" t="s">
        <v>5169</v>
      </c>
      <c r="B48" s="177" t="s">
        <v>10508</v>
      </c>
      <c r="C48" s="11" t="s">
        <v>3944</v>
      </c>
      <c r="D48" s="177" t="s">
        <v>3973</v>
      </c>
      <c r="E48" s="261">
        <v>41383</v>
      </c>
    </row>
    <row r="49" spans="1:5">
      <c r="A49" s="59" t="s">
        <v>2016</v>
      </c>
      <c r="B49" s="177" t="s">
        <v>9593</v>
      </c>
      <c r="C49" s="11" t="s">
        <v>1556</v>
      </c>
      <c r="D49" s="177" t="s">
        <v>1558</v>
      </c>
      <c r="E49" s="261">
        <v>41390</v>
      </c>
    </row>
    <row r="50" spans="1:5">
      <c r="A50" s="59" t="s">
        <v>17532</v>
      </c>
      <c r="B50" s="177" t="s">
        <v>17046</v>
      </c>
      <c r="C50" s="11" t="s">
        <v>13736</v>
      </c>
      <c r="D50" s="177" t="s">
        <v>16063</v>
      </c>
      <c r="E50" s="261">
        <v>41404</v>
      </c>
    </row>
    <row r="51" spans="1:5">
      <c r="A51" s="59" t="s">
        <v>5083</v>
      </c>
      <c r="B51" s="177" t="s">
        <v>10315</v>
      </c>
      <c r="C51" s="11" t="s">
        <v>3301</v>
      </c>
      <c r="D51" s="177" t="s">
        <v>4654</v>
      </c>
      <c r="E51" s="261">
        <v>41404</v>
      </c>
    </row>
    <row r="52" spans="1:5">
      <c r="A52" s="59" t="s">
        <v>5801</v>
      </c>
      <c r="B52" s="177" t="s">
        <v>10238</v>
      </c>
      <c r="C52" s="11" t="s">
        <v>3197</v>
      </c>
      <c r="D52" s="177" t="s">
        <v>3204</v>
      </c>
      <c r="E52" s="261">
        <v>41404</v>
      </c>
    </row>
    <row r="53" spans="1:5">
      <c r="A53" s="59" t="s">
        <v>5663</v>
      </c>
      <c r="B53" s="177" t="s">
        <v>10273</v>
      </c>
      <c r="C53" s="11" t="s">
        <v>3197</v>
      </c>
      <c r="D53" s="177" t="s">
        <v>4763</v>
      </c>
      <c r="E53" s="261">
        <v>41404</v>
      </c>
    </row>
    <row r="54" spans="1:5">
      <c r="A54" s="59" t="s">
        <v>15707</v>
      </c>
      <c r="B54" s="177" t="s">
        <v>12208</v>
      </c>
      <c r="C54" s="11" t="s">
        <v>12176</v>
      </c>
      <c r="D54" s="177" t="s">
        <v>14757</v>
      </c>
      <c r="E54" s="261">
        <v>41411</v>
      </c>
    </row>
    <row r="55" spans="1:5">
      <c r="A55" s="59" t="s">
        <v>1268</v>
      </c>
      <c r="B55" s="177" t="s">
        <v>9745</v>
      </c>
      <c r="C55" s="11" t="s">
        <v>168</v>
      </c>
      <c r="D55" s="177" t="s">
        <v>1213</v>
      </c>
      <c r="E55" s="261">
        <v>41411</v>
      </c>
    </row>
    <row r="56" spans="1:5">
      <c r="A56" s="59" t="s">
        <v>16018</v>
      </c>
      <c r="B56" s="177" t="s">
        <v>11828</v>
      </c>
      <c r="C56" s="11" t="s">
        <v>9423</v>
      </c>
      <c r="D56" s="177" t="s">
        <v>9439</v>
      </c>
      <c r="E56" s="261">
        <v>41411</v>
      </c>
    </row>
    <row r="57" spans="1:5">
      <c r="A57" s="59" t="s">
        <v>17047</v>
      </c>
      <c r="B57" s="177" t="s">
        <v>17050</v>
      </c>
      <c r="C57" s="11" t="s">
        <v>13856</v>
      </c>
      <c r="D57" s="177" t="s">
        <v>16067</v>
      </c>
      <c r="E57" s="261">
        <v>41418</v>
      </c>
    </row>
    <row r="58" spans="1:5">
      <c r="A58" s="59" t="s">
        <v>11691</v>
      </c>
      <c r="B58" s="177" t="s">
        <v>11693</v>
      </c>
      <c r="C58" s="11" t="s">
        <v>8328</v>
      </c>
      <c r="D58" s="177" t="s">
        <v>15784</v>
      </c>
      <c r="E58" s="261">
        <v>41418</v>
      </c>
    </row>
    <row r="59" spans="1:5">
      <c r="A59" s="59" t="s">
        <v>396</v>
      </c>
      <c r="B59" s="177" t="s">
        <v>9542</v>
      </c>
      <c r="C59" s="11" t="s">
        <v>180</v>
      </c>
      <c r="D59" s="177" t="s">
        <v>46</v>
      </c>
      <c r="E59" s="261">
        <v>41418</v>
      </c>
    </row>
    <row r="60" spans="1:5">
      <c r="A60" s="59" t="s">
        <v>17822</v>
      </c>
      <c r="B60" s="177" t="s">
        <v>17320</v>
      </c>
      <c r="C60" s="11" t="s">
        <v>167</v>
      </c>
      <c r="D60" s="177" t="s">
        <v>17317</v>
      </c>
      <c r="E60" s="261">
        <v>41418</v>
      </c>
    </row>
    <row r="61" spans="1:5">
      <c r="A61" s="59" t="s">
        <v>14575</v>
      </c>
      <c r="B61" s="177" t="s">
        <v>12307</v>
      </c>
      <c r="C61" s="11" t="s">
        <v>12303</v>
      </c>
      <c r="D61" s="177" t="s">
        <v>12304</v>
      </c>
      <c r="E61" s="261">
        <v>41418</v>
      </c>
    </row>
    <row r="62" spans="1:5">
      <c r="A62" s="59" t="s">
        <v>13194</v>
      </c>
      <c r="B62" s="177" t="s">
        <v>11676</v>
      </c>
      <c r="C62" s="11" t="s">
        <v>6708</v>
      </c>
      <c r="D62" s="177" t="s">
        <v>8898</v>
      </c>
      <c r="E62" s="261">
        <v>41435</v>
      </c>
    </row>
    <row r="63" spans="1:5">
      <c r="A63" s="59" t="s">
        <v>12104</v>
      </c>
      <c r="B63" s="177" t="s">
        <v>11378</v>
      </c>
      <c r="C63" s="11" t="s">
        <v>7260</v>
      </c>
      <c r="D63" s="177" t="s">
        <v>7262</v>
      </c>
      <c r="E63" s="261">
        <v>41446</v>
      </c>
    </row>
    <row r="64" spans="1:5">
      <c r="A64" s="59" t="s">
        <v>5356</v>
      </c>
      <c r="B64" s="177" t="s">
        <v>10512</v>
      </c>
      <c r="C64" s="11" t="s">
        <v>3944</v>
      </c>
      <c r="D64" s="177" t="s">
        <v>3980</v>
      </c>
      <c r="E64" s="261">
        <v>41446</v>
      </c>
    </row>
    <row r="65" spans="1:5">
      <c r="A65" s="59" t="s">
        <v>17681</v>
      </c>
      <c r="B65" s="177" t="s">
        <v>17437</v>
      </c>
      <c r="C65" s="11" t="s">
        <v>167</v>
      </c>
      <c r="D65" s="177" t="s">
        <v>17435</v>
      </c>
      <c r="E65" s="261">
        <v>41451</v>
      </c>
    </row>
    <row r="66" spans="1:5">
      <c r="A66" s="59" t="s">
        <v>9341</v>
      </c>
      <c r="B66" s="177" t="s">
        <v>11730</v>
      </c>
      <c r="C66" s="11" t="s">
        <v>8709</v>
      </c>
      <c r="D66" s="177" t="s">
        <v>8711</v>
      </c>
      <c r="E66" s="261">
        <v>41451</v>
      </c>
    </row>
    <row r="67" spans="1:5">
      <c r="A67" s="59" t="s">
        <v>5803</v>
      </c>
      <c r="B67" s="177" t="s">
        <v>10308</v>
      </c>
      <c r="C67" s="11" t="s">
        <v>3287</v>
      </c>
      <c r="D67" s="177" t="s">
        <v>4649</v>
      </c>
      <c r="E67" s="261">
        <v>41451</v>
      </c>
    </row>
    <row r="68" spans="1:5">
      <c r="A68" s="59" t="s">
        <v>8146</v>
      </c>
      <c r="B68" s="177" t="s">
        <v>11061</v>
      </c>
      <c r="C68" s="11" t="s">
        <v>4745</v>
      </c>
      <c r="D68" s="177" t="s">
        <v>6191</v>
      </c>
      <c r="E68" s="261">
        <v>41460</v>
      </c>
    </row>
    <row r="69" spans="1:5">
      <c r="A69" s="59" t="s">
        <v>2206</v>
      </c>
      <c r="B69" s="177" t="s">
        <v>9701</v>
      </c>
      <c r="C69" s="11" t="s">
        <v>1786</v>
      </c>
      <c r="D69" s="177" t="s">
        <v>1286</v>
      </c>
      <c r="E69" s="261">
        <v>41460</v>
      </c>
    </row>
    <row r="70" spans="1:5">
      <c r="A70" s="59" t="s">
        <v>6829</v>
      </c>
      <c r="B70" s="177" t="s">
        <v>11045</v>
      </c>
      <c r="C70" s="11" t="s">
        <v>4745</v>
      </c>
      <c r="D70" s="177" t="s">
        <v>6106</v>
      </c>
      <c r="E70" s="261">
        <v>41467</v>
      </c>
    </row>
    <row r="71" spans="1:5">
      <c r="A71" s="59" t="s">
        <v>20252</v>
      </c>
      <c r="B71" s="177" t="s">
        <v>11727</v>
      </c>
      <c r="C71" s="11" t="s">
        <v>8700</v>
      </c>
      <c r="D71" s="177" t="s">
        <v>19533</v>
      </c>
      <c r="E71" s="261">
        <v>41474</v>
      </c>
    </row>
    <row r="72" spans="1:5">
      <c r="A72" s="59" t="s">
        <v>4415</v>
      </c>
      <c r="B72" s="177" t="s">
        <v>9805</v>
      </c>
      <c r="C72" s="11" t="s">
        <v>1931</v>
      </c>
      <c r="D72" s="177" t="s">
        <v>4416</v>
      </c>
      <c r="E72" s="261">
        <v>41474</v>
      </c>
    </row>
    <row r="73" spans="1:5">
      <c r="A73" s="59" t="s">
        <v>8154</v>
      </c>
      <c r="B73" s="177" t="s">
        <v>11124</v>
      </c>
      <c r="C73" s="11" t="s">
        <v>4745</v>
      </c>
      <c r="D73" s="177" t="s">
        <v>6382</v>
      </c>
      <c r="E73" s="261">
        <v>41474</v>
      </c>
    </row>
    <row r="74" spans="1:5">
      <c r="A74" s="59" t="s">
        <v>20086</v>
      </c>
      <c r="B74" s="177" t="s">
        <v>17892</v>
      </c>
      <c r="C74" s="11" t="s">
        <v>13773</v>
      </c>
      <c r="D74" s="177" t="s">
        <v>18203</v>
      </c>
      <c r="E74" s="261">
        <v>41474</v>
      </c>
    </row>
    <row r="75" spans="1:5">
      <c r="A75" s="59" t="s">
        <v>19369</v>
      </c>
      <c r="B75" s="177" t="s">
        <v>17838</v>
      </c>
      <c r="C75" s="11" t="s">
        <v>8336</v>
      </c>
      <c r="D75" s="177" t="s">
        <v>20375</v>
      </c>
      <c r="E75" s="261">
        <v>41474</v>
      </c>
    </row>
    <row r="76" spans="1:5">
      <c r="A76" s="59" t="s">
        <v>7418</v>
      </c>
      <c r="B76" s="177" t="s">
        <v>11189</v>
      </c>
      <c r="C76" s="11" t="s">
        <v>6545</v>
      </c>
      <c r="D76" s="177" t="s">
        <v>6584</v>
      </c>
      <c r="E76" s="261">
        <v>41474</v>
      </c>
    </row>
    <row r="77" spans="1:5">
      <c r="A77" s="59" t="s">
        <v>13472</v>
      </c>
      <c r="B77" s="177" t="s">
        <v>11497</v>
      </c>
      <c r="C77" s="11" t="s">
        <v>1609</v>
      </c>
      <c r="D77" s="177" t="s">
        <v>7613</v>
      </c>
      <c r="E77" s="261">
        <v>41474</v>
      </c>
    </row>
    <row r="78" spans="1:5">
      <c r="A78" s="59" t="s">
        <v>13605</v>
      </c>
      <c r="B78" s="177" t="s">
        <v>11385</v>
      </c>
      <c r="C78" s="11" t="s">
        <v>7265</v>
      </c>
      <c r="D78" s="177" t="s">
        <v>7287</v>
      </c>
      <c r="E78" s="261">
        <v>41474</v>
      </c>
    </row>
    <row r="79" spans="1:5">
      <c r="A79" s="59" t="s">
        <v>444</v>
      </c>
      <c r="B79" s="177" t="s">
        <v>9566</v>
      </c>
      <c r="C79" s="11" t="s">
        <v>125</v>
      </c>
      <c r="D79" s="177" t="s">
        <v>347</v>
      </c>
      <c r="E79" s="261">
        <v>41474</v>
      </c>
    </row>
    <row r="80" spans="1:5">
      <c r="A80" s="59" t="s">
        <v>1688</v>
      </c>
      <c r="B80" s="177" t="s">
        <v>9646</v>
      </c>
      <c r="C80" s="11" t="s">
        <v>815</v>
      </c>
      <c r="D80" s="177" t="s">
        <v>961</v>
      </c>
      <c r="E80" s="261">
        <v>41474</v>
      </c>
    </row>
    <row r="81" spans="1:5">
      <c r="A81" s="59" t="s">
        <v>1254</v>
      </c>
      <c r="B81" s="177" t="s">
        <v>9771</v>
      </c>
      <c r="C81" s="11" t="s">
        <v>1872</v>
      </c>
      <c r="D81" s="177" t="s">
        <v>1255</v>
      </c>
      <c r="E81" s="261">
        <v>41474</v>
      </c>
    </row>
    <row r="82" spans="1:5">
      <c r="A82" s="59" t="s">
        <v>448</v>
      </c>
      <c r="B82" s="177" t="s">
        <v>9562</v>
      </c>
      <c r="C82" s="11" t="s">
        <v>129</v>
      </c>
      <c r="D82" s="177" t="s">
        <v>333</v>
      </c>
      <c r="E82" s="261">
        <v>41474</v>
      </c>
    </row>
    <row r="83" spans="1:5">
      <c r="A83" s="59" t="s">
        <v>1252</v>
      </c>
      <c r="B83" s="177" t="s">
        <v>9640</v>
      </c>
      <c r="C83" s="11" t="s">
        <v>705</v>
      </c>
      <c r="D83" s="177" t="s">
        <v>887</v>
      </c>
      <c r="E83" s="261">
        <v>41474</v>
      </c>
    </row>
    <row r="84" spans="1:5">
      <c r="A84" s="59" t="s">
        <v>393</v>
      </c>
      <c r="B84" s="177" t="s">
        <v>9515</v>
      </c>
      <c r="C84" s="11" t="s">
        <v>176</v>
      </c>
      <c r="D84" s="177" t="s">
        <v>38</v>
      </c>
      <c r="E84" s="261">
        <v>41474</v>
      </c>
    </row>
    <row r="85" spans="1:5">
      <c r="A85" s="59" t="s">
        <v>2021</v>
      </c>
      <c r="B85" s="177" t="s">
        <v>9773</v>
      </c>
      <c r="C85" s="11" t="s">
        <v>1880</v>
      </c>
      <c r="D85" s="177" t="s">
        <v>1997</v>
      </c>
      <c r="E85" s="261">
        <v>41474</v>
      </c>
    </row>
    <row r="86" spans="1:5">
      <c r="A86" s="59" t="s">
        <v>1410</v>
      </c>
      <c r="B86" s="177" t="s">
        <v>9534</v>
      </c>
      <c r="C86" s="11" t="s">
        <v>213</v>
      </c>
      <c r="D86" s="177" t="s">
        <v>106</v>
      </c>
      <c r="E86" s="261">
        <v>41474</v>
      </c>
    </row>
    <row r="87" spans="1:5">
      <c r="A87" s="59" t="s">
        <v>12027</v>
      </c>
      <c r="B87" s="177" t="s">
        <v>9766</v>
      </c>
      <c r="C87" s="11" t="s">
        <v>1866</v>
      </c>
      <c r="D87" s="177" t="s">
        <v>1868</v>
      </c>
      <c r="E87" s="261">
        <v>41474</v>
      </c>
    </row>
    <row r="88" spans="1:5">
      <c r="A88" s="59" t="s">
        <v>5345</v>
      </c>
      <c r="B88" s="177" t="s">
        <v>9681</v>
      </c>
      <c r="C88" s="11" t="s">
        <v>911</v>
      </c>
      <c r="D88" s="177" t="s">
        <v>3850</v>
      </c>
      <c r="E88" s="261">
        <v>41474</v>
      </c>
    </row>
    <row r="89" spans="1:5">
      <c r="A89" s="59" t="s">
        <v>9456</v>
      </c>
      <c r="B89" s="177" t="s">
        <v>9709</v>
      </c>
      <c r="C89" s="11" t="s">
        <v>1802</v>
      </c>
      <c r="D89" s="177" t="s">
        <v>1246</v>
      </c>
      <c r="E89" s="261">
        <v>41474</v>
      </c>
    </row>
    <row r="90" spans="1:5">
      <c r="A90" s="59" t="s">
        <v>1256</v>
      </c>
      <c r="B90" s="177" t="s">
        <v>9692</v>
      </c>
      <c r="C90" s="11" t="s">
        <v>921</v>
      </c>
      <c r="D90" s="177" t="s">
        <v>1168</v>
      </c>
      <c r="E90" s="261">
        <v>41474</v>
      </c>
    </row>
    <row r="91" spans="1:5">
      <c r="A91" s="59" t="s">
        <v>1630</v>
      </c>
      <c r="B91" s="177" t="s">
        <v>9618</v>
      </c>
      <c r="C91" s="11" t="s">
        <v>735</v>
      </c>
      <c r="D91" s="177" t="s">
        <v>20459</v>
      </c>
      <c r="E91" s="261">
        <v>41474</v>
      </c>
    </row>
    <row r="92" spans="1:5">
      <c r="A92" s="59" t="s">
        <v>1979</v>
      </c>
      <c r="B92" s="177" t="s">
        <v>9619</v>
      </c>
      <c r="C92" s="11" t="s">
        <v>739</v>
      </c>
      <c r="D92" s="177" t="s">
        <v>1635</v>
      </c>
      <c r="E92" s="261">
        <v>41474</v>
      </c>
    </row>
    <row r="93" spans="1:5">
      <c r="A93" s="59" t="s">
        <v>421</v>
      </c>
      <c r="B93" s="177" t="s">
        <v>9532</v>
      </c>
      <c r="C93" s="11" t="s">
        <v>211</v>
      </c>
      <c r="D93" s="177" t="s">
        <v>1404</v>
      </c>
      <c r="E93" s="261">
        <v>41474</v>
      </c>
    </row>
    <row r="94" spans="1:5">
      <c r="A94" s="59" t="s">
        <v>1487</v>
      </c>
      <c r="B94" s="177" t="s">
        <v>9568</v>
      </c>
      <c r="C94" s="11" t="s">
        <v>123</v>
      </c>
      <c r="D94" s="177" t="s">
        <v>266</v>
      </c>
      <c r="E94" s="261">
        <v>41474</v>
      </c>
    </row>
    <row r="95" spans="1:5">
      <c r="A95" s="59" t="s">
        <v>4097</v>
      </c>
      <c r="B95" s="177" t="s">
        <v>10249</v>
      </c>
      <c r="C95" s="11" t="s">
        <v>3197</v>
      </c>
      <c r="D95" s="177" t="s">
        <v>14927</v>
      </c>
      <c r="E95" s="261">
        <v>41474</v>
      </c>
    </row>
    <row r="96" spans="1:5">
      <c r="A96" s="59" t="s">
        <v>3043</v>
      </c>
      <c r="B96" s="177" t="s">
        <v>10039</v>
      </c>
      <c r="C96" s="11" t="s">
        <v>119</v>
      </c>
      <c r="D96" s="177" t="s">
        <v>14704</v>
      </c>
      <c r="E96" s="261">
        <v>41474</v>
      </c>
    </row>
    <row r="97" spans="1:5">
      <c r="A97" s="59" t="s">
        <v>6165</v>
      </c>
      <c r="B97" s="177" t="s">
        <v>10300</v>
      </c>
      <c r="C97" s="11" t="s">
        <v>3276</v>
      </c>
      <c r="D97" s="177" t="s">
        <v>3932</v>
      </c>
      <c r="E97" s="261">
        <v>41474</v>
      </c>
    </row>
    <row r="98" spans="1:5">
      <c r="A98" s="59" t="s">
        <v>6253</v>
      </c>
      <c r="B98" s="177" t="s">
        <v>10201</v>
      </c>
      <c r="C98" s="11" t="s">
        <v>3076</v>
      </c>
      <c r="D98" s="177" t="s">
        <v>3923</v>
      </c>
      <c r="E98" s="261">
        <v>41474</v>
      </c>
    </row>
    <row r="99" spans="1:5">
      <c r="A99" s="59" t="s">
        <v>7180</v>
      </c>
      <c r="B99" s="177" t="s">
        <v>10296</v>
      </c>
      <c r="C99" s="11" t="s">
        <v>3269</v>
      </c>
      <c r="D99" s="177" t="s">
        <v>3271</v>
      </c>
      <c r="E99" s="261">
        <v>41474</v>
      </c>
    </row>
    <row r="100" spans="1:5">
      <c r="A100" s="59" t="s">
        <v>5971</v>
      </c>
      <c r="B100" s="177" t="s">
        <v>10283</v>
      </c>
      <c r="C100" s="11" t="s">
        <v>3252</v>
      </c>
      <c r="D100" s="177" t="s">
        <v>4623</v>
      </c>
      <c r="E100" s="261">
        <v>41474</v>
      </c>
    </row>
    <row r="101" spans="1:5">
      <c r="A101" s="59" t="s">
        <v>12717</v>
      </c>
      <c r="B101" s="177" t="s">
        <v>10144</v>
      </c>
      <c r="C101" s="11" t="s">
        <v>1709</v>
      </c>
      <c r="D101" s="177" t="s">
        <v>2939</v>
      </c>
      <c r="E101" s="261">
        <v>41474</v>
      </c>
    </row>
    <row r="102" spans="1:5">
      <c r="A102" s="59" t="s">
        <v>4091</v>
      </c>
      <c r="B102" s="177" t="s">
        <v>10084</v>
      </c>
      <c r="C102" s="11" t="s">
        <v>1794</v>
      </c>
      <c r="D102" s="177" t="s">
        <v>2812</v>
      </c>
      <c r="E102" s="261">
        <v>41474</v>
      </c>
    </row>
    <row r="103" spans="1:5">
      <c r="A103" s="59" t="s">
        <v>4545</v>
      </c>
      <c r="B103" s="177" t="s">
        <v>10124</v>
      </c>
      <c r="C103" s="11" t="s">
        <v>921</v>
      </c>
      <c r="D103" s="177" t="s">
        <v>4006</v>
      </c>
      <c r="E103" s="261">
        <v>41474</v>
      </c>
    </row>
    <row r="104" spans="1:5">
      <c r="A104" s="59" t="s">
        <v>2669</v>
      </c>
      <c r="B104" s="177" t="s">
        <v>9988</v>
      </c>
      <c r="C104" s="11" t="s">
        <v>2345</v>
      </c>
      <c r="D104" s="177" t="s">
        <v>20760</v>
      </c>
      <c r="E104" s="261">
        <v>41474</v>
      </c>
    </row>
    <row r="105" spans="1:5">
      <c r="A105" s="59" t="s">
        <v>3917</v>
      </c>
      <c r="B105" s="177" t="s">
        <v>10142</v>
      </c>
      <c r="C105" s="11" t="s">
        <v>119</v>
      </c>
      <c r="D105" s="177" t="s">
        <v>2908</v>
      </c>
      <c r="E105" s="261">
        <v>41474</v>
      </c>
    </row>
    <row r="106" spans="1:5">
      <c r="A106" s="59" t="s">
        <v>6836</v>
      </c>
      <c r="B106" s="177" t="s">
        <v>10444</v>
      </c>
      <c r="C106" s="11" t="s">
        <v>2111</v>
      </c>
      <c r="D106" s="177" t="s">
        <v>3650</v>
      </c>
      <c r="E106" s="261">
        <v>41474</v>
      </c>
    </row>
    <row r="107" spans="1:5">
      <c r="A107" s="59" t="s">
        <v>4768</v>
      </c>
      <c r="B107" s="177" t="s">
        <v>10463</v>
      </c>
      <c r="C107" s="11" t="s">
        <v>2111</v>
      </c>
      <c r="D107" s="177" t="s">
        <v>3679</v>
      </c>
      <c r="E107" s="261">
        <v>41474</v>
      </c>
    </row>
    <row r="108" spans="1:5">
      <c r="A108" s="59" t="s">
        <v>6626</v>
      </c>
      <c r="B108" s="177" t="s">
        <v>10543</v>
      </c>
      <c r="C108" s="11" t="s">
        <v>3944</v>
      </c>
      <c r="D108" s="177" t="s">
        <v>4126</v>
      </c>
      <c r="E108" s="261">
        <v>41474</v>
      </c>
    </row>
    <row r="109" spans="1:5">
      <c r="A109" s="59" t="s">
        <v>5540</v>
      </c>
      <c r="B109" s="177" t="s">
        <v>10374</v>
      </c>
      <c r="C109" s="11" t="s">
        <v>171</v>
      </c>
      <c r="D109" s="177" t="s">
        <v>3521</v>
      </c>
      <c r="E109" s="261">
        <v>41474</v>
      </c>
    </row>
    <row r="110" spans="1:5">
      <c r="A110" s="59" t="s">
        <v>9255</v>
      </c>
      <c r="B110" s="177" t="s">
        <v>9765</v>
      </c>
      <c r="C110" s="11" t="s">
        <v>1863</v>
      </c>
      <c r="D110" s="177" t="s">
        <v>1865</v>
      </c>
      <c r="E110" s="261">
        <v>41481</v>
      </c>
    </row>
    <row r="111" spans="1:5">
      <c r="A111" s="59" t="s">
        <v>15581</v>
      </c>
      <c r="B111" s="177" t="s">
        <v>12212</v>
      </c>
      <c r="C111" s="11" t="s">
        <v>12176</v>
      </c>
      <c r="D111" s="177" t="s">
        <v>12210</v>
      </c>
      <c r="E111" s="261">
        <v>41481</v>
      </c>
    </row>
    <row r="112" spans="1:5">
      <c r="A112" s="59" t="s">
        <v>13199</v>
      </c>
      <c r="B112" s="177" t="s">
        <v>11697</v>
      </c>
      <c r="C112" s="11" t="s">
        <v>8339</v>
      </c>
      <c r="D112" s="177" t="s">
        <v>8341</v>
      </c>
      <c r="E112" s="261">
        <v>41481</v>
      </c>
    </row>
    <row r="113" spans="1:5">
      <c r="A113" s="59" t="s">
        <v>5137</v>
      </c>
      <c r="B113" s="177" t="s">
        <v>9786</v>
      </c>
      <c r="C113" s="11" t="s">
        <v>1898</v>
      </c>
      <c r="D113" s="177" t="s">
        <v>1900</v>
      </c>
      <c r="E113" s="261">
        <v>41481</v>
      </c>
    </row>
    <row r="114" spans="1:5">
      <c r="A114" s="59" t="s">
        <v>5079</v>
      </c>
      <c r="B114" s="177" t="s">
        <v>10259</v>
      </c>
      <c r="C114" s="11" t="s">
        <v>3197</v>
      </c>
      <c r="D114" s="177" t="s">
        <v>3221</v>
      </c>
      <c r="E114" s="261">
        <v>41481</v>
      </c>
    </row>
    <row r="115" spans="1:5">
      <c r="A115" s="59" t="s">
        <v>3384</v>
      </c>
      <c r="B115" s="177" t="s">
        <v>10221</v>
      </c>
      <c r="C115" s="11" t="s">
        <v>3131</v>
      </c>
      <c r="D115" s="177" t="s">
        <v>14710</v>
      </c>
      <c r="E115" s="261">
        <v>41481</v>
      </c>
    </row>
    <row r="116" spans="1:5">
      <c r="A116" s="59" t="s">
        <v>15930</v>
      </c>
      <c r="B116" s="177" t="s">
        <v>10292</v>
      </c>
      <c r="C116" s="11" t="s">
        <v>3263</v>
      </c>
      <c r="D116" s="177" t="s">
        <v>3265</v>
      </c>
      <c r="E116" s="261">
        <v>41481</v>
      </c>
    </row>
    <row r="117" spans="1:5">
      <c r="A117" s="59" t="s">
        <v>19866</v>
      </c>
      <c r="B117" s="177" t="s">
        <v>10189</v>
      </c>
      <c r="C117" s="11" t="s">
        <v>2999</v>
      </c>
      <c r="D117" s="177" t="s">
        <v>3004</v>
      </c>
      <c r="E117" s="261">
        <v>41481</v>
      </c>
    </row>
    <row r="118" spans="1:5">
      <c r="A118" s="59" t="s">
        <v>5701</v>
      </c>
      <c r="B118" s="177" t="s">
        <v>10547</v>
      </c>
      <c r="C118" s="11" t="s">
        <v>3944</v>
      </c>
      <c r="D118" s="177" t="s">
        <v>14716</v>
      </c>
      <c r="E118" s="261">
        <v>41481</v>
      </c>
    </row>
    <row r="119" spans="1:5">
      <c r="A119" s="59" t="s">
        <v>4941</v>
      </c>
      <c r="B119" s="177" t="s">
        <v>10360</v>
      </c>
      <c r="C119" s="11" t="s">
        <v>171</v>
      </c>
      <c r="D119" s="177" t="s">
        <v>3495</v>
      </c>
      <c r="E119" s="261">
        <v>41481</v>
      </c>
    </row>
    <row r="120" spans="1:5">
      <c r="A120" s="59" t="s">
        <v>4938</v>
      </c>
      <c r="B120" s="177" t="s">
        <v>10353</v>
      </c>
      <c r="C120" s="11" t="s">
        <v>171</v>
      </c>
      <c r="D120" s="177" t="s">
        <v>3488</v>
      </c>
      <c r="E120" s="261">
        <v>41481</v>
      </c>
    </row>
    <row r="121" spans="1:5">
      <c r="A121" s="59" t="s">
        <v>5676</v>
      </c>
      <c r="B121" s="177" t="s">
        <v>10428</v>
      </c>
      <c r="C121" s="11" t="s">
        <v>171</v>
      </c>
      <c r="D121" s="177" t="s">
        <v>3633</v>
      </c>
      <c r="E121" s="261">
        <v>41481</v>
      </c>
    </row>
    <row r="122" spans="1:5">
      <c r="A122" s="59" t="s">
        <v>5236</v>
      </c>
      <c r="B122" s="177" t="s">
        <v>10421</v>
      </c>
      <c r="C122" s="11" t="s">
        <v>3480</v>
      </c>
      <c r="D122" s="177" t="s">
        <v>3621</v>
      </c>
      <c r="E122" s="261">
        <v>41481</v>
      </c>
    </row>
    <row r="123" spans="1:5">
      <c r="A123" s="59" t="s">
        <v>6257</v>
      </c>
      <c r="B123" s="177" t="s">
        <v>10470</v>
      </c>
      <c r="C123" s="11" t="s">
        <v>2491</v>
      </c>
      <c r="D123" s="177" t="s">
        <v>3691</v>
      </c>
      <c r="E123" s="261">
        <v>41481</v>
      </c>
    </row>
    <row r="124" spans="1:5">
      <c r="A124" s="59" t="s">
        <v>15302</v>
      </c>
      <c r="B124" s="177" t="s">
        <v>10382</v>
      </c>
      <c r="C124" s="11" t="s">
        <v>3505</v>
      </c>
      <c r="D124" s="177" t="s">
        <v>4891</v>
      </c>
      <c r="E124" s="261">
        <v>41481</v>
      </c>
    </row>
    <row r="125" spans="1:5">
      <c r="A125" s="59" t="s">
        <v>6842</v>
      </c>
      <c r="B125" s="177" t="s">
        <v>10736</v>
      </c>
      <c r="C125" s="11" t="s">
        <v>169</v>
      </c>
      <c r="D125" s="177" t="s">
        <v>5320</v>
      </c>
      <c r="E125" s="261">
        <v>41481</v>
      </c>
    </row>
    <row r="126" spans="1:5">
      <c r="A126" s="59" t="s">
        <v>5673</v>
      </c>
      <c r="B126" s="177" t="s">
        <v>10424</v>
      </c>
      <c r="C126" s="11" t="s">
        <v>171</v>
      </c>
      <c r="D126" s="177" t="s">
        <v>3626</v>
      </c>
      <c r="E126" s="261">
        <v>41481</v>
      </c>
    </row>
    <row r="127" spans="1:5">
      <c r="A127" s="59" t="s">
        <v>15369</v>
      </c>
      <c r="B127" s="177" t="s">
        <v>10393</v>
      </c>
      <c r="C127" s="11" t="s">
        <v>2532</v>
      </c>
      <c r="D127" s="177" t="s">
        <v>3583</v>
      </c>
      <c r="E127" s="261">
        <v>41481</v>
      </c>
    </row>
    <row r="128" spans="1:5">
      <c r="A128" s="59" t="s">
        <v>9205</v>
      </c>
      <c r="B128" s="177" t="s">
        <v>10400</v>
      </c>
      <c r="C128" s="11" t="s">
        <v>3547</v>
      </c>
      <c r="D128" s="177" t="s">
        <v>3591</v>
      </c>
      <c r="E128" s="261">
        <v>41481</v>
      </c>
    </row>
    <row r="129" spans="1:5">
      <c r="A129" s="59" t="s">
        <v>5728</v>
      </c>
      <c r="B129" s="177" t="s">
        <v>10666</v>
      </c>
      <c r="C129" s="11" t="s">
        <v>170</v>
      </c>
      <c r="D129" s="177" t="s">
        <v>4997</v>
      </c>
      <c r="E129" s="261">
        <v>41481</v>
      </c>
    </row>
    <row r="130" spans="1:5">
      <c r="A130" s="59" t="s">
        <v>7394</v>
      </c>
      <c r="B130" s="177" t="s">
        <v>10894</v>
      </c>
      <c r="C130" s="11" t="s">
        <v>166</v>
      </c>
      <c r="D130" s="177" t="s">
        <v>5583</v>
      </c>
      <c r="E130" s="261">
        <v>41481</v>
      </c>
    </row>
    <row r="131" spans="1:5">
      <c r="A131" s="59" t="s">
        <v>6282</v>
      </c>
      <c r="B131" s="177" t="s">
        <v>10860</v>
      </c>
      <c r="C131" s="11" t="s">
        <v>5411</v>
      </c>
      <c r="D131" s="177" t="s">
        <v>5484</v>
      </c>
      <c r="E131" s="261">
        <v>41481</v>
      </c>
    </row>
    <row r="132" spans="1:5">
      <c r="A132" s="59" t="s">
        <v>6283</v>
      </c>
      <c r="B132" s="177" t="s">
        <v>10866</v>
      </c>
      <c r="C132" s="11" t="s">
        <v>5411</v>
      </c>
      <c r="D132" s="177" t="s">
        <v>5490</v>
      </c>
      <c r="E132" s="261">
        <v>41481</v>
      </c>
    </row>
    <row r="133" spans="1:5">
      <c r="A133" s="59" t="s">
        <v>6929</v>
      </c>
      <c r="B133" s="177" t="s">
        <v>10842</v>
      </c>
      <c r="C133" s="11" t="s">
        <v>5411</v>
      </c>
      <c r="D133" s="177" t="s">
        <v>5458</v>
      </c>
      <c r="E133" s="261">
        <v>41481</v>
      </c>
    </row>
    <row r="134" spans="1:5">
      <c r="A134" s="59" t="s">
        <v>11920</v>
      </c>
      <c r="B134" s="177" t="s">
        <v>11008</v>
      </c>
      <c r="C134" s="11" t="s">
        <v>5943</v>
      </c>
      <c r="D134" s="177" t="s">
        <v>6058</v>
      </c>
      <c r="E134" s="261">
        <v>41481</v>
      </c>
    </row>
    <row r="135" spans="1:5">
      <c r="A135" s="59" t="s">
        <v>13154</v>
      </c>
      <c r="B135" s="177" t="s">
        <v>11488</v>
      </c>
      <c r="C135" s="11" t="s">
        <v>1609</v>
      </c>
      <c r="D135" s="177" t="s">
        <v>7604</v>
      </c>
      <c r="E135" s="261">
        <v>41481</v>
      </c>
    </row>
    <row r="136" spans="1:5">
      <c r="A136" s="59" t="s">
        <v>11572</v>
      </c>
      <c r="B136" s="177" t="s">
        <v>11575</v>
      </c>
      <c r="C136" s="11" t="s">
        <v>4086</v>
      </c>
      <c r="D136" s="177" t="s">
        <v>9330</v>
      </c>
      <c r="E136" s="261">
        <v>41481</v>
      </c>
    </row>
    <row r="137" spans="1:5">
      <c r="A137" s="59" t="s">
        <v>15777</v>
      </c>
      <c r="B137" s="177" t="s">
        <v>11520</v>
      </c>
      <c r="C137" s="11" t="s">
        <v>7639</v>
      </c>
      <c r="D137" s="177" t="s">
        <v>20412</v>
      </c>
      <c r="E137" s="261">
        <v>41481</v>
      </c>
    </row>
    <row r="138" spans="1:5">
      <c r="A138" s="59" t="s">
        <v>12063</v>
      </c>
      <c r="B138" s="177" t="s">
        <v>11256</v>
      </c>
      <c r="C138" s="11" t="s">
        <v>6858</v>
      </c>
      <c r="D138" s="177" t="s">
        <v>6874</v>
      </c>
      <c r="E138" s="261">
        <v>41481</v>
      </c>
    </row>
    <row r="139" spans="1:5">
      <c r="A139" s="59" t="s">
        <v>12091</v>
      </c>
      <c r="B139" s="177" t="s">
        <v>11334</v>
      </c>
      <c r="C139" s="11" t="s">
        <v>7014</v>
      </c>
      <c r="D139" s="177" t="s">
        <v>8574</v>
      </c>
      <c r="E139" s="261">
        <v>41481</v>
      </c>
    </row>
    <row r="140" spans="1:5">
      <c r="A140" s="59" t="s">
        <v>14631</v>
      </c>
      <c r="B140" s="177" t="s">
        <v>12373</v>
      </c>
      <c r="C140" s="11" t="s">
        <v>12308</v>
      </c>
      <c r="D140" s="177" t="s">
        <v>13268</v>
      </c>
      <c r="E140" s="261">
        <v>41481</v>
      </c>
    </row>
    <row r="141" spans="1:5">
      <c r="A141" s="59" t="s">
        <v>9357</v>
      </c>
      <c r="B141" s="177" t="s">
        <v>11771</v>
      </c>
      <c r="C141" s="11" t="s">
        <v>162</v>
      </c>
      <c r="D141" s="177" t="s">
        <v>9049</v>
      </c>
      <c r="E141" s="261">
        <v>41481</v>
      </c>
    </row>
    <row r="142" spans="1:5">
      <c r="A142" s="59" t="s">
        <v>13285</v>
      </c>
      <c r="B142" s="177" t="s">
        <v>12507</v>
      </c>
      <c r="C142" s="11" t="s">
        <v>9444</v>
      </c>
      <c r="D142" s="177" t="s">
        <v>12506</v>
      </c>
      <c r="E142" s="261">
        <v>41481</v>
      </c>
    </row>
    <row r="143" spans="1:5">
      <c r="A143" s="59" t="s">
        <v>11967</v>
      </c>
      <c r="B143" s="177" t="s">
        <v>11680</v>
      </c>
      <c r="C143" s="11" t="s">
        <v>8300</v>
      </c>
      <c r="D143" s="177" t="s">
        <v>8302</v>
      </c>
      <c r="E143" s="261">
        <v>41481</v>
      </c>
    </row>
    <row r="144" spans="1:5">
      <c r="A144" s="59" t="s">
        <v>11796</v>
      </c>
      <c r="B144" s="177" t="s">
        <v>11799</v>
      </c>
      <c r="C144" s="11" t="s">
        <v>9156</v>
      </c>
      <c r="D144" s="177" t="s">
        <v>9158</v>
      </c>
      <c r="E144" s="261">
        <v>41481</v>
      </c>
    </row>
    <row r="145" spans="1:5">
      <c r="A145" s="59" t="s">
        <v>17754</v>
      </c>
      <c r="B145" s="177" t="s">
        <v>17452</v>
      </c>
      <c r="C145" s="11" t="s">
        <v>167</v>
      </c>
      <c r="D145" s="177" t="s">
        <v>17449</v>
      </c>
      <c r="E145" s="261">
        <v>41488</v>
      </c>
    </row>
    <row r="146" spans="1:5">
      <c r="A146" s="59" t="s">
        <v>19376</v>
      </c>
      <c r="B146" s="177" t="s">
        <v>17844</v>
      </c>
      <c r="C146" s="11" t="s">
        <v>8336</v>
      </c>
      <c r="D146" s="177" t="s">
        <v>17843</v>
      </c>
      <c r="E146" s="261">
        <v>41488</v>
      </c>
    </row>
    <row r="147" spans="1:5">
      <c r="A147" s="59" t="s">
        <v>5829</v>
      </c>
      <c r="B147" s="177" t="s">
        <v>10625</v>
      </c>
      <c r="C147" s="11" t="s">
        <v>917</v>
      </c>
      <c r="D147" s="177" t="s">
        <v>4825</v>
      </c>
      <c r="E147" s="261">
        <v>41488</v>
      </c>
    </row>
    <row r="148" spans="1:5">
      <c r="A148" s="59" t="s">
        <v>8923</v>
      </c>
      <c r="B148" s="177" t="s">
        <v>11169</v>
      </c>
      <c r="C148" s="11" t="s">
        <v>3259</v>
      </c>
      <c r="D148" s="177" t="s">
        <v>6558</v>
      </c>
      <c r="E148" s="261">
        <v>41488</v>
      </c>
    </row>
    <row r="149" spans="1:5">
      <c r="A149" s="59" t="s">
        <v>9290</v>
      </c>
      <c r="B149" s="177" t="s">
        <v>10978</v>
      </c>
      <c r="C149" s="11" t="s">
        <v>4748</v>
      </c>
      <c r="D149" s="177" t="s">
        <v>6849</v>
      </c>
      <c r="E149" s="261">
        <v>41488</v>
      </c>
    </row>
    <row r="150" spans="1:5">
      <c r="A150" s="59" t="s">
        <v>9306</v>
      </c>
      <c r="B150" s="177" t="s">
        <v>11022</v>
      </c>
      <c r="C150" s="11" t="s">
        <v>4748</v>
      </c>
      <c r="D150" s="177" t="s">
        <v>6078</v>
      </c>
      <c r="E150" s="261">
        <v>41488</v>
      </c>
    </row>
    <row r="151" spans="1:5">
      <c r="A151" s="59" t="s">
        <v>12118</v>
      </c>
      <c r="B151" s="177" t="s">
        <v>11390</v>
      </c>
      <c r="C151" s="11" t="s">
        <v>7265</v>
      </c>
      <c r="D151" s="177" t="s">
        <v>7298</v>
      </c>
      <c r="E151" s="261">
        <v>41488</v>
      </c>
    </row>
    <row r="152" spans="1:5">
      <c r="A152" s="59" t="s">
        <v>11946</v>
      </c>
      <c r="B152" s="177" t="s">
        <v>11381</v>
      </c>
      <c r="C152" s="11" t="s">
        <v>7265</v>
      </c>
      <c r="D152" s="177" t="s">
        <v>7275</v>
      </c>
      <c r="E152" s="261">
        <v>41488</v>
      </c>
    </row>
    <row r="153" spans="1:5">
      <c r="A153" s="59" t="s">
        <v>12748</v>
      </c>
      <c r="B153" s="177" t="s">
        <v>11380</v>
      </c>
      <c r="C153" s="11" t="s">
        <v>7265</v>
      </c>
      <c r="D153" s="177" t="s">
        <v>7271</v>
      </c>
      <c r="E153" s="261">
        <v>41488</v>
      </c>
    </row>
    <row r="154" spans="1:5">
      <c r="A154" s="59" t="s">
        <v>12765</v>
      </c>
      <c r="B154" s="177" t="s">
        <v>11494</v>
      </c>
      <c r="C154" s="11" t="s">
        <v>1609</v>
      </c>
      <c r="D154" s="177" t="s">
        <v>7610</v>
      </c>
      <c r="E154" s="261">
        <v>41488</v>
      </c>
    </row>
    <row r="155" spans="1:5">
      <c r="A155" s="59" t="s">
        <v>16273</v>
      </c>
      <c r="B155" s="177" t="s">
        <v>11392</v>
      </c>
      <c r="C155" s="11" t="s">
        <v>7265</v>
      </c>
      <c r="D155" s="177" t="s">
        <v>8560</v>
      </c>
      <c r="E155" s="261">
        <v>41488</v>
      </c>
    </row>
    <row r="156" spans="1:5">
      <c r="A156" s="59" t="s">
        <v>13227</v>
      </c>
      <c r="B156" s="177" t="s">
        <v>11817</v>
      </c>
      <c r="C156" s="11" t="s">
        <v>9385</v>
      </c>
      <c r="D156" s="177" t="s">
        <v>9405</v>
      </c>
      <c r="E156" s="261">
        <v>41488</v>
      </c>
    </row>
    <row r="157" spans="1:5">
      <c r="A157" s="59" t="s">
        <v>14107</v>
      </c>
      <c r="B157" s="177" t="s">
        <v>11781</v>
      </c>
      <c r="C157" s="11" t="s">
        <v>9072</v>
      </c>
      <c r="D157" s="177" t="s">
        <v>9077</v>
      </c>
      <c r="E157" s="261">
        <v>41488</v>
      </c>
    </row>
    <row r="158" spans="1:5">
      <c r="A158" s="59" t="s">
        <v>19418</v>
      </c>
      <c r="B158" s="177" t="s">
        <v>12982</v>
      </c>
      <c r="C158" s="11" t="s">
        <v>168</v>
      </c>
      <c r="D158" s="177" t="s">
        <v>18453</v>
      </c>
      <c r="E158" s="261">
        <v>41488</v>
      </c>
    </row>
    <row r="159" spans="1:5">
      <c r="A159" s="59" t="s">
        <v>19956</v>
      </c>
      <c r="B159" s="177" t="s">
        <v>17894</v>
      </c>
      <c r="C159" s="11" t="s">
        <v>8112</v>
      </c>
      <c r="D159" s="177" t="s">
        <v>18207</v>
      </c>
      <c r="E159" s="261">
        <v>41488</v>
      </c>
    </row>
    <row r="160" spans="1:5">
      <c r="A160" s="59" t="s">
        <v>404</v>
      </c>
      <c r="B160" s="177" t="s">
        <v>9553</v>
      </c>
      <c r="C160" s="11" t="s">
        <v>191</v>
      </c>
      <c r="D160" s="177" t="s">
        <v>66</v>
      </c>
      <c r="E160" s="261">
        <v>41495</v>
      </c>
    </row>
    <row r="161" spans="1:5">
      <c r="A161" s="59" t="s">
        <v>20311</v>
      </c>
      <c r="B161" s="177" t="s">
        <v>19004</v>
      </c>
      <c r="C161" s="11" t="s">
        <v>2535</v>
      </c>
      <c r="D161" s="177" t="s">
        <v>19002</v>
      </c>
      <c r="E161" s="261">
        <v>41495</v>
      </c>
    </row>
    <row r="162" spans="1:5">
      <c r="A162" s="59" t="s">
        <v>15248</v>
      </c>
      <c r="B162" s="177" t="s">
        <v>11820</v>
      </c>
      <c r="C162" s="11" t="s">
        <v>1648</v>
      </c>
      <c r="D162" s="177" t="s">
        <v>9413</v>
      </c>
      <c r="E162" s="261">
        <v>41495</v>
      </c>
    </row>
    <row r="163" spans="1:5">
      <c r="A163" s="59" t="s">
        <v>19822</v>
      </c>
      <c r="B163" s="177" t="s">
        <v>18839</v>
      </c>
      <c r="C163" s="11" t="s">
        <v>118</v>
      </c>
      <c r="D163" s="177" t="s">
        <v>18837</v>
      </c>
      <c r="E163" s="261">
        <v>41495</v>
      </c>
    </row>
    <row r="164" spans="1:5">
      <c r="A164" s="59" t="s">
        <v>20067</v>
      </c>
      <c r="B164" s="177" t="s">
        <v>17327</v>
      </c>
      <c r="C164" s="11" t="s">
        <v>167</v>
      </c>
      <c r="D164" s="177" t="s">
        <v>17324</v>
      </c>
      <c r="E164" s="261">
        <v>41502</v>
      </c>
    </row>
    <row r="165" spans="1:5">
      <c r="A165" s="59" t="s">
        <v>1389</v>
      </c>
      <c r="B165" s="177" t="s">
        <v>9527</v>
      </c>
      <c r="C165" s="11" t="s">
        <v>206</v>
      </c>
      <c r="D165" s="177" t="s">
        <v>96</v>
      </c>
      <c r="E165" s="261">
        <v>41502</v>
      </c>
    </row>
    <row r="166" spans="1:5">
      <c r="A166" s="59" t="s">
        <v>5217</v>
      </c>
      <c r="B166" s="177" t="s">
        <v>9696</v>
      </c>
      <c r="C166" s="11" t="s">
        <v>914</v>
      </c>
      <c r="D166" s="177" t="s">
        <v>1233</v>
      </c>
      <c r="E166" s="261">
        <v>41502</v>
      </c>
    </row>
    <row r="167" spans="1:5">
      <c r="A167" s="59" t="s">
        <v>19440</v>
      </c>
      <c r="B167" s="177" t="s">
        <v>17386</v>
      </c>
      <c r="C167" s="11" t="s">
        <v>167</v>
      </c>
      <c r="D167" s="177" t="s">
        <v>17383</v>
      </c>
      <c r="E167" s="261">
        <v>41502</v>
      </c>
    </row>
    <row r="168" spans="1:5">
      <c r="A168" s="59" t="s">
        <v>19444</v>
      </c>
      <c r="B168" s="177" t="s">
        <v>17426</v>
      </c>
      <c r="C168" s="11" t="s">
        <v>167</v>
      </c>
      <c r="D168" s="177" t="s">
        <v>17423</v>
      </c>
      <c r="E168" s="261">
        <v>41502</v>
      </c>
    </row>
    <row r="169" spans="1:5">
      <c r="A169" s="59" t="s">
        <v>8271</v>
      </c>
      <c r="B169" s="177" t="s">
        <v>11402</v>
      </c>
      <c r="C169" s="11" t="s">
        <v>1544</v>
      </c>
      <c r="D169" s="177" t="s">
        <v>7322</v>
      </c>
      <c r="E169" s="261">
        <v>41502</v>
      </c>
    </row>
    <row r="170" spans="1:5">
      <c r="A170" s="59" t="s">
        <v>20551</v>
      </c>
      <c r="B170" s="177" t="s">
        <v>19179</v>
      </c>
      <c r="C170" s="11" t="s">
        <v>1661</v>
      </c>
      <c r="D170" s="177" t="s">
        <v>19530</v>
      </c>
      <c r="E170" s="261">
        <v>41509</v>
      </c>
    </row>
    <row r="171" spans="1:5">
      <c r="A171" s="59" t="s">
        <v>19661</v>
      </c>
      <c r="B171" s="177" t="s">
        <v>17466</v>
      </c>
      <c r="C171" s="11" t="s">
        <v>167</v>
      </c>
      <c r="D171" s="177" t="s">
        <v>17464</v>
      </c>
      <c r="E171" s="261">
        <v>41509</v>
      </c>
    </row>
    <row r="172" spans="1:5">
      <c r="A172" s="59" t="s">
        <v>12162</v>
      </c>
      <c r="B172" s="177" t="s">
        <v>11744</v>
      </c>
      <c r="C172" s="11" t="s">
        <v>8754</v>
      </c>
      <c r="D172" s="177" t="s">
        <v>8756</v>
      </c>
      <c r="E172" s="261">
        <v>41509</v>
      </c>
    </row>
    <row r="173" spans="1:5">
      <c r="A173" s="59" t="s">
        <v>19367</v>
      </c>
      <c r="B173" s="177" t="s">
        <v>17434</v>
      </c>
      <c r="C173" s="11" t="s">
        <v>167</v>
      </c>
      <c r="D173" s="177" t="s">
        <v>17431</v>
      </c>
      <c r="E173" s="261">
        <v>41509</v>
      </c>
    </row>
    <row r="174" spans="1:5">
      <c r="A174" s="59" t="s">
        <v>7213</v>
      </c>
      <c r="B174" s="177" t="s">
        <v>11051</v>
      </c>
      <c r="C174" s="11" t="s">
        <v>4745</v>
      </c>
      <c r="D174" s="177" t="s">
        <v>6116</v>
      </c>
      <c r="E174" s="261">
        <v>41509</v>
      </c>
    </row>
    <row r="175" spans="1:5">
      <c r="A175" s="59" t="s">
        <v>9359</v>
      </c>
      <c r="B175" s="177" t="s">
        <v>11773</v>
      </c>
      <c r="C175" s="11" t="s">
        <v>9051</v>
      </c>
      <c r="D175" s="177" t="s">
        <v>9053</v>
      </c>
      <c r="E175" s="261">
        <v>41509</v>
      </c>
    </row>
    <row r="176" spans="1:5">
      <c r="A176" s="59" t="s">
        <v>14157</v>
      </c>
      <c r="B176" s="177" t="s">
        <v>12959</v>
      </c>
      <c r="C176" s="11" t="s">
        <v>9072</v>
      </c>
      <c r="D176" s="177" t="s">
        <v>12957</v>
      </c>
      <c r="E176" s="261">
        <v>41509</v>
      </c>
    </row>
    <row r="177" spans="1:5">
      <c r="A177" s="59" t="s">
        <v>2922</v>
      </c>
      <c r="B177" s="177" t="s">
        <v>10032</v>
      </c>
      <c r="C177" s="11" t="s">
        <v>2915</v>
      </c>
      <c r="D177" s="177" t="s">
        <v>15179</v>
      </c>
      <c r="E177" s="261">
        <v>41516</v>
      </c>
    </row>
    <row r="178" spans="1:5">
      <c r="A178" s="59" t="s">
        <v>5551</v>
      </c>
      <c r="B178" s="177" t="s">
        <v>10627</v>
      </c>
      <c r="C178" s="11" t="s">
        <v>4745</v>
      </c>
      <c r="D178" s="177" t="s">
        <v>5268</v>
      </c>
      <c r="E178" s="261">
        <v>41516</v>
      </c>
    </row>
    <row r="179" spans="1:5">
      <c r="A179" s="59" t="s">
        <v>20022</v>
      </c>
      <c r="B179" s="177" t="s">
        <v>19717</v>
      </c>
      <c r="C179" s="11" t="s">
        <v>2044</v>
      </c>
      <c r="D179" s="177" t="s">
        <v>19715</v>
      </c>
      <c r="E179" s="261">
        <v>41516</v>
      </c>
    </row>
    <row r="180" spans="1:5">
      <c r="A180" s="59" t="s">
        <v>19359</v>
      </c>
      <c r="B180" s="177" t="s">
        <v>17400</v>
      </c>
      <c r="C180" s="11" t="s">
        <v>167</v>
      </c>
      <c r="D180" s="177" t="s">
        <v>17397</v>
      </c>
      <c r="E180" s="261">
        <v>41516</v>
      </c>
    </row>
    <row r="181" spans="1:5">
      <c r="A181" s="59" t="s">
        <v>19356</v>
      </c>
      <c r="B181" s="177" t="s">
        <v>17370</v>
      </c>
      <c r="C181" s="11" t="s">
        <v>167</v>
      </c>
      <c r="D181" s="177" t="s">
        <v>17368</v>
      </c>
      <c r="E181" s="261">
        <v>41516</v>
      </c>
    </row>
    <row r="182" spans="1:5">
      <c r="A182" s="59" t="s">
        <v>6830</v>
      </c>
      <c r="B182" s="177" t="s">
        <v>9759</v>
      </c>
      <c r="C182" s="11" t="s">
        <v>1856</v>
      </c>
      <c r="D182" s="177" t="s">
        <v>4712</v>
      </c>
      <c r="E182" s="261">
        <v>41516</v>
      </c>
    </row>
    <row r="183" spans="1:5">
      <c r="A183" s="59" t="s">
        <v>19361</v>
      </c>
      <c r="B183" s="177" t="s">
        <v>17404</v>
      </c>
      <c r="C183" s="11" t="s">
        <v>167</v>
      </c>
      <c r="D183" s="177" t="s">
        <v>17401</v>
      </c>
      <c r="E183" s="261">
        <v>41516</v>
      </c>
    </row>
    <row r="184" spans="1:5">
      <c r="A184" s="59" t="s">
        <v>3998</v>
      </c>
      <c r="B184" s="177" t="s">
        <v>10078</v>
      </c>
      <c r="C184" s="11" t="s">
        <v>202</v>
      </c>
      <c r="D184" s="177" t="s">
        <v>2801</v>
      </c>
      <c r="E184" s="261">
        <v>41516</v>
      </c>
    </row>
    <row r="185" spans="1:5">
      <c r="A185" s="59" t="s">
        <v>18629</v>
      </c>
      <c r="B185" s="177" t="s">
        <v>17963</v>
      </c>
      <c r="C185" s="11" t="s">
        <v>3186</v>
      </c>
      <c r="D185" s="177" t="s">
        <v>18091</v>
      </c>
      <c r="E185" s="261">
        <v>41516</v>
      </c>
    </row>
    <row r="186" spans="1:5">
      <c r="A186" s="59" t="s">
        <v>19263</v>
      </c>
      <c r="B186" s="177" t="s">
        <v>18921</v>
      </c>
      <c r="C186" s="11" t="s">
        <v>9043</v>
      </c>
      <c r="D186" s="177" t="s">
        <v>18919</v>
      </c>
      <c r="E186" s="261">
        <v>41516</v>
      </c>
    </row>
    <row r="187" spans="1:5">
      <c r="A187" s="59" t="s">
        <v>19266</v>
      </c>
      <c r="B187" s="177" t="s">
        <v>18925</v>
      </c>
      <c r="C187" s="11" t="s">
        <v>9043</v>
      </c>
      <c r="D187" s="177" t="s">
        <v>18923</v>
      </c>
      <c r="E187" s="261">
        <v>41516</v>
      </c>
    </row>
    <row r="188" spans="1:5">
      <c r="A188" s="59" t="s">
        <v>17631</v>
      </c>
      <c r="B188" s="177" t="s">
        <v>17348</v>
      </c>
      <c r="C188" s="11" t="s">
        <v>167</v>
      </c>
      <c r="D188" s="177" t="s">
        <v>17345</v>
      </c>
      <c r="E188" s="261">
        <v>41516</v>
      </c>
    </row>
    <row r="189" spans="1:5">
      <c r="A189" s="59" t="s">
        <v>8594</v>
      </c>
      <c r="B189" s="177" t="s">
        <v>10430</v>
      </c>
      <c r="C189" s="11" t="s">
        <v>171</v>
      </c>
      <c r="D189" s="177" t="s">
        <v>3637</v>
      </c>
      <c r="E189" s="261">
        <v>41516</v>
      </c>
    </row>
    <row r="190" spans="1:5">
      <c r="A190" s="59" t="s">
        <v>417</v>
      </c>
      <c r="B190" s="177" t="s">
        <v>9528</v>
      </c>
      <c r="C190" s="11" t="s">
        <v>207</v>
      </c>
      <c r="D190" s="177" t="s">
        <v>1394</v>
      </c>
      <c r="E190" s="261">
        <v>41516</v>
      </c>
    </row>
    <row r="191" spans="1:5">
      <c r="A191" s="59" t="s">
        <v>8932</v>
      </c>
      <c r="B191" s="177" t="s">
        <v>11309</v>
      </c>
      <c r="C191" s="11" t="s">
        <v>6973</v>
      </c>
      <c r="D191" s="177" t="s">
        <v>6988</v>
      </c>
      <c r="E191" s="261">
        <v>41516</v>
      </c>
    </row>
    <row r="192" spans="1:5">
      <c r="A192" s="59" t="s">
        <v>17881</v>
      </c>
      <c r="B192" s="177" t="s">
        <v>11140</v>
      </c>
      <c r="C192" s="11" t="s">
        <v>164</v>
      </c>
      <c r="D192" s="177" t="s">
        <v>6409</v>
      </c>
      <c r="E192" s="261">
        <v>41516</v>
      </c>
    </row>
    <row r="193" spans="1:5">
      <c r="A193" s="59" t="s">
        <v>9232</v>
      </c>
      <c r="B193" s="177" t="s">
        <v>11775</v>
      </c>
      <c r="C193" s="11" t="s">
        <v>4745</v>
      </c>
      <c r="D193" s="177" t="s">
        <v>9057</v>
      </c>
      <c r="E193" s="261">
        <v>41516</v>
      </c>
    </row>
    <row r="194" spans="1:5">
      <c r="A194" s="59" t="s">
        <v>14071</v>
      </c>
      <c r="B194" s="177" t="s">
        <v>10143</v>
      </c>
      <c r="C194" s="11" t="s">
        <v>1709</v>
      </c>
      <c r="D194" s="177" t="s">
        <v>2937</v>
      </c>
      <c r="E194" s="261">
        <v>41516</v>
      </c>
    </row>
    <row r="195" spans="1:5">
      <c r="A195" s="59" t="s">
        <v>4152</v>
      </c>
      <c r="B195" s="177" t="s">
        <v>10163</v>
      </c>
      <c r="C195" s="11" t="s">
        <v>1925</v>
      </c>
      <c r="D195" s="177" t="s">
        <v>14709</v>
      </c>
      <c r="E195" s="261">
        <v>41516</v>
      </c>
    </row>
    <row r="196" spans="1:5">
      <c r="A196" s="59" t="s">
        <v>3042</v>
      </c>
      <c r="B196" s="177" t="s">
        <v>10037</v>
      </c>
      <c r="C196" s="11" t="s">
        <v>1863</v>
      </c>
      <c r="D196" s="177" t="s">
        <v>2713</v>
      </c>
      <c r="E196" s="261">
        <v>41516</v>
      </c>
    </row>
    <row r="197" spans="1:5">
      <c r="A197" s="59" t="s">
        <v>385</v>
      </c>
      <c r="B197" s="177" t="s">
        <v>9504</v>
      </c>
      <c r="C197" s="11" t="s">
        <v>165</v>
      </c>
      <c r="D197" s="177" t="s">
        <v>1330</v>
      </c>
      <c r="E197" s="261">
        <v>41516</v>
      </c>
    </row>
    <row r="198" spans="1:5">
      <c r="A198" s="59" t="s">
        <v>2362</v>
      </c>
      <c r="B198" s="177" t="s">
        <v>9869</v>
      </c>
      <c r="C198" s="11" t="s">
        <v>116</v>
      </c>
      <c r="D198" s="177" t="s">
        <v>14696</v>
      </c>
      <c r="E198" s="261">
        <v>41516</v>
      </c>
    </row>
    <row r="199" spans="1:5">
      <c r="A199" s="59" t="s">
        <v>12730</v>
      </c>
      <c r="B199" s="177" t="s">
        <v>10760</v>
      </c>
      <c r="C199" s="11" t="s">
        <v>162</v>
      </c>
      <c r="D199" s="177" t="s">
        <v>15887</v>
      </c>
      <c r="E199" s="261">
        <v>41516</v>
      </c>
    </row>
    <row r="200" spans="1:5">
      <c r="A200" s="59" t="s">
        <v>430</v>
      </c>
      <c r="B200" s="177" t="s">
        <v>9582</v>
      </c>
      <c r="C200" s="11" t="s">
        <v>116</v>
      </c>
      <c r="D200" s="177" t="s">
        <v>275</v>
      </c>
      <c r="E200" s="261">
        <v>41523</v>
      </c>
    </row>
    <row r="201" spans="1:5">
      <c r="A201" s="59" t="s">
        <v>17961</v>
      </c>
      <c r="B201" s="177" t="s">
        <v>10984</v>
      </c>
      <c r="C201" s="11" t="s">
        <v>4748</v>
      </c>
      <c r="D201" s="177" t="s">
        <v>6029</v>
      </c>
      <c r="E201" s="261">
        <v>41523</v>
      </c>
    </row>
    <row r="202" spans="1:5">
      <c r="A202" s="59" t="s">
        <v>8938</v>
      </c>
      <c r="B202" s="177" t="s">
        <v>11325</v>
      </c>
      <c r="C202" s="11" t="s">
        <v>6973</v>
      </c>
      <c r="D202" s="177" t="s">
        <v>7023</v>
      </c>
      <c r="E202" s="261">
        <v>41523</v>
      </c>
    </row>
    <row r="203" spans="1:5">
      <c r="A203" s="59" t="s">
        <v>19538</v>
      </c>
      <c r="B203" s="177" t="s">
        <v>17340</v>
      </c>
      <c r="C203" s="11" t="s">
        <v>167</v>
      </c>
      <c r="D203" s="177" t="s">
        <v>17337</v>
      </c>
      <c r="E203" s="261">
        <v>41523</v>
      </c>
    </row>
    <row r="204" spans="1:5">
      <c r="A204" s="59" t="s">
        <v>11840</v>
      </c>
      <c r="B204" s="177" t="s">
        <v>11247</v>
      </c>
      <c r="C204" s="11" t="s">
        <v>6858</v>
      </c>
      <c r="D204" s="177" t="s">
        <v>6860</v>
      </c>
      <c r="E204" s="261">
        <v>41523</v>
      </c>
    </row>
    <row r="205" spans="1:5">
      <c r="A205" s="59" t="s">
        <v>5073</v>
      </c>
      <c r="B205" s="177" t="s">
        <v>10223</v>
      </c>
      <c r="C205" s="11" t="s">
        <v>3134</v>
      </c>
      <c r="D205" s="177" t="s">
        <v>3136</v>
      </c>
      <c r="E205" s="261">
        <v>41523</v>
      </c>
    </row>
    <row r="206" spans="1:5">
      <c r="A206" s="59" t="s">
        <v>14525</v>
      </c>
      <c r="B206" s="177" t="s">
        <v>10619</v>
      </c>
      <c r="C206" s="11" t="s">
        <v>176</v>
      </c>
      <c r="D206" s="177" t="s">
        <v>7164</v>
      </c>
      <c r="E206" s="261">
        <v>41523</v>
      </c>
    </row>
    <row r="207" spans="1:5">
      <c r="A207" s="59" t="s">
        <v>5527</v>
      </c>
      <c r="B207" s="177" t="s">
        <v>9794</v>
      </c>
      <c r="C207" s="11" t="s">
        <v>1909</v>
      </c>
      <c r="D207" s="177" t="s">
        <v>3881</v>
      </c>
      <c r="E207" s="261">
        <v>41523</v>
      </c>
    </row>
    <row r="208" spans="1:5">
      <c r="A208" s="59" t="s">
        <v>15670</v>
      </c>
      <c r="B208" s="177" t="s">
        <v>13426</v>
      </c>
      <c r="C208" s="11" t="s">
        <v>12176</v>
      </c>
      <c r="D208" s="177" t="s">
        <v>14566</v>
      </c>
      <c r="E208" s="261">
        <v>41523</v>
      </c>
    </row>
    <row r="209" spans="1:5">
      <c r="A209" s="59" t="s">
        <v>7206</v>
      </c>
      <c r="B209" s="177" t="s">
        <v>10982</v>
      </c>
      <c r="C209" s="11" t="s">
        <v>4748</v>
      </c>
      <c r="D209" s="177" t="s">
        <v>6027</v>
      </c>
      <c r="E209" s="261">
        <v>41523</v>
      </c>
    </row>
    <row r="210" spans="1:5">
      <c r="A210" s="59" t="s">
        <v>11855</v>
      </c>
      <c r="B210" s="177" t="s">
        <v>11519</v>
      </c>
      <c r="C210" s="11" t="s">
        <v>7614</v>
      </c>
      <c r="D210" s="177" t="s">
        <v>7637</v>
      </c>
      <c r="E210" s="261">
        <v>41523</v>
      </c>
    </row>
    <row r="211" spans="1:5">
      <c r="A211" s="59" t="s">
        <v>8603</v>
      </c>
      <c r="B211" s="177" t="s">
        <v>11269</v>
      </c>
      <c r="C211" s="11" t="s">
        <v>6890</v>
      </c>
      <c r="D211" s="177" t="s">
        <v>6897</v>
      </c>
      <c r="E211" s="261">
        <v>41523</v>
      </c>
    </row>
    <row r="212" spans="1:5">
      <c r="A212" s="59" t="s">
        <v>8991</v>
      </c>
      <c r="B212" s="177" t="s">
        <v>11314</v>
      </c>
      <c r="C212" s="11" t="s">
        <v>6973</v>
      </c>
      <c r="D212" s="177" t="s">
        <v>6998</v>
      </c>
      <c r="E212" s="261">
        <v>41523</v>
      </c>
    </row>
    <row r="213" spans="1:5">
      <c r="A213" s="59" t="s">
        <v>18623</v>
      </c>
      <c r="B213" s="177" t="s">
        <v>18085</v>
      </c>
      <c r="C213" s="11" t="s">
        <v>13806</v>
      </c>
      <c r="D213" s="177" t="s">
        <v>18082</v>
      </c>
      <c r="E213" s="261">
        <v>41523</v>
      </c>
    </row>
    <row r="214" spans="1:5">
      <c r="A214" s="59" t="s">
        <v>11850</v>
      </c>
      <c r="B214" s="177" t="s">
        <v>11397</v>
      </c>
      <c r="C214" s="11" t="s">
        <v>7265</v>
      </c>
      <c r="D214" s="177" t="s">
        <v>7312</v>
      </c>
      <c r="E214" s="261">
        <v>41523</v>
      </c>
    </row>
    <row r="215" spans="1:5">
      <c r="A215" s="59" t="s">
        <v>8925</v>
      </c>
      <c r="B215" s="177" t="s">
        <v>11193</v>
      </c>
      <c r="C215" s="11" t="s">
        <v>3259</v>
      </c>
      <c r="D215" s="177" t="s">
        <v>6588</v>
      </c>
      <c r="E215" s="261">
        <v>41523</v>
      </c>
    </row>
    <row r="216" spans="1:5">
      <c r="A216" s="59" t="s">
        <v>20371</v>
      </c>
      <c r="B216" s="177" t="s">
        <v>17197</v>
      </c>
      <c r="C216" s="11" t="s">
        <v>13775</v>
      </c>
      <c r="D216" s="177" t="s">
        <v>20268</v>
      </c>
      <c r="E216" s="261">
        <v>41523</v>
      </c>
    </row>
    <row r="217" spans="1:5">
      <c r="A217" s="59" t="s">
        <v>19372</v>
      </c>
      <c r="B217" s="177" t="s">
        <v>17841</v>
      </c>
      <c r="C217" s="11" t="s">
        <v>8336</v>
      </c>
      <c r="D217" s="177" t="s">
        <v>19373</v>
      </c>
      <c r="E217" s="261">
        <v>41523</v>
      </c>
    </row>
    <row r="218" spans="1:5">
      <c r="A218" s="59" t="s">
        <v>20343</v>
      </c>
      <c r="B218" s="177" t="s">
        <v>17878</v>
      </c>
      <c r="C218" s="11" t="s">
        <v>13746</v>
      </c>
      <c r="D218" s="177" t="s">
        <v>20303</v>
      </c>
      <c r="E218" s="261">
        <v>41523</v>
      </c>
    </row>
    <row r="219" spans="1:5">
      <c r="A219" s="59" t="s">
        <v>2919</v>
      </c>
      <c r="B219" s="177" t="s">
        <v>10020</v>
      </c>
      <c r="C219" s="11" t="s">
        <v>184</v>
      </c>
      <c r="D219" s="177" t="s">
        <v>2634</v>
      </c>
      <c r="E219" s="261">
        <v>41530</v>
      </c>
    </row>
    <row r="220" spans="1:5">
      <c r="A220" s="59" t="s">
        <v>20019</v>
      </c>
      <c r="B220" s="177" t="s">
        <v>19090</v>
      </c>
      <c r="C220" s="11" t="s">
        <v>13788</v>
      </c>
      <c r="D220" s="177" t="s">
        <v>19087</v>
      </c>
      <c r="E220" s="261">
        <v>41530</v>
      </c>
    </row>
    <row r="221" spans="1:5" s="16" customFormat="1">
      <c r="A221" s="59" t="s">
        <v>19434</v>
      </c>
      <c r="B221" s="177" t="s">
        <v>17352</v>
      </c>
      <c r="C221" s="11" t="s">
        <v>167</v>
      </c>
      <c r="D221" s="177" t="s">
        <v>17349</v>
      </c>
      <c r="E221" s="261">
        <v>41530</v>
      </c>
    </row>
    <row r="222" spans="1:5" s="16" customFormat="1">
      <c r="A222" s="59" t="s">
        <v>19596</v>
      </c>
      <c r="B222" s="177" t="s">
        <v>17330</v>
      </c>
      <c r="C222" s="11" t="s">
        <v>167</v>
      </c>
      <c r="D222" s="177" t="s">
        <v>17328</v>
      </c>
      <c r="E222" s="261">
        <v>41530</v>
      </c>
    </row>
    <row r="223" spans="1:5" s="16" customFormat="1">
      <c r="A223" s="59" t="s">
        <v>17827</v>
      </c>
      <c r="B223" s="177" t="s">
        <v>17430</v>
      </c>
      <c r="C223" s="11" t="s">
        <v>167</v>
      </c>
      <c r="D223" s="177" t="s">
        <v>17427</v>
      </c>
      <c r="E223" s="261">
        <v>41530</v>
      </c>
    </row>
    <row r="224" spans="1:5" s="16" customFormat="1">
      <c r="A224" s="59" t="s">
        <v>1888</v>
      </c>
      <c r="B224" s="177" t="s">
        <v>9777</v>
      </c>
      <c r="C224" s="11" t="s">
        <v>1887</v>
      </c>
      <c r="D224" s="177" t="s">
        <v>1211</v>
      </c>
      <c r="E224" s="261">
        <v>41530</v>
      </c>
    </row>
    <row r="225" spans="1:5" s="16" customFormat="1">
      <c r="A225" s="59" t="s">
        <v>2680</v>
      </c>
      <c r="B225" s="177" t="s">
        <v>10014</v>
      </c>
      <c r="C225" s="11" t="s">
        <v>2601</v>
      </c>
      <c r="D225" s="177" t="s">
        <v>2621</v>
      </c>
      <c r="E225" s="261">
        <v>41530</v>
      </c>
    </row>
    <row r="226" spans="1:5" s="16" customFormat="1">
      <c r="A226" s="59" t="s">
        <v>1272</v>
      </c>
      <c r="B226" s="177" t="s">
        <v>9677</v>
      </c>
      <c r="C226" s="11" t="s">
        <v>919</v>
      </c>
      <c r="D226" s="177" t="s">
        <v>1221</v>
      </c>
      <c r="E226" s="261">
        <v>41530</v>
      </c>
    </row>
    <row r="227" spans="1:5" s="16" customFormat="1">
      <c r="A227" s="59" t="s">
        <v>8936</v>
      </c>
      <c r="B227" s="177" t="s">
        <v>11320</v>
      </c>
      <c r="C227" s="11" t="s">
        <v>6973</v>
      </c>
      <c r="D227" s="177" t="s">
        <v>7007</v>
      </c>
      <c r="E227" s="261">
        <v>41530</v>
      </c>
    </row>
    <row r="228" spans="1:5" s="16" customFormat="1">
      <c r="A228" s="59" t="s">
        <v>12165</v>
      </c>
      <c r="B228" s="177" t="s">
        <v>11745</v>
      </c>
      <c r="C228" s="11" t="s">
        <v>8759</v>
      </c>
      <c r="D228" s="177" t="s">
        <v>8761</v>
      </c>
      <c r="E228" s="261">
        <v>41530</v>
      </c>
    </row>
    <row r="229" spans="1:5" s="16" customFormat="1">
      <c r="A229" s="59" t="s">
        <v>9350</v>
      </c>
      <c r="B229" s="177" t="s">
        <v>11758</v>
      </c>
      <c r="C229" s="11" t="s">
        <v>1709</v>
      </c>
      <c r="D229" s="177" t="s">
        <v>9011</v>
      </c>
      <c r="E229" s="261">
        <v>41530</v>
      </c>
    </row>
    <row r="230" spans="1:5" s="16" customFormat="1">
      <c r="A230" s="59" t="s">
        <v>19825</v>
      </c>
      <c r="B230" s="177" t="s">
        <v>18842</v>
      </c>
      <c r="C230" s="11" t="s">
        <v>118</v>
      </c>
      <c r="D230" s="177" t="s">
        <v>18841</v>
      </c>
      <c r="E230" s="261">
        <v>41530</v>
      </c>
    </row>
    <row r="231" spans="1:5" s="16" customFormat="1">
      <c r="A231" s="59" t="s">
        <v>19660</v>
      </c>
      <c r="B231" s="177" t="s">
        <v>17444</v>
      </c>
      <c r="C231" s="11" t="s">
        <v>167</v>
      </c>
      <c r="D231" s="177" t="s">
        <v>17442</v>
      </c>
      <c r="E231" s="261">
        <v>41530</v>
      </c>
    </row>
    <row r="232" spans="1:5" s="16" customFormat="1">
      <c r="A232" s="59" t="s">
        <v>8930</v>
      </c>
      <c r="B232" s="177" t="s">
        <v>11266</v>
      </c>
      <c r="C232" s="11" t="s">
        <v>6890</v>
      </c>
      <c r="D232" s="177" t="s">
        <v>15057</v>
      </c>
      <c r="E232" s="261">
        <v>41530</v>
      </c>
    </row>
    <row r="233" spans="1:5" s="16" customFormat="1">
      <c r="A233" s="59" t="s">
        <v>2600</v>
      </c>
      <c r="B233" s="177" t="s">
        <v>9977</v>
      </c>
      <c r="C233" s="11" t="s">
        <v>2539</v>
      </c>
      <c r="D233" s="177" t="s">
        <v>2542</v>
      </c>
      <c r="E233" s="261">
        <v>41530</v>
      </c>
    </row>
    <row r="234" spans="1:5" s="16" customFormat="1">
      <c r="A234" s="59" t="s">
        <v>9297</v>
      </c>
      <c r="B234" s="177" t="s">
        <v>11015</v>
      </c>
      <c r="C234" s="11" t="s">
        <v>4748</v>
      </c>
      <c r="D234" s="177" t="s">
        <v>6066</v>
      </c>
      <c r="E234" s="261">
        <v>41530</v>
      </c>
    </row>
    <row r="235" spans="1:5" s="16" customFormat="1">
      <c r="A235" s="59" t="s">
        <v>17033</v>
      </c>
      <c r="B235" s="177" t="s">
        <v>11706</v>
      </c>
      <c r="C235" s="11" t="s">
        <v>8636</v>
      </c>
      <c r="D235" s="177" t="s">
        <v>8638</v>
      </c>
      <c r="E235" s="261">
        <v>41530</v>
      </c>
    </row>
    <row r="236" spans="1:5" s="16" customFormat="1">
      <c r="A236" s="59" t="s">
        <v>2666</v>
      </c>
      <c r="B236" s="177" t="s">
        <v>9981</v>
      </c>
      <c r="C236" s="11" t="s">
        <v>2539</v>
      </c>
      <c r="D236" s="177" t="s">
        <v>2545</v>
      </c>
      <c r="E236" s="261">
        <v>41530</v>
      </c>
    </row>
    <row r="237" spans="1:5" s="16" customFormat="1">
      <c r="A237" s="59" t="s">
        <v>403</v>
      </c>
      <c r="B237" s="177" t="s">
        <v>9560</v>
      </c>
      <c r="C237" s="11" t="s">
        <v>190</v>
      </c>
      <c r="D237" s="177" t="s">
        <v>64</v>
      </c>
      <c r="E237" s="261">
        <v>41530</v>
      </c>
    </row>
    <row r="238" spans="1:5" s="16" customFormat="1">
      <c r="A238" s="59" t="s">
        <v>2667</v>
      </c>
      <c r="B238" s="177" t="s">
        <v>9983</v>
      </c>
      <c r="C238" s="11" t="s">
        <v>2539</v>
      </c>
      <c r="D238" s="177" t="s">
        <v>2547</v>
      </c>
      <c r="E238" s="261">
        <v>41530</v>
      </c>
    </row>
    <row r="239" spans="1:5" s="16" customFormat="1">
      <c r="A239" s="59" t="s">
        <v>5548</v>
      </c>
      <c r="B239" s="177" t="s">
        <v>10529</v>
      </c>
      <c r="C239" s="11" t="s">
        <v>3944</v>
      </c>
      <c r="D239" s="177" t="s">
        <v>4106</v>
      </c>
      <c r="E239" s="261">
        <v>41530</v>
      </c>
    </row>
    <row r="240" spans="1:5" s="16" customFormat="1">
      <c r="A240" s="59" t="s">
        <v>11836</v>
      </c>
      <c r="B240" s="177" t="s">
        <v>11122</v>
      </c>
      <c r="C240" s="11" t="s">
        <v>4745</v>
      </c>
      <c r="D240" s="177" t="s">
        <v>6378</v>
      </c>
      <c r="E240" s="261">
        <v>41530</v>
      </c>
    </row>
    <row r="241" spans="1:5" s="16" customFormat="1">
      <c r="A241" s="59" t="s">
        <v>9208</v>
      </c>
      <c r="B241" s="177" t="s">
        <v>11024</v>
      </c>
      <c r="C241" s="11" t="s">
        <v>4748</v>
      </c>
      <c r="D241" s="177" t="s">
        <v>6543</v>
      </c>
      <c r="E241" s="261">
        <v>41530</v>
      </c>
    </row>
    <row r="242" spans="1:5" s="16" customFormat="1">
      <c r="A242" s="59" t="s">
        <v>11959</v>
      </c>
      <c r="B242" s="177" t="s">
        <v>11548</v>
      </c>
      <c r="C242" s="11" t="s">
        <v>7726</v>
      </c>
      <c r="D242" s="177" t="s">
        <v>15106</v>
      </c>
      <c r="E242" s="261">
        <v>41530</v>
      </c>
    </row>
    <row r="243" spans="1:5" s="16" customFormat="1">
      <c r="A243" s="59" t="s">
        <v>8989</v>
      </c>
      <c r="B243" s="177" t="s">
        <v>11307</v>
      </c>
      <c r="C243" s="11" t="s">
        <v>6973</v>
      </c>
      <c r="D243" s="177" t="s">
        <v>6984</v>
      </c>
      <c r="E243" s="261">
        <v>41530</v>
      </c>
    </row>
    <row r="244" spans="1:5" s="16" customFormat="1">
      <c r="A244" s="59" t="s">
        <v>12814</v>
      </c>
      <c r="B244" s="177" t="s">
        <v>11801</v>
      </c>
      <c r="C244" s="11" t="s">
        <v>1531</v>
      </c>
      <c r="D244" s="177" t="s">
        <v>9190</v>
      </c>
      <c r="E244" s="261">
        <v>41530</v>
      </c>
    </row>
    <row r="245" spans="1:5" s="16" customFormat="1">
      <c r="A245" s="59" t="s">
        <v>13220</v>
      </c>
      <c r="B245" s="177" t="s">
        <v>11777</v>
      </c>
      <c r="C245" s="11" t="s">
        <v>7863</v>
      </c>
      <c r="D245" s="177" t="s">
        <v>9064</v>
      </c>
      <c r="E245" s="261">
        <v>41530</v>
      </c>
    </row>
    <row r="246" spans="1:5" s="16" customFormat="1">
      <c r="A246" s="59" t="s">
        <v>17818</v>
      </c>
      <c r="B246" s="177" t="s">
        <v>17301</v>
      </c>
      <c r="C246" s="11" t="s">
        <v>13728</v>
      </c>
      <c r="D246" s="177" t="s">
        <v>17298</v>
      </c>
      <c r="E246" s="261">
        <v>41530</v>
      </c>
    </row>
    <row r="247" spans="1:5" s="16" customFormat="1">
      <c r="A247" s="59" t="s">
        <v>19578</v>
      </c>
      <c r="B247" s="177" t="s">
        <v>19174</v>
      </c>
      <c r="C247" s="11" t="s">
        <v>13846</v>
      </c>
      <c r="D247" s="177" t="s">
        <v>19171</v>
      </c>
      <c r="E247" s="261">
        <v>41530</v>
      </c>
    </row>
    <row r="248" spans="1:5" s="16" customFormat="1">
      <c r="A248" s="59" t="s">
        <v>17980</v>
      </c>
      <c r="B248" s="177" t="s">
        <v>17364</v>
      </c>
      <c r="C248" s="11" t="s">
        <v>167</v>
      </c>
      <c r="D248" s="177" t="s">
        <v>17361</v>
      </c>
      <c r="E248" s="261">
        <v>41530</v>
      </c>
    </row>
    <row r="249" spans="1:5" s="16" customFormat="1">
      <c r="A249" s="59" t="s">
        <v>17671</v>
      </c>
      <c r="B249" s="177" t="s">
        <v>17344</v>
      </c>
      <c r="C249" s="11" t="s">
        <v>167</v>
      </c>
      <c r="D249" s="177" t="s">
        <v>17341</v>
      </c>
      <c r="E249" s="261">
        <v>41530</v>
      </c>
    </row>
    <row r="250" spans="1:5" s="16" customFormat="1">
      <c r="A250" s="59" t="s">
        <v>20523</v>
      </c>
      <c r="B250" s="177" t="s">
        <v>18036</v>
      </c>
      <c r="C250" s="11" t="s">
        <v>8289</v>
      </c>
      <c r="D250" s="177" t="s">
        <v>18034</v>
      </c>
      <c r="E250" s="261">
        <v>41530</v>
      </c>
    </row>
    <row r="251" spans="1:5" s="16" customFormat="1">
      <c r="A251" s="59" t="s">
        <v>11521</v>
      </c>
      <c r="B251" s="177" t="s">
        <v>11524</v>
      </c>
      <c r="C251" s="11" t="s">
        <v>7642</v>
      </c>
      <c r="D251" s="177" t="s">
        <v>7644</v>
      </c>
      <c r="E251" s="261">
        <v>41530</v>
      </c>
    </row>
    <row r="252" spans="1:5" s="16" customFormat="1">
      <c r="A252" s="59" t="s">
        <v>15650</v>
      </c>
      <c r="B252" s="177" t="s">
        <v>12201</v>
      </c>
      <c r="C252" s="11" t="s">
        <v>12176</v>
      </c>
      <c r="D252" s="177" t="s">
        <v>14622</v>
      </c>
      <c r="E252" s="261">
        <v>41530</v>
      </c>
    </row>
    <row r="253" spans="1:5" s="16" customFormat="1">
      <c r="A253" s="59" t="s">
        <v>14649</v>
      </c>
      <c r="B253" s="177" t="s">
        <v>12678</v>
      </c>
      <c r="C253" s="11" t="s">
        <v>12666</v>
      </c>
      <c r="D253" s="177" t="s">
        <v>12676</v>
      </c>
      <c r="E253" s="261">
        <v>41530</v>
      </c>
    </row>
    <row r="254" spans="1:5" s="16" customFormat="1">
      <c r="A254" s="59" t="s">
        <v>12614</v>
      </c>
      <c r="B254" s="177" t="s">
        <v>11348</v>
      </c>
      <c r="C254" s="11" t="s">
        <v>175</v>
      </c>
      <c r="D254" s="177" t="s">
        <v>7091</v>
      </c>
      <c r="E254" s="261">
        <v>41530</v>
      </c>
    </row>
    <row r="255" spans="1:5" s="16" customFormat="1">
      <c r="A255" s="59" t="s">
        <v>13474</v>
      </c>
      <c r="B255" s="177" t="s">
        <v>11529</v>
      </c>
      <c r="C255" s="11" t="s">
        <v>7678</v>
      </c>
      <c r="D255" s="177" t="s">
        <v>7680</v>
      </c>
      <c r="E255" s="261">
        <v>41530</v>
      </c>
    </row>
    <row r="256" spans="1:5" s="16" customFormat="1">
      <c r="A256" s="59" t="s">
        <v>12621</v>
      </c>
      <c r="B256" s="177" t="s">
        <v>11382</v>
      </c>
      <c r="C256" s="11" t="s">
        <v>7265</v>
      </c>
      <c r="D256" s="177" t="s">
        <v>7277</v>
      </c>
      <c r="E256" s="261">
        <v>41530</v>
      </c>
    </row>
    <row r="257" spans="1:5" s="16" customFormat="1">
      <c r="A257" s="59" t="s">
        <v>12112</v>
      </c>
      <c r="B257" s="177" t="s">
        <v>11388</v>
      </c>
      <c r="C257" s="11" t="s">
        <v>7265</v>
      </c>
      <c r="D257" s="177" t="s">
        <v>7294</v>
      </c>
      <c r="E257" s="261">
        <v>41530</v>
      </c>
    </row>
    <row r="258" spans="1:5" s="16" customFormat="1">
      <c r="A258" s="59" t="s">
        <v>5523</v>
      </c>
      <c r="B258" s="177" t="s">
        <v>9626</v>
      </c>
      <c r="C258" s="11" t="s">
        <v>703</v>
      </c>
      <c r="D258" s="177" t="s">
        <v>4706</v>
      </c>
      <c r="E258" s="261">
        <v>41530</v>
      </c>
    </row>
    <row r="259" spans="1:5" s="16" customFormat="1">
      <c r="A259" s="59" t="s">
        <v>9303</v>
      </c>
      <c r="B259" s="177" t="s">
        <v>11020</v>
      </c>
      <c r="C259" s="11" t="s">
        <v>4748</v>
      </c>
      <c r="D259" s="177" t="s">
        <v>6075</v>
      </c>
      <c r="E259" s="261">
        <v>41530</v>
      </c>
    </row>
    <row r="260" spans="1:5" s="16" customFormat="1">
      <c r="A260" s="59" t="s">
        <v>9301</v>
      </c>
      <c r="B260" s="177" t="s">
        <v>11019</v>
      </c>
      <c r="C260" s="11" t="s">
        <v>4748</v>
      </c>
      <c r="D260" s="177" t="s">
        <v>6072</v>
      </c>
      <c r="E260" s="261">
        <v>41530</v>
      </c>
    </row>
    <row r="261" spans="1:5" s="16" customFormat="1">
      <c r="A261" s="59" t="s">
        <v>12800</v>
      </c>
      <c r="B261" s="177" t="s">
        <v>11711</v>
      </c>
      <c r="C261" s="11" t="s">
        <v>8652</v>
      </c>
      <c r="D261" s="177" t="s">
        <v>8654</v>
      </c>
      <c r="E261" s="261">
        <v>41530</v>
      </c>
    </row>
    <row r="262" spans="1:5" s="16" customFormat="1">
      <c r="A262" s="59" t="s">
        <v>9270</v>
      </c>
      <c r="B262" s="177" t="s">
        <v>10617</v>
      </c>
      <c r="C262" s="11" t="s">
        <v>2396</v>
      </c>
      <c r="D262" s="177" t="s">
        <v>4813</v>
      </c>
      <c r="E262" s="261">
        <v>41530</v>
      </c>
    </row>
    <row r="263" spans="1:5" s="16" customFormat="1">
      <c r="A263" s="59" t="s">
        <v>14578</v>
      </c>
      <c r="B263" s="177" t="s">
        <v>12316</v>
      </c>
      <c r="C263" s="11" t="s">
        <v>12308</v>
      </c>
      <c r="D263" s="177" t="s">
        <v>12314</v>
      </c>
      <c r="E263" s="261">
        <v>41530</v>
      </c>
    </row>
    <row r="264" spans="1:5" s="16" customFormat="1">
      <c r="A264" s="59" t="s">
        <v>14129</v>
      </c>
      <c r="B264" s="177" t="s">
        <v>12332</v>
      </c>
      <c r="C264" s="11" t="s">
        <v>12308</v>
      </c>
      <c r="D264" s="177" t="s">
        <v>12330</v>
      </c>
      <c r="E264" s="261">
        <v>41530</v>
      </c>
    </row>
    <row r="265" spans="1:5" s="16" customFormat="1">
      <c r="A265" s="59" t="s">
        <v>14126</v>
      </c>
      <c r="B265" s="177" t="s">
        <v>12324</v>
      </c>
      <c r="C265" s="11" t="s">
        <v>12308</v>
      </c>
      <c r="D265" s="177" t="s">
        <v>12322</v>
      </c>
      <c r="E265" s="261">
        <v>41530</v>
      </c>
    </row>
    <row r="266" spans="1:5" s="16" customFormat="1">
      <c r="A266" s="59" t="s">
        <v>14625</v>
      </c>
      <c r="B266" s="177" t="s">
        <v>12348</v>
      </c>
      <c r="C266" s="11" t="s">
        <v>12308</v>
      </c>
      <c r="D266" s="177" t="s">
        <v>12346</v>
      </c>
      <c r="E266" s="261">
        <v>41530</v>
      </c>
    </row>
    <row r="267" spans="1:5" s="16" customFormat="1">
      <c r="A267" s="59" t="s">
        <v>14589</v>
      </c>
      <c r="B267" s="177" t="s">
        <v>12384</v>
      </c>
      <c r="C267" s="11" t="s">
        <v>12308</v>
      </c>
      <c r="D267" s="177" t="s">
        <v>12381</v>
      </c>
      <c r="E267" s="261">
        <v>41530</v>
      </c>
    </row>
    <row r="268" spans="1:5" s="16" customFormat="1">
      <c r="A268" s="59" t="s">
        <v>8596</v>
      </c>
      <c r="B268" s="177" t="s">
        <v>10575</v>
      </c>
      <c r="C268" s="11" t="s">
        <v>171</v>
      </c>
      <c r="D268" s="177" t="s">
        <v>4774</v>
      </c>
      <c r="E268" s="261">
        <v>41530</v>
      </c>
    </row>
    <row r="269" spans="1:5" s="16" customFormat="1">
      <c r="A269" s="59" t="s">
        <v>12127</v>
      </c>
      <c r="B269" s="177" t="s">
        <v>11555</v>
      </c>
      <c r="C269" s="11" t="s">
        <v>7751</v>
      </c>
      <c r="D269" s="177" t="s">
        <v>7753</v>
      </c>
      <c r="E269" s="261">
        <v>41530</v>
      </c>
    </row>
    <row r="270" spans="1:5" s="16" customFormat="1">
      <c r="A270" s="59" t="s">
        <v>15491</v>
      </c>
      <c r="B270" s="177" t="s">
        <v>12998</v>
      </c>
      <c r="C270" s="11" t="s">
        <v>168</v>
      </c>
      <c r="D270" s="177" t="s">
        <v>12996</v>
      </c>
      <c r="E270" s="261">
        <v>41530</v>
      </c>
    </row>
    <row r="271" spans="1:5" s="16" customFormat="1">
      <c r="A271" s="59" t="s">
        <v>9467</v>
      </c>
      <c r="B271" s="177" t="s">
        <v>11428</v>
      </c>
      <c r="C271" s="11" t="s">
        <v>7355</v>
      </c>
      <c r="D271" s="177" t="s">
        <v>7357</v>
      </c>
      <c r="E271" s="261">
        <v>41530</v>
      </c>
    </row>
    <row r="272" spans="1:5" s="16" customFormat="1">
      <c r="A272" s="59" t="s">
        <v>5976</v>
      </c>
      <c r="B272" s="177" t="s">
        <v>10419</v>
      </c>
      <c r="C272" s="11" t="s">
        <v>171</v>
      </c>
      <c r="D272" s="177" t="s">
        <v>3616</v>
      </c>
      <c r="E272" s="261">
        <v>41530</v>
      </c>
    </row>
    <row r="273" spans="1:5" s="16" customFormat="1">
      <c r="A273" s="59" t="s">
        <v>15584</v>
      </c>
      <c r="B273" s="177" t="s">
        <v>12511</v>
      </c>
      <c r="C273" s="11" t="s">
        <v>1794</v>
      </c>
      <c r="D273" s="177" t="s">
        <v>12509</v>
      </c>
      <c r="E273" s="261">
        <v>41530</v>
      </c>
    </row>
    <row r="274" spans="1:5" s="16" customFormat="1">
      <c r="A274" s="59" t="s">
        <v>15376</v>
      </c>
      <c r="B274" s="177" t="s">
        <v>11552</v>
      </c>
      <c r="C274" s="11" t="s">
        <v>7738</v>
      </c>
      <c r="D274" s="177" t="s">
        <v>7739</v>
      </c>
      <c r="E274" s="261">
        <v>41530</v>
      </c>
    </row>
    <row r="275" spans="1:5" s="16" customFormat="1">
      <c r="A275" s="59" t="s">
        <v>12078</v>
      </c>
      <c r="B275" s="177" t="s">
        <v>11326</v>
      </c>
      <c r="C275" s="11" t="s">
        <v>7014</v>
      </c>
      <c r="D275" s="177" t="s">
        <v>7026</v>
      </c>
      <c r="E275" s="261">
        <v>41530</v>
      </c>
    </row>
    <row r="276" spans="1:5" s="16" customFormat="1">
      <c r="A276" s="59" t="s">
        <v>5546</v>
      </c>
      <c r="B276" s="177" t="s">
        <v>10523</v>
      </c>
      <c r="C276" s="11" t="s">
        <v>4003</v>
      </c>
      <c r="D276" s="177" t="s">
        <v>4018</v>
      </c>
      <c r="E276" s="261">
        <v>41530</v>
      </c>
    </row>
    <row r="277" spans="1:5" s="16" customFormat="1">
      <c r="A277" s="59" t="s">
        <v>5178</v>
      </c>
      <c r="B277" s="177" t="s">
        <v>10692</v>
      </c>
      <c r="C277" s="11" t="s">
        <v>4964</v>
      </c>
      <c r="D277" s="177" t="s">
        <v>5024</v>
      </c>
      <c r="E277" s="261">
        <v>41530</v>
      </c>
    </row>
    <row r="278" spans="1:5" s="16" customFormat="1">
      <c r="A278" s="59" t="s">
        <v>12134</v>
      </c>
      <c r="B278" s="177" t="s">
        <v>11612</v>
      </c>
      <c r="C278" s="11" t="s">
        <v>1818</v>
      </c>
      <c r="D278" s="177" t="s">
        <v>7923</v>
      </c>
      <c r="E278" s="261">
        <v>41530</v>
      </c>
    </row>
    <row r="279" spans="1:5" s="16" customFormat="1">
      <c r="A279" s="59" t="s">
        <v>5136</v>
      </c>
      <c r="B279" s="177" t="s">
        <v>9753</v>
      </c>
      <c r="C279" s="11" t="s">
        <v>1851</v>
      </c>
      <c r="D279" s="177" t="s">
        <v>3867</v>
      </c>
      <c r="E279" s="261">
        <v>41530</v>
      </c>
    </row>
    <row r="280" spans="1:5" s="16" customFormat="1">
      <c r="A280" s="59" t="s">
        <v>17524</v>
      </c>
      <c r="B280" s="177" t="s">
        <v>11205</v>
      </c>
      <c r="C280" s="11" t="s">
        <v>6545</v>
      </c>
      <c r="D280" s="177" t="s">
        <v>6603</v>
      </c>
      <c r="E280" s="261">
        <v>41530</v>
      </c>
    </row>
    <row r="281" spans="1:5" s="16" customFormat="1">
      <c r="A281" s="59" t="s">
        <v>5761</v>
      </c>
      <c r="B281" s="177" t="s">
        <v>10824</v>
      </c>
      <c r="C281" s="11" t="s">
        <v>5411</v>
      </c>
      <c r="D281" s="177" t="s">
        <v>5432</v>
      </c>
      <c r="E281" s="261">
        <v>41530</v>
      </c>
    </row>
    <row r="282" spans="1:5" s="16" customFormat="1">
      <c r="A282" s="59" t="s">
        <v>5765</v>
      </c>
      <c r="B282" s="177" t="s">
        <v>10828</v>
      </c>
      <c r="C282" s="11" t="s">
        <v>5411</v>
      </c>
      <c r="D282" s="177" t="s">
        <v>5439</v>
      </c>
      <c r="E282" s="261">
        <v>41530</v>
      </c>
    </row>
    <row r="283" spans="1:5" s="16" customFormat="1">
      <c r="A283" s="59" t="s">
        <v>14637</v>
      </c>
      <c r="B283" s="177" t="s">
        <v>12390</v>
      </c>
      <c r="C283" s="11" t="s">
        <v>12385</v>
      </c>
      <c r="D283" s="177" t="s">
        <v>12387</v>
      </c>
      <c r="E283" s="261">
        <v>41530</v>
      </c>
    </row>
    <row r="284" spans="1:5" s="16" customFormat="1">
      <c r="A284" s="59" t="s">
        <v>9466</v>
      </c>
      <c r="B284" s="177" t="s">
        <v>11410</v>
      </c>
      <c r="C284" s="11" t="s">
        <v>1786</v>
      </c>
      <c r="D284" s="177" t="s">
        <v>7333</v>
      </c>
      <c r="E284" s="261">
        <v>41530</v>
      </c>
    </row>
    <row r="285" spans="1:5" s="16" customFormat="1">
      <c r="A285" s="59" t="s">
        <v>11930</v>
      </c>
      <c r="B285" s="177" t="s">
        <v>11323</v>
      </c>
      <c r="C285" s="11" t="s">
        <v>7009</v>
      </c>
      <c r="D285" s="177" t="s">
        <v>7020</v>
      </c>
      <c r="E285" s="261">
        <v>41530</v>
      </c>
    </row>
    <row r="286" spans="1:5" s="16" customFormat="1">
      <c r="A286" s="59" t="s">
        <v>6154</v>
      </c>
      <c r="B286" s="177" t="s">
        <v>9657</v>
      </c>
      <c r="C286" s="11" t="s">
        <v>821</v>
      </c>
      <c r="D286" s="177" t="s">
        <v>1240</v>
      </c>
      <c r="E286" s="261">
        <v>41530</v>
      </c>
    </row>
    <row r="287" spans="1:5" s="16" customFormat="1">
      <c r="A287" s="59" t="s">
        <v>11566</v>
      </c>
      <c r="B287" s="177" t="s">
        <v>11570</v>
      </c>
      <c r="C287" s="11" t="s">
        <v>7771</v>
      </c>
      <c r="D287" s="177" t="s">
        <v>7773</v>
      </c>
      <c r="E287" s="261">
        <v>41530</v>
      </c>
    </row>
    <row r="288" spans="1:5" s="16" customFormat="1">
      <c r="A288" s="59" t="s">
        <v>13187</v>
      </c>
      <c r="B288" s="177" t="s">
        <v>11607</v>
      </c>
      <c r="C288" s="11" t="s">
        <v>188</v>
      </c>
      <c r="D288" s="177" t="s">
        <v>7906</v>
      </c>
      <c r="E288" s="261">
        <v>41530</v>
      </c>
    </row>
    <row r="289" spans="1:5" s="16" customFormat="1">
      <c r="A289" s="59" t="s">
        <v>13183</v>
      </c>
      <c r="B289" s="177" t="s">
        <v>11603</v>
      </c>
      <c r="C289" s="11" t="s">
        <v>188</v>
      </c>
      <c r="D289" s="177" t="s">
        <v>7894</v>
      </c>
      <c r="E289" s="261">
        <v>41530</v>
      </c>
    </row>
    <row r="290" spans="1:5" s="16" customFormat="1">
      <c r="A290" s="59" t="s">
        <v>15223</v>
      </c>
      <c r="B290" s="177" t="s">
        <v>11578</v>
      </c>
      <c r="C290" s="11" t="s">
        <v>7788</v>
      </c>
      <c r="D290" s="177" t="s">
        <v>8457</v>
      </c>
      <c r="E290" s="261">
        <v>41530</v>
      </c>
    </row>
    <row r="291" spans="1:5" s="16" customFormat="1">
      <c r="A291" s="59" t="s">
        <v>9273</v>
      </c>
      <c r="B291" s="177" t="s">
        <v>10749</v>
      </c>
      <c r="C291" s="11" t="s">
        <v>162</v>
      </c>
      <c r="D291" s="177" t="s">
        <v>5336</v>
      </c>
      <c r="E291" s="261">
        <v>41530</v>
      </c>
    </row>
    <row r="292" spans="1:5" s="16" customFormat="1">
      <c r="A292" s="59" t="s">
        <v>13174</v>
      </c>
      <c r="B292" s="177" t="s">
        <v>11535</v>
      </c>
      <c r="C292" s="11" t="s">
        <v>7700</v>
      </c>
      <c r="D292" s="177" t="s">
        <v>7702</v>
      </c>
      <c r="E292" s="261">
        <v>41530</v>
      </c>
    </row>
    <row r="293" spans="1:5" s="16" customFormat="1">
      <c r="A293" s="59" t="s">
        <v>2917</v>
      </c>
      <c r="B293" s="177" t="s">
        <v>10018</v>
      </c>
      <c r="C293" s="11" t="s">
        <v>184</v>
      </c>
      <c r="D293" s="177" t="s">
        <v>2631</v>
      </c>
      <c r="E293" s="261">
        <v>41537</v>
      </c>
    </row>
    <row r="294" spans="1:5" s="16" customFormat="1">
      <c r="A294" s="59" t="s">
        <v>5756</v>
      </c>
      <c r="B294" s="177" t="s">
        <v>10728</v>
      </c>
      <c r="C294" s="11" t="s">
        <v>3068</v>
      </c>
      <c r="D294" s="177" t="s">
        <v>15194</v>
      </c>
      <c r="E294" s="261">
        <v>41537</v>
      </c>
    </row>
    <row r="295" spans="1:5">
      <c r="A295" s="59" t="s">
        <v>5754</v>
      </c>
      <c r="B295" s="177" t="s">
        <v>10726</v>
      </c>
      <c r="C295" s="11" t="s">
        <v>3068</v>
      </c>
      <c r="D295" s="177" t="s">
        <v>5282</v>
      </c>
      <c r="E295" s="261">
        <v>41537</v>
      </c>
    </row>
    <row r="296" spans="1:5">
      <c r="A296" s="59" t="s">
        <v>15791</v>
      </c>
      <c r="B296" s="177" t="s">
        <v>11759</v>
      </c>
      <c r="C296" s="11" t="s">
        <v>5192</v>
      </c>
      <c r="D296" s="177" t="s">
        <v>9366</v>
      </c>
      <c r="E296" s="261">
        <v>41537</v>
      </c>
    </row>
    <row r="297" spans="1:5">
      <c r="A297" s="59" t="s">
        <v>14113</v>
      </c>
      <c r="B297" s="177" t="s">
        <v>11785</v>
      </c>
      <c r="C297" s="11" t="s">
        <v>9072</v>
      </c>
      <c r="D297" s="177" t="s">
        <v>9091</v>
      </c>
      <c r="E297" s="261">
        <v>41537</v>
      </c>
    </row>
    <row r="298" spans="1:5">
      <c r="A298" s="59" t="s">
        <v>5810</v>
      </c>
      <c r="B298" s="177" t="s">
        <v>10553</v>
      </c>
      <c r="C298" s="11" t="s">
        <v>3944</v>
      </c>
      <c r="D298" s="177" t="s">
        <v>14717</v>
      </c>
      <c r="E298" s="261">
        <v>41537</v>
      </c>
    </row>
    <row r="299" spans="1:5">
      <c r="A299" s="59" t="s">
        <v>5524</v>
      </c>
      <c r="B299" s="177" t="s">
        <v>9732</v>
      </c>
      <c r="C299" s="11" t="s">
        <v>1022</v>
      </c>
      <c r="D299" s="177" t="s">
        <v>1024</v>
      </c>
      <c r="E299" s="261">
        <v>41537</v>
      </c>
    </row>
    <row r="300" spans="1:5">
      <c r="A300" s="59" t="s">
        <v>5246</v>
      </c>
      <c r="B300" s="177" t="s">
        <v>10705</v>
      </c>
      <c r="C300" s="11" t="s">
        <v>4969</v>
      </c>
      <c r="D300" s="177" t="s">
        <v>5045</v>
      </c>
      <c r="E300" s="261">
        <v>41537</v>
      </c>
    </row>
    <row r="301" spans="1:5">
      <c r="A301" s="59" t="s">
        <v>9464</v>
      </c>
      <c r="B301" s="177" t="s">
        <v>11289</v>
      </c>
      <c r="C301" s="11" t="s">
        <v>6943</v>
      </c>
      <c r="D301" s="177" t="s">
        <v>6951</v>
      </c>
      <c r="E301" s="261">
        <v>41537</v>
      </c>
    </row>
    <row r="302" spans="1:5">
      <c r="A302" s="59" t="s">
        <v>5231</v>
      </c>
      <c r="B302" s="177" t="s">
        <v>10215</v>
      </c>
      <c r="C302" s="11" t="s">
        <v>3119</v>
      </c>
      <c r="D302" s="177" t="s">
        <v>3121</v>
      </c>
      <c r="E302" s="261">
        <v>41537</v>
      </c>
    </row>
    <row r="303" spans="1:5">
      <c r="A303" s="59" t="s">
        <v>5174</v>
      </c>
      <c r="B303" s="177" t="s">
        <v>10684</v>
      </c>
      <c r="C303" s="11" t="s">
        <v>4964</v>
      </c>
      <c r="D303" s="177" t="s">
        <v>14982</v>
      </c>
      <c r="E303" s="261">
        <v>41537</v>
      </c>
    </row>
    <row r="304" spans="1:5">
      <c r="A304" s="59" t="s">
        <v>4154</v>
      </c>
      <c r="B304" s="177" t="s">
        <v>10313</v>
      </c>
      <c r="C304" s="11" t="s">
        <v>3297</v>
      </c>
      <c r="D304" s="177" t="s">
        <v>3299</v>
      </c>
      <c r="E304" s="261">
        <v>41537</v>
      </c>
    </row>
    <row r="305" spans="1:5">
      <c r="A305" s="59" t="s">
        <v>2599</v>
      </c>
      <c r="B305" s="177" t="s">
        <v>9975</v>
      </c>
      <c r="C305" s="11" t="s">
        <v>2539</v>
      </c>
      <c r="D305" s="177" t="s">
        <v>15177</v>
      </c>
      <c r="E305" s="261">
        <v>41544</v>
      </c>
    </row>
    <row r="306" spans="1:5">
      <c r="A306" s="59" t="s">
        <v>19540</v>
      </c>
      <c r="B306" s="177" t="s">
        <v>17378</v>
      </c>
      <c r="C306" s="11" t="s">
        <v>167</v>
      </c>
      <c r="D306" s="177" t="s">
        <v>17375</v>
      </c>
      <c r="E306" s="261">
        <v>41544</v>
      </c>
    </row>
    <row r="307" spans="1:5">
      <c r="A307" s="59" t="s">
        <v>20278</v>
      </c>
      <c r="B307" s="177" t="s">
        <v>18996</v>
      </c>
      <c r="C307" s="11" t="s">
        <v>2535</v>
      </c>
      <c r="D307" s="177" t="s">
        <v>18994</v>
      </c>
      <c r="E307" s="261">
        <v>41544</v>
      </c>
    </row>
    <row r="308" spans="1:5">
      <c r="A308" s="59" t="s">
        <v>17615</v>
      </c>
      <c r="B308" s="177" t="s">
        <v>16094</v>
      </c>
      <c r="C308" s="11" t="s">
        <v>13659</v>
      </c>
      <c r="D308" s="177" t="s">
        <v>16092</v>
      </c>
      <c r="E308" s="261">
        <v>41551</v>
      </c>
    </row>
    <row r="309" spans="1:5">
      <c r="A309" s="59" t="s">
        <v>20602</v>
      </c>
      <c r="B309" s="177" t="s">
        <v>20542</v>
      </c>
      <c r="C309" s="11" t="s">
        <v>1531</v>
      </c>
      <c r="D309" s="177" t="s">
        <v>20540</v>
      </c>
      <c r="E309" s="261">
        <v>41551</v>
      </c>
    </row>
    <row r="310" spans="1:5">
      <c r="A310" s="59" t="s">
        <v>387</v>
      </c>
      <c r="B310" s="177" t="s">
        <v>9506</v>
      </c>
      <c r="C310" s="11" t="s">
        <v>167</v>
      </c>
      <c r="D310" s="177" t="s">
        <v>23</v>
      </c>
      <c r="E310" s="261">
        <v>41551</v>
      </c>
    </row>
    <row r="311" spans="1:5">
      <c r="A311" s="59" t="s">
        <v>8134</v>
      </c>
      <c r="B311" s="177" t="s">
        <v>11013</v>
      </c>
      <c r="C311" s="11" t="s">
        <v>4748</v>
      </c>
      <c r="D311" s="177" t="s">
        <v>6540</v>
      </c>
      <c r="E311" s="261">
        <v>41551</v>
      </c>
    </row>
    <row r="312" spans="1:5">
      <c r="A312" s="59" t="s">
        <v>13440</v>
      </c>
      <c r="B312" s="177" t="s">
        <v>11648</v>
      </c>
      <c r="C312" s="11" t="s">
        <v>8114</v>
      </c>
      <c r="D312" s="177" t="s">
        <v>13193</v>
      </c>
      <c r="E312" s="261">
        <v>41551</v>
      </c>
    </row>
    <row r="313" spans="1:5">
      <c r="A313" s="59" t="s">
        <v>8997</v>
      </c>
      <c r="B313" s="177" t="s">
        <v>11550</v>
      </c>
      <c r="C313" s="11" t="s">
        <v>5890</v>
      </c>
      <c r="D313" s="177" t="s">
        <v>7731</v>
      </c>
      <c r="E313" s="261">
        <v>41551</v>
      </c>
    </row>
    <row r="314" spans="1:5">
      <c r="A314" s="59" t="s">
        <v>4606</v>
      </c>
      <c r="B314" s="177" t="s">
        <v>10264</v>
      </c>
      <c r="C314" s="11" t="s">
        <v>3197</v>
      </c>
      <c r="D314" s="177" t="s">
        <v>3227</v>
      </c>
      <c r="E314" s="261">
        <v>41551</v>
      </c>
    </row>
    <row r="315" spans="1:5">
      <c r="A315" s="59" t="s">
        <v>13554</v>
      </c>
      <c r="B315" s="177" t="s">
        <v>11337</v>
      </c>
      <c r="C315" s="11" t="s">
        <v>3290</v>
      </c>
      <c r="D315" s="177" t="s">
        <v>7053</v>
      </c>
      <c r="E315" s="261">
        <v>41551</v>
      </c>
    </row>
    <row r="316" spans="1:5">
      <c r="A316" s="59" t="s">
        <v>20269</v>
      </c>
      <c r="B316" s="177" t="s">
        <v>18120</v>
      </c>
      <c r="C316" s="11" t="s">
        <v>13772</v>
      </c>
      <c r="D316" s="177" t="s">
        <v>18119</v>
      </c>
      <c r="E316" s="261">
        <v>41551</v>
      </c>
    </row>
    <row r="317" spans="1:5">
      <c r="A317" s="59" t="s">
        <v>17675</v>
      </c>
      <c r="B317" s="177" t="s">
        <v>17393</v>
      </c>
      <c r="C317" s="11" t="s">
        <v>167</v>
      </c>
      <c r="D317" s="177" t="s">
        <v>17390</v>
      </c>
      <c r="E317" s="261">
        <v>41558</v>
      </c>
    </row>
    <row r="318" spans="1:5">
      <c r="A318" s="59" t="s">
        <v>19803</v>
      </c>
      <c r="B318" s="177" t="s">
        <v>17956</v>
      </c>
      <c r="C318" s="11" t="s">
        <v>13827</v>
      </c>
      <c r="D318" s="177" t="s">
        <v>18402</v>
      </c>
      <c r="E318" s="261">
        <v>41558</v>
      </c>
    </row>
    <row r="319" spans="1:5">
      <c r="A319" s="59" t="s">
        <v>19364</v>
      </c>
      <c r="B319" s="177" t="s">
        <v>17411</v>
      </c>
      <c r="C319" s="11" t="s">
        <v>167</v>
      </c>
      <c r="D319" s="177" t="s">
        <v>17409</v>
      </c>
      <c r="E319" s="261">
        <v>41558</v>
      </c>
    </row>
    <row r="320" spans="1:5">
      <c r="A320" s="59" t="s">
        <v>441</v>
      </c>
      <c r="B320" s="177" t="s">
        <v>9570</v>
      </c>
      <c r="C320" s="11" t="s">
        <v>121</v>
      </c>
      <c r="D320" s="177" t="s">
        <v>349</v>
      </c>
      <c r="E320" s="261">
        <v>41558</v>
      </c>
    </row>
    <row r="321" spans="1:5">
      <c r="A321" s="59" t="s">
        <v>11368</v>
      </c>
      <c r="B321" s="177" t="s">
        <v>11371</v>
      </c>
      <c r="C321" s="11" t="s">
        <v>7248</v>
      </c>
      <c r="D321" s="177" t="s">
        <v>7253</v>
      </c>
      <c r="E321" s="261">
        <v>41558</v>
      </c>
    </row>
    <row r="322" spans="1:5">
      <c r="A322" s="59" t="s">
        <v>4933</v>
      </c>
      <c r="B322" s="177" t="s">
        <v>10325</v>
      </c>
      <c r="C322" s="11" t="s">
        <v>3436</v>
      </c>
      <c r="D322" s="177" t="s">
        <v>3438</v>
      </c>
      <c r="E322" s="261">
        <v>41558</v>
      </c>
    </row>
    <row r="323" spans="1:5">
      <c r="A323" s="59" t="s">
        <v>12057</v>
      </c>
      <c r="B323" s="177" t="s">
        <v>11209</v>
      </c>
      <c r="C323" s="11" t="s">
        <v>6692</v>
      </c>
      <c r="D323" s="177" t="s">
        <v>6694</v>
      </c>
      <c r="E323" s="261">
        <v>41558</v>
      </c>
    </row>
    <row r="324" spans="1:5">
      <c r="A324" s="59" t="s">
        <v>17807</v>
      </c>
      <c r="B324" s="177" t="s">
        <v>17202</v>
      </c>
      <c r="C324" s="11" t="s">
        <v>13775</v>
      </c>
      <c r="D324" s="177" t="s">
        <v>17199</v>
      </c>
      <c r="E324" s="261">
        <v>41565</v>
      </c>
    </row>
    <row r="325" spans="1:5">
      <c r="A325" s="59" t="s">
        <v>17716</v>
      </c>
      <c r="B325" s="177" t="s">
        <v>16249</v>
      </c>
      <c r="C325" s="11" t="s">
        <v>13657</v>
      </c>
      <c r="D325" s="177" t="s">
        <v>16248</v>
      </c>
      <c r="E325" s="261">
        <v>41565</v>
      </c>
    </row>
    <row r="326" spans="1:5">
      <c r="A326" s="59" t="s">
        <v>17802</v>
      </c>
      <c r="B326" s="177" t="s">
        <v>17184</v>
      </c>
      <c r="C326" s="11" t="s">
        <v>13775</v>
      </c>
      <c r="D326" s="177" t="s">
        <v>17181</v>
      </c>
      <c r="E326" s="261">
        <v>41565</v>
      </c>
    </row>
    <row r="327" spans="1:5">
      <c r="A327" s="59" t="s">
        <v>17612</v>
      </c>
      <c r="B327" s="177" t="s">
        <v>16090</v>
      </c>
      <c r="C327" s="11" t="s">
        <v>13659</v>
      </c>
      <c r="D327" s="177" t="s">
        <v>16089</v>
      </c>
      <c r="E327" s="261">
        <v>41565</v>
      </c>
    </row>
    <row r="328" spans="1:5">
      <c r="A328" s="59" t="s">
        <v>9308</v>
      </c>
      <c r="B328" s="177" t="s">
        <v>11113</v>
      </c>
      <c r="C328" s="11" t="s">
        <v>6353</v>
      </c>
      <c r="D328" s="177" t="s">
        <v>6355</v>
      </c>
      <c r="E328" s="261">
        <v>41565</v>
      </c>
    </row>
    <row r="329" spans="1:5">
      <c r="A329" s="59" t="s">
        <v>17685</v>
      </c>
      <c r="B329" s="177" t="s">
        <v>17456</v>
      </c>
      <c r="C329" s="11" t="s">
        <v>167</v>
      </c>
      <c r="D329" s="177" t="s">
        <v>17454</v>
      </c>
      <c r="E329" s="261">
        <v>41565</v>
      </c>
    </row>
    <row r="330" spans="1:5">
      <c r="A330" s="59" t="s">
        <v>5753</v>
      </c>
      <c r="B330" s="177" t="s">
        <v>10725</v>
      </c>
      <c r="C330" s="11" t="s">
        <v>3068</v>
      </c>
      <c r="D330" s="177" t="s">
        <v>5280</v>
      </c>
      <c r="E330" s="261">
        <v>41565</v>
      </c>
    </row>
    <row r="331" spans="1:5">
      <c r="A331" s="59" t="s">
        <v>15321</v>
      </c>
      <c r="B331" s="177" t="s">
        <v>12406</v>
      </c>
      <c r="C331" s="11" t="s">
        <v>12397</v>
      </c>
      <c r="D331" s="177" t="s">
        <v>12404</v>
      </c>
      <c r="E331" s="261">
        <v>41565</v>
      </c>
    </row>
    <row r="332" spans="1:5">
      <c r="A332" s="59" t="s">
        <v>8417</v>
      </c>
      <c r="B332" s="177" t="s">
        <v>11422</v>
      </c>
      <c r="C332" s="11" t="s">
        <v>1918</v>
      </c>
      <c r="D332" s="177" t="s">
        <v>7346</v>
      </c>
      <c r="E332" s="261">
        <v>41565</v>
      </c>
    </row>
    <row r="333" spans="1:5">
      <c r="A333" s="59" t="s">
        <v>20557</v>
      </c>
      <c r="B333" s="177" t="s">
        <v>20538</v>
      </c>
      <c r="C333" s="11" t="s">
        <v>1531</v>
      </c>
      <c r="D333" s="177" t="s">
        <v>20535</v>
      </c>
      <c r="E333" s="261">
        <v>41572</v>
      </c>
    </row>
    <row r="334" spans="1:5">
      <c r="A334" s="59" t="s">
        <v>9299</v>
      </c>
      <c r="B334" s="177" t="s">
        <v>11017</v>
      </c>
      <c r="C334" s="11" t="s">
        <v>4748</v>
      </c>
      <c r="D334" s="177" t="s">
        <v>6069</v>
      </c>
      <c r="E334" s="261">
        <v>41572</v>
      </c>
    </row>
    <row r="335" spans="1:5">
      <c r="A335" s="59" t="s">
        <v>19839</v>
      </c>
      <c r="B335" s="177" t="s">
        <v>19039</v>
      </c>
      <c r="C335" s="11" t="s">
        <v>13672</v>
      </c>
      <c r="D335" s="177" t="s">
        <v>19037</v>
      </c>
      <c r="E335" s="261">
        <v>41572</v>
      </c>
    </row>
    <row r="336" spans="1:5">
      <c r="A336" s="59" t="s">
        <v>17607</v>
      </c>
      <c r="B336" s="177" t="s">
        <v>16085</v>
      </c>
      <c r="C336" s="11" t="s">
        <v>13659</v>
      </c>
      <c r="D336" s="177" t="s">
        <v>20418</v>
      </c>
      <c r="E336" s="261">
        <v>41572</v>
      </c>
    </row>
    <row r="337" spans="1:5">
      <c r="A337" s="59" t="s">
        <v>15407</v>
      </c>
      <c r="B337" s="177" t="s">
        <v>12975</v>
      </c>
      <c r="C337" s="11" t="s">
        <v>168</v>
      </c>
      <c r="D337" s="177" t="s">
        <v>12973</v>
      </c>
      <c r="E337" s="261">
        <v>41572</v>
      </c>
    </row>
    <row r="338" spans="1:5">
      <c r="A338" s="59" t="s">
        <v>5081</v>
      </c>
      <c r="B338" s="177" t="s">
        <v>10268</v>
      </c>
      <c r="C338" s="11" t="s">
        <v>3197</v>
      </c>
      <c r="D338" s="177" t="s">
        <v>3931</v>
      </c>
      <c r="E338" s="261">
        <v>41572</v>
      </c>
    </row>
    <row r="339" spans="1:5">
      <c r="A339" s="59" t="s">
        <v>5991</v>
      </c>
      <c r="B339" s="177" t="s">
        <v>10591</v>
      </c>
      <c r="C339" s="11" t="s">
        <v>2099</v>
      </c>
      <c r="D339" s="177" t="s">
        <v>4782</v>
      </c>
      <c r="E339" s="261">
        <v>41572</v>
      </c>
    </row>
    <row r="340" spans="1:5">
      <c r="A340" s="59" t="s">
        <v>3933</v>
      </c>
      <c r="B340" s="177" t="s">
        <v>10306</v>
      </c>
      <c r="C340" s="11" t="s">
        <v>3285</v>
      </c>
      <c r="D340" s="177" t="s">
        <v>14712</v>
      </c>
      <c r="E340" s="261">
        <v>41572</v>
      </c>
    </row>
    <row r="341" spans="1:5">
      <c r="A341" s="59" t="s">
        <v>20367</v>
      </c>
      <c r="B341" s="177" t="s">
        <v>16246</v>
      </c>
      <c r="C341" s="11" t="s">
        <v>13657</v>
      </c>
      <c r="D341" s="177" t="s">
        <v>20368</v>
      </c>
      <c r="E341" s="261">
        <v>41572</v>
      </c>
    </row>
    <row r="342" spans="1:5">
      <c r="A342" s="59" t="s">
        <v>17604</v>
      </c>
      <c r="B342" s="177" t="s">
        <v>16084</v>
      </c>
      <c r="C342" s="11" t="s">
        <v>13659</v>
      </c>
      <c r="D342" s="177" t="s">
        <v>16081</v>
      </c>
      <c r="E342" s="261">
        <v>41572</v>
      </c>
    </row>
    <row r="343" spans="1:5">
      <c r="A343" s="59" t="s">
        <v>2469</v>
      </c>
      <c r="B343" s="177" t="s">
        <v>9891</v>
      </c>
      <c r="C343" s="11" t="s">
        <v>116</v>
      </c>
      <c r="D343" s="177" t="s">
        <v>2250</v>
      </c>
      <c r="E343" s="261">
        <v>41579</v>
      </c>
    </row>
    <row r="344" spans="1:5">
      <c r="A344" s="59" t="s">
        <v>18278</v>
      </c>
      <c r="B344" s="177" t="s">
        <v>17174</v>
      </c>
      <c r="C344" s="11" t="s">
        <v>1661</v>
      </c>
      <c r="D344" s="177" t="s">
        <v>17171</v>
      </c>
      <c r="E344" s="261">
        <v>41579</v>
      </c>
    </row>
    <row r="345" spans="1:5">
      <c r="A345" s="59" t="s">
        <v>20578</v>
      </c>
      <c r="B345" s="177" t="s">
        <v>17323</v>
      </c>
      <c r="C345" s="11" t="s">
        <v>167</v>
      </c>
      <c r="D345" s="177" t="s">
        <v>17321</v>
      </c>
      <c r="E345" s="261">
        <v>41586</v>
      </c>
    </row>
    <row r="346" spans="1:5">
      <c r="A346" s="59" t="s">
        <v>17784</v>
      </c>
      <c r="B346" s="177" t="s">
        <v>16244</v>
      </c>
      <c r="C346" s="11" t="s">
        <v>13657</v>
      </c>
      <c r="D346" s="177" t="s">
        <v>16241</v>
      </c>
      <c r="E346" s="261">
        <v>41586</v>
      </c>
    </row>
    <row r="347" spans="1:5">
      <c r="A347" s="59" t="s">
        <v>2011</v>
      </c>
      <c r="B347" s="177" t="s">
        <v>9602</v>
      </c>
      <c r="C347" s="11" t="s">
        <v>1588</v>
      </c>
      <c r="D347" s="177" t="s">
        <v>1590</v>
      </c>
      <c r="E347" s="261">
        <v>41586</v>
      </c>
    </row>
    <row r="348" spans="1:5">
      <c r="A348" s="59" t="s">
        <v>13224</v>
      </c>
      <c r="B348" s="177" t="s">
        <v>11815</v>
      </c>
      <c r="C348" s="11" t="s">
        <v>9385</v>
      </c>
      <c r="D348" s="177" t="s">
        <v>9400</v>
      </c>
      <c r="E348" s="261">
        <v>41592</v>
      </c>
    </row>
    <row r="349" spans="1:5">
      <c r="A349" s="59" t="s">
        <v>8931</v>
      </c>
      <c r="B349" s="177" t="s">
        <v>11267</v>
      </c>
      <c r="C349" s="11" t="s">
        <v>6890</v>
      </c>
      <c r="D349" s="177" t="s">
        <v>6893</v>
      </c>
      <c r="E349" s="261">
        <v>41592</v>
      </c>
    </row>
    <row r="350" spans="1:5">
      <c r="A350" s="59" t="s">
        <v>18470</v>
      </c>
      <c r="B350" s="177" t="s">
        <v>17292</v>
      </c>
      <c r="C350" s="11" t="s">
        <v>13708</v>
      </c>
      <c r="D350" s="177" t="s">
        <v>18000</v>
      </c>
      <c r="E350" s="261">
        <v>41592</v>
      </c>
    </row>
    <row r="351" spans="1:5">
      <c r="A351" s="59" t="s">
        <v>3045</v>
      </c>
      <c r="B351" s="177" t="s">
        <v>10043</v>
      </c>
      <c r="C351" s="11" t="s">
        <v>1863</v>
      </c>
      <c r="D351" s="177" t="s">
        <v>2720</v>
      </c>
      <c r="E351" s="261">
        <v>41592</v>
      </c>
    </row>
    <row r="352" spans="1:5">
      <c r="A352" s="59" t="s">
        <v>15717</v>
      </c>
      <c r="B352" s="177" t="s">
        <v>12433</v>
      </c>
      <c r="C352" s="11" t="s">
        <v>12422</v>
      </c>
      <c r="D352" s="177" t="s">
        <v>15718</v>
      </c>
      <c r="E352" s="261">
        <v>41592</v>
      </c>
    </row>
    <row r="353" spans="1:5">
      <c r="A353" s="59" t="s">
        <v>18281</v>
      </c>
      <c r="B353" s="177" t="s">
        <v>17188</v>
      </c>
      <c r="C353" s="11" t="s">
        <v>13775</v>
      </c>
      <c r="D353" s="177" t="s">
        <v>17186</v>
      </c>
      <c r="E353" s="261">
        <v>41592</v>
      </c>
    </row>
    <row r="354" spans="1:5">
      <c r="A354" s="59" t="s">
        <v>5297</v>
      </c>
      <c r="B354" s="177" t="s">
        <v>10366</v>
      </c>
      <c r="C354" s="11" t="s">
        <v>3505</v>
      </c>
      <c r="D354" s="177" t="s">
        <v>3507</v>
      </c>
      <c r="E354" s="261">
        <v>41592</v>
      </c>
    </row>
    <row r="355" spans="1:5">
      <c r="A355" s="59" t="s">
        <v>386</v>
      </c>
      <c r="B355" s="177" t="s">
        <v>9505</v>
      </c>
      <c r="C355" s="11" t="s">
        <v>166</v>
      </c>
      <c r="D355" s="177" t="s">
        <v>21</v>
      </c>
      <c r="E355" s="261">
        <v>41592</v>
      </c>
    </row>
    <row r="356" spans="1:5">
      <c r="A356" s="59" t="s">
        <v>2570</v>
      </c>
      <c r="B356" s="177" t="s">
        <v>9949</v>
      </c>
      <c r="C356" s="11" t="s">
        <v>2450</v>
      </c>
      <c r="D356" s="177" t="s">
        <v>2452</v>
      </c>
      <c r="E356" s="261">
        <v>41592</v>
      </c>
    </row>
    <row r="357" spans="1:5">
      <c r="A357" s="59" t="s">
        <v>17683</v>
      </c>
      <c r="B357" s="177" t="s">
        <v>17448</v>
      </c>
      <c r="C357" s="11" t="s">
        <v>167</v>
      </c>
      <c r="D357" s="177" t="s">
        <v>17446</v>
      </c>
      <c r="E357" s="261">
        <v>41607</v>
      </c>
    </row>
    <row r="358" spans="1:5">
      <c r="A358" s="59" t="s">
        <v>8880</v>
      </c>
      <c r="B358" s="177" t="s">
        <v>11273</v>
      </c>
      <c r="C358" s="11" t="s">
        <v>6890</v>
      </c>
      <c r="D358" s="177" t="s">
        <v>6902</v>
      </c>
      <c r="E358" s="261">
        <v>41607</v>
      </c>
    </row>
    <row r="359" spans="1:5">
      <c r="A359" s="59" t="s">
        <v>19391</v>
      </c>
      <c r="B359" s="177" t="s">
        <v>18774</v>
      </c>
      <c r="C359" s="11" t="s">
        <v>13812</v>
      </c>
      <c r="D359" s="177" t="s">
        <v>18771</v>
      </c>
      <c r="E359" s="261">
        <v>41607</v>
      </c>
    </row>
    <row r="360" spans="1:5">
      <c r="A360" s="59" t="s">
        <v>3057</v>
      </c>
      <c r="B360" s="177" t="s">
        <v>9939</v>
      </c>
      <c r="C360" s="11" t="s">
        <v>2408</v>
      </c>
      <c r="D360" s="177" t="s">
        <v>2687</v>
      </c>
      <c r="E360" s="261">
        <v>41607</v>
      </c>
    </row>
    <row r="361" spans="1:5">
      <c r="A361" s="59" t="s">
        <v>3050</v>
      </c>
      <c r="B361" s="177" t="s">
        <v>10054</v>
      </c>
      <c r="C361" s="11" t="s">
        <v>2698</v>
      </c>
      <c r="D361" s="177" t="s">
        <v>2736</v>
      </c>
      <c r="E361" s="261">
        <v>41614</v>
      </c>
    </row>
    <row r="362" spans="1:5">
      <c r="A362" s="59" t="s">
        <v>10432</v>
      </c>
      <c r="B362" s="177" t="s">
        <v>10435</v>
      </c>
      <c r="C362" s="11" t="s">
        <v>3459</v>
      </c>
      <c r="D362" s="177" t="s">
        <v>6508</v>
      </c>
      <c r="E362" s="261">
        <v>41614</v>
      </c>
    </row>
    <row r="363" spans="1:5">
      <c r="A363" s="59" t="s">
        <v>4913</v>
      </c>
      <c r="B363" s="177" t="s">
        <v>9953</v>
      </c>
      <c r="C363" s="11" t="s">
        <v>2478</v>
      </c>
      <c r="D363" s="177" t="s">
        <v>3903</v>
      </c>
      <c r="E363" s="261">
        <v>41614</v>
      </c>
    </row>
    <row r="364" spans="1:5">
      <c r="A364" s="59" t="s">
        <v>15780</v>
      </c>
      <c r="B364" s="177" t="s">
        <v>11683</v>
      </c>
      <c r="C364" s="11" t="s">
        <v>8312</v>
      </c>
      <c r="D364" s="177" t="s">
        <v>8314</v>
      </c>
      <c r="E364" s="261">
        <v>41614</v>
      </c>
    </row>
    <row r="365" spans="1:5">
      <c r="A365" s="59" t="s">
        <v>17572</v>
      </c>
      <c r="B365" s="177" t="s">
        <v>17356</v>
      </c>
      <c r="C365" s="11" t="s">
        <v>167</v>
      </c>
      <c r="D365" s="177" t="s">
        <v>17353</v>
      </c>
      <c r="E365" s="261">
        <v>41614</v>
      </c>
    </row>
    <row r="366" spans="1:5">
      <c r="A366" s="59" t="s">
        <v>390</v>
      </c>
      <c r="B366" s="177" t="s">
        <v>9511</v>
      </c>
      <c r="C366" s="11" t="s">
        <v>172</v>
      </c>
      <c r="D366" s="177" t="s">
        <v>30</v>
      </c>
      <c r="E366" s="261">
        <v>41614</v>
      </c>
    </row>
    <row r="367" spans="1:5">
      <c r="A367" s="59" t="s">
        <v>2930</v>
      </c>
      <c r="B367" s="177" t="s">
        <v>10026</v>
      </c>
      <c r="C367" s="11" t="s">
        <v>2638</v>
      </c>
      <c r="D367" s="177" t="s">
        <v>2643</v>
      </c>
      <c r="E367" s="261">
        <v>41621</v>
      </c>
    </row>
    <row r="368" spans="1:5">
      <c r="A368" s="59" t="s">
        <v>7190</v>
      </c>
      <c r="B368" s="177" t="s">
        <v>10840</v>
      </c>
      <c r="C368" s="11" t="s">
        <v>5411</v>
      </c>
      <c r="D368" s="177" t="s">
        <v>5456</v>
      </c>
      <c r="E368" s="261">
        <v>41621</v>
      </c>
    </row>
    <row r="369" spans="1:5">
      <c r="A369" s="59" t="s">
        <v>18688</v>
      </c>
      <c r="B369" s="177" t="s">
        <v>17983</v>
      </c>
      <c r="C369" s="11" t="s">
        <v>13914</v>
      </c>
      <c r="D369" s="177" t="s">
        <v>18104</v>
      </c>
      <c r="E369" s="261">
        <v>41621</v>
      </c>
    </row>
    <row r="370" spans="1:5">
      <c r="A370" s="59" t="s">
        <v>6847</v>
      </c>
      <c r="B370" s="177" t="s">
        <v>10844</v>
      </c>
      <c r="C370" s="11" t="s">
        <v>5411</v>
      </c>
      <c r="D370" s="177" t="s">
        <v>5461</v>
      </c>
      <c r="E370" s="261">
        <v>41621</v>
      </c>
    </row>
    <row r="371" spans="1:5">
      <c r="A371" s="59" t="s">
        <v>2694</v>
      </c>
      <c r="B371" s="177" t="s">
        <v>9884</v>
      </c>
      <c r="C371" s="11" t="s">
        <v>116</v>
      </c>
      <c r="D371" s="177" t="s">
        <v>2241</v>
      </c>
      <c r="E371" s="261">
        <v>41649</v>
      </c>
    </row>
    <row r="372" spans="1:5">
      <c r="A372" s="59" t="s">
        <v>17544</v>
      </c>
      <c r="B372" s="177" t="s">
        <v>16122</v>
      </c>
      <c r="C372" s="11" t="s">
        <v>13650</v>
      </c>
      <c r="D372" s="177" t="s">
        <v>16121</v>
      </c>
      <c r="E372" s="261">
        <v>41649</v>
      </c>
    </row>
    <row r="373" spans="1:5">
      <c r="A373" s="59" t="s">
        <v>17541</v>
      </c>
      <c r="B373" s="177" t="s">
        <v>16120</v>
      </c>
      <c r="C373" s="11" t="s">
        <v>13650</v>
      </c>
      <c r="D373" s="177" t="s">
        <v>16117</v>
      </c>
      <c r="E373" s="261">
        <v>41649</v>
      </c>
    </row>
    <row r="374" spans="1:5">
      <c r="A374" s="59" t="s">
        <v>17781</v>
      </c>
      <c r="B374" s="177" t="s">
        <v>16240</v>
      </c>
      <c r="C374" s="11" t="s">
        <v>13657</v>
      </c>
      <c r="D374" s="177" t="s">
        <v>16238</v>
      </c>
      <c r="E374" s="261">
        <v>41649</v>
      </c>
    </row>
    <row r="375" spans="1:5">
      <c r="A375" s="59" t="s">
        <v>9334</v>
      </c>
      <c r="B375" s="177" t="s">
        <v>11674</v>
      </c>
      <c r="C375" s="11" t="s">
        <v>8280</v>
      </c>
      <c r="D375" s="177" t="s">
        <v>8282</v>
      </c>
      <c r="E375" s="261">
        <v>41649</v>
      </c>
    </row>
    <row r="376" spans="1:5">
      <c r="A376" s="59" t="s">
        <v>2761</v>
      </c>
      <c r="B376" s="177" t="s">
        <v>10008</v>
      </c>
      <c r="C376" s="11" t="s">
        <v>2608</v>
      </c>
      <c r="D376" s="177" t="s">
        <v>2611</v>
      </c>
      <c r="E376" s="261">
        <v>41649</v>
      </c>
    </row>
    <row r="377" spans="1:5">
      <c r="A377" s="261" t="s">
        <v>7836</v>
      </c>
      <c r="B377" s="261" t="s">
        <v>11053</v>
      </c>
      <c r="C377" s="261" t="s">
        <v>4745</v>
      </c>
      <c r="D377" s="261" t="s">
        <v>6120</v>
      </c>
      <c r="E377" s="261">
        <v>41656</v>
      </c>
    </row>
    <row r="378" spans="1:5">
      <c r="A378" s="261" t="s">
        <v>17679</v>
      </c>
      <c r="B378" s="261" t="s">
        <v>17408</v>
      </c>
      <c r="C378" s="261" t="s">
        <v>167</v>
      </c>
      <c r="D378" s="261" t="s">
        <v>17405</v>
      </c>
      <c r="E378" s="261">
        <v>41656</v>
      </c>
    </row>
    <row r="379" spans="1:5">
      <c r="A379" s="261" t="s">
        <v>15103</v>
      </c>
      <c r="B379" s="261" t="s">
        <v>11544</v>
      </c>
      <c r="C379" s="261" t="s">
        <v>7715</v>
      </c>
      <c r="D379" s="261" t="s">
        <v>7717</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76" t="s">
        <v>20192</v>
      </c>
      <c r="B1" s="476"/>
      <c r="C1" s="476"/>
      <c r="D1" s="476"/>
      <c r="E1" s="476"/>
      <c r="G1" s="476" t="s">
        <v>4148</v>
      </c>
      <c r="H1" s="476"/>
      <c r="I1" s="476"/>
      <c r="J1" s="476"/>
      <c r="K1" s="476"/>
      <c r="M1" s="476" t="s">
        <v>4147</v>
      </c>
      <c r="N1" s="476"/>
      <c r="O1" s="476"/>
      <c r="P1" s="476"/>
      <c r="Q1" s="476"/>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2014-01-23T19:54:50Z</dcterms:modified>
</cp:coreProperties>
</file>