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/>
  <xr:revisionPtr revIDLastSave="0" documentId="13_ncr:1_{470FB9BB-A6D3-45BA-B197-CBA139C26DBF}" xr6:coauthVersionLast="47" xr6:coauthVersionMax="47" xr10:uidLastSave="{00000000-0000-0000-0000-000000000000}"/>
  <bookViews>
    <workbookView xWindow="-110" yWindow="-110" windowWidth="25820" windowHeight="15500" firstSheet="3" activeTab="7" xr2:uid="{00000000-000D-0000-FFFF-FFFF00000000}"/>
  </bookViews>
  <sheets>
    <sheet name="P4_stu_ex1" sheetId="10" r:id="rId1"/>
    <sheet name="P4_stu_ex2" sheetId="2" r:id="rId2"/>
    <sheet name="P4_stu_ex3" sheetId="11" r:id="rId3"/>
    <sheet name="P4_myattemptoimprove" sheetId="7" r:id="rId4"/>
    <sheet name="P5_stu_ex1" sheetId="8" r:id="rId5"/>
    <sheet name="P5_stu_ex2" sheetId="13" r:id="rId6"/>
    <sheet name="P6_stu_ex3" sheetId="12" r:id="rId7"/>
    <sheet name="P5_myattempttoimprove" sheetId="9" r:id="rId8"/>
    <sheet name="P1" sheetId="5" r:id="rId9"/>
    <sheet name="P2" sheetId="4" r:id="rId10"/>
    <sheet name="P3" sheetId="1" r:id="rId11"/>
  </sheets>
  <definedNames>
    <definedName name="solver_eng" localSheetId="9" hidden="1">1</definedName>
    <definedName name="solver_neg" localSheetId="9" hidden="1">1</definedName>
    <definedName name="solver_num" localSheetId="9" hidden="1">0</definedName>
    <definedName name="solver_opt" localSheetId="9" hidden="1">'P2'!$F$42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7" l="1"/>
  <c r="C20" i="7"/>
  <c r="E22" i="9"/>
  <c r="C7" i="2"/>
  <c r="D2" i="12"/>
  <c r="D4" i="12"/>
  <c r="B4" i="11"/>
  <c r="E8" i="13"/>
  <c r="F8" i="13" s="1"/>
  <c r="G8" i="13" s="1"/>
  <c r="H8" i="13" s="1"/>
  <c r="I8" i="13" s="1"/>
  <c r="J8" i="13" s="1"/>
  <c r="E7" i="13"/>
  <c r="F7" i="13" s="1"/>
  <c r="G7" i="13" s="1"/>
  <c r="H7" i="13" s="1"/>
  <c r="I7" i="13" s="1"/>
  <c r="J7" i="13" s="1"/>
  <c r="E6" i="13"/>
  <c r="F6" i="13" s="1"/>
  <c r="G6" i="13" s="1"/>
  <c r="H6" i="13" s="1"/>
  <c r="I6" i="13" s="1"/>
  <c r="J6" i="13" s="1"/>
  <c r="E5" i="13"/>
  <c r="F5" i="13" s="1"/>
  <c r="G5" i="13" s="1"/>
  <c r="H5" i="13" s="1"/>
  <c r="I5" i="13" s="1"/>
  <c r="J5" i="13" s="1"/>
  <c r="E4" i="13"/>
  <c r="F4" i="13" s="1"/>
  <c r="G4" i="13" s="1"/>
  <c r="H4" i="13" s="1"/>
  <c r="I4" i="13" s="1"/>
  <c r="J4" i="13" s="1"/>
  <c r="E3" i="13"/>
  <c r="F3" i="13" s="1"/>
  <c r="G3" i="13" s="1"/>
  <c r="H3" i="13" s="1"/>
  <c r="I3" i="13" s="1"/>
  <c r="J3" i="13" s="1"/>
  <c r="D7" i="12"/>
  <c r="C8" i="10"/>
  <c r="C7" i="10"/>
  <c r="C6" i="10"/>
  <c r="D5" i="12" l="1"/>
  <c r="D3" i="12"/>
  <c r="J10" i="13"/>
  <c r="D6" i="12"/>
  <c r="D8" i="12" l="1"/>
  <c r="C31" i="9"/>
  <c r="F15" i="9"/>
  <c r="D26" i="9" s="1"/>
  <c r="E26" i="9" s="1"/>
  <c r="F26" i="9" s="1"/>
  <c r="G26" i="9" s="1"/>
  <c r="H26" i="9" s="1"/>
  <c r="I26" i="9" s="1"/>
  <c r="C36" i="9"/>
  <c r="C32" i="9"/>
  <c r="C33" i="9"/>
  <c r="C37" i="9" s="1"/>
  <c r="C34" i="9"/>
  <c r="C35" i="9"/>
  <c r="F11" i="9"/>
  <c r="D22" i="9" s="1"/>
  <c r="F12" i="9"/>
  <c r="D23" i="9" s="1"/>
  <c r="E23" i="9" s="1"/>
  <c r="F23" i="9" s="1"/>
  <c r="G23" i="9" s="1"/>
  <c r="H23" i="9" s="1"/>
  <c r="I23" i="9" s="1"/>
  <c r="I33" i="9" s="1"/>
  <c r="F13" i="9"/>
  <c r="D24" i="9" s="1"/>
  <c r="F14" i="9"/>
  <c r="D25" i="9" s="1"/>
  <c r="F10" i="9"/>
  <c r="D21" i="9" s="1"/>
  <c r="D31" i="9" s="1"/>
  <c r="E25" i="9" l="1"/>
  <c r="D35" i="9"/>
  <c r="E24" i="9"/>
  <c r="D34" i="9"/>
  <c r="D32" i="9"/>
  <c r="D37" i="9" s="1"/>
  <c r="D36" i="9"/>
  <c r="H33" i="9"/>
  <c r="G33" i="9"/>
  <c r="E21" i="9"/>
  <c r="F33" i="9"/>
  <c r="E33" i="9"/>
  <c r="D33" i="9"/>
  <c r="C13" i="5"/>
  <c r="E32" i="9" l="1"/>
  <c r="F22" i="9"/>
  <c r="E31" i="9"/>
  <c r="F21" i="9"/>
  <c r="E36" i="9"/>
  <c r="E34" i="9"/>
  <c r="F24" i="9"/>
  <c r="F25" i="9"/>
  <c r="E35" i="9"/>
  <c r="E37" i="9" l="1"/>
  <c r="G25" i="9"/>
  <c r="F35" i="9"/>
  <c r="G22" i="9"/>
  <c r="F32" i="9"/>
  <c r="G24" i="9"/>
  <c r="G34" i="9" s="1"/>
  <c r="F34" i="9"/>
  <c r="F36" i="9"/>
  <c r="G21" i="9"/>
  <c r="F31" i="9"/>
  <c r="D16" i="9"/>
  <c r="C16" i="9"/>
  <c r="D7" i="8"/>
  <c r="E7" i="8" s="1"/>
  <c r="F7" i="8" s="1"/>
  <c r="G7" i="8" s="1"/>
  <c r="H7" i="8" s="1"/>
  <c r="D6" i="8"/>
  <c r="E6" i="8" s="1"/>
  <c r="F6" i="8" s="1"/>
  <c r="G6" i="8" s="1"/>
  <c r="H6" i="8" s="1"/>
  <c r="D5" i="8"/>
  <c r="E5" i="8" s="1"/>
  <c r="F5" i="8" s="1"/>
  <c r="G5" i="8" s="1"/>
  <c r="H5" i="8" s="1"/>
  <c r="D4" i="8"/>
  <c r="E4" i="8" s="1"/>
  <c r="F4" i="8" s="1"/>
  <c r="G4" i="8" s="1"/>
  <c r="H4" i="8" s="1"/>
  <c r="D3" i="8"/>
  <c r="E3" i="8" s="1"/>
  <c r="F3" i="8" s="1"/>
  <c r="G3" i="8" s="1"/>
  <c r="H3" i="8" s="1"/>
  <c r="D2" i="8"/>
  <c r="E2" i="8" s="1"/>
  <c r="F2" i="8" s="1"/>
  <c r="G2" i="8" s="1"/>
  <c r="H2" i="8" s="1"/>
  <c r="F37" i="9" l="1"/>
  <c r="H22" i="9"/>
  <c r="G32" i="9"/>
  <c r="H24" i="9"/>
  <c r="G31" i="9"/>
  <c r="H21" i="9"/>
  <c r="G36" i="9"/>
  <c r="H25" i="9"/>
  <c r="G35" i="9"/>
  <c r="J4" i="8"/>
  <c r="D9" i="1"/>
  <c r="C9" i="1"/>
  <c r="C42" i="4"/>
  <c r="C41" i="4"/>
  <c r="G37" i="9" l="1"/>
  <c r="I25" i="9"/>
  <c r="I35" i="9" s="1"/>
  <c r="H35" i="9"/>
  <c r="I21" i="9"/>
  <c r="I31" i="9" s="1"/>
  <c r="H31" i="9"/>
  <c r="I36" i="9"/>
  <c r="H36" i="9"/>
  <c r="I24" i="9"/>
  <c r="I34" i="9" s="1"/>
  <c r="H34" i="9"/>
  <c r="I22" i="9"/>
  <c r="I32" i="9" s="1"/>
  <c r="H32" i="9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32" i="1"/>
  <c r="E9" i="1"/>
  <c r="C32" i="1"/>
  <c r="C10" i="1"/>
  <c r="C43" i="4"/>
  <c r="D21" i="7"/>
  <c r="C22" i="7"/>
  <c r="D22" i="7" s="1"/>
  <c r="D20" i="7"/>
  <c r="D24" i="7" l="1"/>
  <c r="I9" i="7" s="1"/>
  <c r="D35" i="1"/>
  <c r="I37" i="9"/>
  <c r="H37" i="9"/>
  <c r="D45" i="1"/>
  <c r="D51" i="1"/>
  <c r="D44" i="1"/>
  <c r="D33" i="1"/>
  <c r="D47" i="1"/>
  <c r="D42" i="1"/>
  <c r="D38" i="1"/>
  <c r="D40" i="1"/>
  <c r="D34" i="1"/>
  <c r="D36" i="1"/>
  <c r="D37" i="1"/>
  <c r="D50" i="1"/>
  <c r="D41" i="1"/>
  <c r="D46" i="1"/>
  <c r="D48" i="1"/>
  <c r="D43" i="1"/>
  <c r="D39" i="1"/>
  <c r="E32" i="1"/>
  <c r="D49" i="1"/>
  <c r="C11" i="1"/>
  <c r="E10" i="1"/>
  <c r="C33" i="1"/>
  <c r="E33" i="1" s="1"/>
  <c r="K29" i="4"/>
  <c r="K30" i="4"/>
  <c r="K31" i="4"/>
  <c r="K28" i="4"/>
  <c r="C12" i="1" l="1"/>
  <c r="C35" i="1" s="1"/>
  <c r="E35" i="1" s="1"/>
  <c r="E11" i="1"/>
  <c r="C34" i="1"/>
  <c r="E34" i="1" s="1"/>
  <c r="C23" i="4"/>
  <c r="C22" i="4"/>
  <c r="C24" i="4" l="1"/>
  <c r="C13" i="1"/>
  <c r="E12" i="1"/>
  <c r="D13" i="5"/>
  <c r="E13" i="5"/>
  <c r="F13" i="5"/>
  <c r="G13" i="5"/>
  <c r="D12" i="5"/>
  <c r="E12" i="5"/>
  <c r="F12" i="5"/>
  <c r="G12" i="5"/>
  <c r="C12" i="5"/>
  <c r="I29" i="4"/>
  <c r="I30" i="4"/>
  <c r="I31" i="4"/>
  <c r="I28" i="4"/>
  <c r="F31" i="4"/>
  <c r="F30" i="4"/>
  <c r="F29" i="4"/>
  <c r="F28" i="4"/>
  <c r="C10" i="4"/>
  <c r="C9" i="4"/>
  <c r="C14" i="5" l="1"/>
  <c r="C17" i="5"/>
  <c r="G17" i="5"/>
  <c r="G14" i="5"/>
  <c r="F17" i="5"/>
  <c r="F14" i="5"/>
  <c r="F20" i="5" s="1"/>
  <c r="D17" i="5"/>
  <c r="D14" i="5"/>
  <c r="D20" i="5" s="1"/>
  <c r="E14" i="5"/>
  <c r="E17" i="5"/>
  <c r="C14" i="1"/>
  <c r="E13" i="1"/>
  <c r="C36" i="1"/>
  <c r="E36" i="1" s="1"/>
  <c r="C11" i="4"/>
  <c r="G20" i="5" l="1"/>
  <c r="E20" i="5"/>
  <c r="C20" i="5"/>
  <c r="C37" i="1"/>
  <c r="E37" i="1" s="1"/>
  <c r="C15" i="1"/>
  <c r="C38" i="1" s="1"/>
  <c r="E38" i="1" s="1"/>
  <c r="E14" i="1"/>
  <c r="G22" i="5" l="1"/>
  <c r="C16" i="1"/>
  <c r="E15" i="1"/>
  <c r="C17" i="1" l="1"/>
  <c r="C40" i="1" s="1"/>
  <c r="E40" i="1" s="1"/>
  <c r="E16" i="1"/>
  <c r="C39" i="1"/>
  <c r="E39" i="1" s="1"/>
  <c r="C18" i="1" l="1"/>
  <c r="E17" i="1"/>
  <c r="C19" i="1" l="1"/>
  <c r="E18" i="1"/>
  <c r="C41" i="1"/>
  <c r="E41" i="1" s="1"/>
  <c r="C20" i="1" l="1"/>
  <c r="E19" i="1"/>
  <c r="C42" i="1"/>
  <c r="E42" i="1" s="1"/>
  <c r="C21" i="1" l="1"/>
  <c r="E20" i="1"/>
  <c r="C43" i="1"/>
  <c r="E43" i="1" s="1"/>
  <c r="C22" i="1" l="1"/>
  <c r="E21" i="1"/>
  <c r="C44" i="1"/>
  <c r="E44" i="1" s="1"/>
  <c r="C23" i="1" l="1"/>
  <c r="E22" i="1"/>
  <c r="C45" i="1"/>
  <c r="E45" i="1" s="1"/>
  <c r="C24" i="1" l="1"/>
  <c r="E23" i="1"/>
  <c r="C46" i="1"/>
  <c r="E46" i="1" s="1"/>
  <c r="C25" i="1" l="1"/>
  <c r="E24" i="1"/>
  <c r="C47" i="1"/>
  <c r="E47" i="1" s="1"/>
  <c r="C26" i="1" l="1"/>
  <c r="E25" i="1"/>
  <c r="C48" i="1"/>
  <c r="E48" i="1" s="1"/>
  <c r="C27" i="1" l="1"/>
  <c r="E26" i="1"/>
  <c r="C49" i="1"/>
  <c r="E49" i="1" s="1"/>
  <c r="C28" i="1" l="1"/>
  <c r="E27" i="1"/>
  <c r="C50" i="1"/>
  <c r="E50" i="1" s="1"/>
  <c r="E28" i="1" l="1"/>
  <c r="C51" i="1"/>
  <c r="E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9" authorId="0" shapeId="0" xr:uid="{00000000-0006-0000-0B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Based on change from last year to this year. User can override.
</t>
        </r>
      </text>
    </comment>
  </commentList>
</comments>
</file>

<file path=xl/sharedStrings.xml><?xml version="1.0" encoding="utf-8"?>
<sst xmlns="http://schemas.openxmlformats.org/spreadsheetml/2006/main" count="208" uniqueCount="115">
  <si>
    <t>Comp</t>
  </si>
  <si>
    <t>A</t>
  </si>
  <si>
    <t>B</t>
  </si>
  <si>
    <t>A&gt;B?</t>
  </si>
  <si>
    <t>Quantity Thresholds</t>
  </si>
  <si>
    <t>Price</t>
  </si>
  <si>
    <t>Year</t>
  </si>
  <si>
    <t>Planed sales in units</t>
  </si>
  <si>
    <t>Selling price</t>
  </si>
  <si>
    <t>Variable cost per unit</t>
  </si>
  <si>
    <t>Total fixed costs</t>
  </si>
  <si>
    <t>Total Cost</t>
  </si>
  <si>
    <t>Total Rev</t>
  </si>
  <si>
    <t>Profit</t>
  </si>
  <si>
    <t>a)</t>
  </si>
  <si>
    <t>b)</t>
  </si>
  <si>
    <t>Change</t>
  </si>
  <si>
    <t>c)</t>
  </si>
  <si>
    <t>Product</t>
  </si>
  <si>
    <t>C</t>
  </si>
  <si>
    <t>D</t>
  </si>
  <si>
    <t>E</t>
  </si>
  <si>
    <t>Price/unit</t>
  </si>
  <si>
    <t>Unit volume/year</t>
  </si>
  <si>
    <t>COGS/unit</t>
  </si>
  <si>
    <t>Sales commission</t>
  </si>
  <si>
    <t>Gross sales</t>
  </si>
  <si>
    <t>less: COGS</t>
  </si>
  <si>
    <t>Gross profit</t>
  </si>
  <si>
    <t>Inputs</t>
  </si>
  <si>
    <t>Outputs</t>
  </si>
  <si>
    <t>Model:</t>
  </si>
  <si>
    <t>Selling Price</t>
  </si>
  <si>
    <t>Variable Cost</t>
  </si>
  <si>
    <t>Fixed Cost</t>
  </si>
  <si>
    <t>Unit Sales</t>
  </si>
  <si>
    <t>Customer Order Quantity</t>
  </si>
  <si>
    <t>Threshold A</t>
  </si>
  <si>
    <t>Threshold B</t>
  </si>
  <si>
    <t>Prices</t>
  </si>
  <si>
    <t>Type 1</t>
  </si>
  <si>
    <t>Type 2</t>
  </si>
  <si>
    <t>Type 3</t>
  </si>
  <si>
    <t>per unit</t>
  </si>
  <si>
    <t>Sales Calculations by Unit Type</t>
  </si>
  <si>
    <t>Units Sold</t>
  </si>
  <si>
    <t>units</t>
  </si>
  <si>
    <t>Data Table Pricing Scheme</t>
  </si>
  <si>
    <t>Order</t>
  </si>
  <si>
    <t>Gross Profit Calculations</t>
  </si>
  <si>
    <t>10% better</t>
  </si>
  <si>
    <t>10% worse</t>
  </si>
  <si>
    <t>Bad case profit</t>
  </si>
  <si>
    <t>Good case profit</t>
  </si>
  <si>
    <t>Need to sell 26,667  units; or 6,667 more units to keep the same profit of $60,000</t>
  </si>
  <si>
    <t>A Salary</t>
  </si>
  <si>
    <t>B Salary</t>
  </si>
  <si>
    <t>Salary Calculations</t>
  </si>
  <si>
    <t>A Cumulative</t>
  </si>
  <si>
    <t>B Cumulative</t>
  </si>
  <si>
    <t>Cumulative $ Received Calculations</t>
  </si>
  <si>
    <t>Annual Raise</t>
  </si>
  <si>
    <t>Starting</t>
  </si>
  <si>
    <t>New York</t>
  </si>
  <si>
    <t>Los Angeles</t>
  </si>
  <si>
    <t>Total</t>
  </si>
  <si>
    <t>Chicago</t>
  </si>
  <si>
    <t>Houston</t>
  </si>
  <si>
    <t>San Francisco</t>
  </si>
  <si>
    <t>Denver</t>
  </si>
  <si>
    <t>Historical Subscribers (Units) by City</t>
  </si>
  <si>
    <t>Total Cost of Order</t>
  </si>
  <si>
    <t>Cost Subtotal</t>
  </si>
  <si>
    <t>Break points (lower bound)</t>
  </si>
  <si>
    <t>Quantity Ordered:</t>
  </si>
  <si>
    <t>Total price:</t>
  </si>
  <si>
    <t>Expenses Calculation</t>
  </si>
  <si>
    <t>Sales Commissions</t>
  </si>
  <si>
    <t>Projected</t>
  </si>
  <si>
    <t>Historical</t>
  </si>
  <si>
    <t>Projected Subscribers</t>
  </si>
  <si>
    <t>Year-over-year Growth Rate Assumption</t>
  </si>
  <si>
    <t>Input Parameters</t>
  </si>
  <si>
    <t>Net Earnings</t>
  </si>
  <si>
    <t>Total Net Earnings</t>
  </si>
  <si>
    <t>Quantity</t>
  </si>
  <si>
    <t>n&lt;1000</t>
  </si>
  <si>
    <t>n</t>
  </si>
  <si>
    <t>1000&lt;n&lt;1500</t>
  </si>
  <si>
    <t>0.9*n+100</t>
  </si>
  <si>
    <t>n&gt;1500</t>
  </si>
  <si>
    <t>0.8*n+250</t>
  </si>
  <si>
    <t>input n if n&lt;1000</t>
  </si>
  <si>
    <t>input n if 1000&lt;n&lt;1500</t>
  </si>
  <si>
    <t>input n if n &gt;1500</t>
  </si>
  <si>
    <t>1600 unit order price is 1530</t>
  </si>
  <si>
    <t>Units</t>
  </si>
  <si>
    <t>first 1000</t>
  </si>
  <si>
    <t>next 500</t>
  </si>
  <si>
    <t>more than 1500</t>
  </si>
  <si>
    <t>Problem 6</t>
  </si>
  <si>
    <t>Growth Ratio</t>
  </si>
  <si>
    <t>Last Year</t>
  </si>
  <si>
    <t>This Year</t>
  </si>
  <si>
    <t>Year 1</t>
  </si>
  <si>
    <t>Year 2</t>
  </si>
  <si>
    <t>Year 3</t>
  </si>
  <si>
    <t>Year 4</t>
  </si>
  <si>
    <t>Year 5</t>
  </si>
  <si>
    <t>Y1</t>
  </si>
  <si>
    <t>Y2</t>
  </si>
  <si>
    <t>Y3</t>
  </si>
  <si>
    <t>Y4</t>
  </si>
  <si>
    <t>Y5</t>
  </si>
  <si>
    <t>Projected Subscribers as % of last year's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</si>
</sst>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_);[Red]\(&quot;$&quot;#,##0.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95"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8" fontId="0" fillId="0" borderId="5" xfId="0" applyNumberFormat="1" applyBorder="1"/>
    <xf numFmtId="0" fontId="0" fillId="0" borderId="6" xfId="0" applyBorder="1"/>
    <xf numFmtId="6" fontId="0" fillId="0" borderId="7" xfId="0" applyNumberFormat="1" applyBorder="1"/>
    <xf numFmtId="6" fontId="0" fillId="0" borderId="3" xfId="0" applyNumberFormat="1" applyBorder="1"/>
    <xf numFmtId="6" fontId="0" fillId="0" borderId="5" xfId="0" applyNumberFormat="1" applyBorder="1"/>
    <xf numFmtId="0" fontId="0" fillId="2" borderId="3" xfId="0" applyFill="1" applyBorder="1"/>
    <xf numFmtId="164" fontId="0" fillId="2" borderId="5" xfId="0" applyNumberFormat="1" applyFill="1" applyBorder="1"/>
    <xf numFmtId="8" fontId="0" fillId="2" borderId="5" xfId="0" applyNumberFormat="1" applyFill="1" applyBorder="1"/>
    <xf numFmtId="6" fontId="0" fillId="2" borderId="7" xfId="0" applyNumberFormat="1" applyFill="1" applyBorder="1"/>
    <xf numFmtId="6" fontId="0" fillId="3" borderId="7" xfId="0" applyNumberFormat="1" applyFill="1" applyBorder="1"/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5" xfId="0" applyBorder="1"/>
    <xf numFmtId="0" fontId="0" fillId="2" borderId="0" xfId="0" applyFill="1"/>
    <xf numFmtId="6" fontId="0" fillId="2" borderId="0" xfId="0" applyNumberFormat="1" applyFill="1"/>
    <xf numFmtId="8" fontId="0" fillId="2" borderId="0" xfId="0" applyNumberFormat="1" applyFill="1"/>
    <xf numFmtId="0" fontId="0" fillId="0" borderId="9" xfId="0" applyBorder="1" applyAlignment="1">
      <alignment horizontal="right"/>
    </xf>
    <xf numFmtId="8" fontId="0" fillId="2" borderId="9" xfId="0" applyNumberFormat="1" applyFill="1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/>
    <xf numFmtId="6" fontId="0" fillId="0" borderId="9" xfId="0" applyNumberForma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2" fillId="0" borderId="0" xfId="0" applyFont="1" applyAlignment="1">
      <alignment horizontal="right"/>
    </xf>
    <xf numFmtId="6" fontId="0" fillId="3" borderId="1" xfId="0" applyNumberFormat="1" applyFill="1" applyBorder="1"/>
    <xf numFmtId="0" fontId="0" fillId="4" borderId="8" xfId="0" applyFill="1" applyBorder="1"/>
    <xf numFmtId="6" fontId="0" fillId="0" borderId="8" xfId="0" applyNumberFormat="1" applyBorder="1"/>
    <xf numFmtId="0" fontId="0" fillId="0" borderId="2" xfId="0" applyBorder="1" applyAlignment="1">
      <alignment horizontal="right"/>
    </xf>
    <xf numFmtId="0" fontId="0" fillId="0" borderId="8" xfId="0" applyBorder="1"/>
    <xf numFmtId="44" fontId="0" fillId="0" borderId="0" xfId="1" applyFont="1" applyBorder="1"/>
    <xf numFmtId="44" fontId="0" fillId="0" borderId="9" xfId="1" applyFont="1" applyBorder="1"/>
    <xf numFmtId="44" fontId="0" fillId="0" borderId="0" xfId="0" applyNumberFormat="1"/>
    <xf numFmtId="44" fontId="0" fillId="0" borderId="9" xfId="0" applyNumberFormat="1" applyBorder="1"/>
    <xf numFmtId="9" fontId="0" fillId="2" borderId="5" xfId="0" applyNumberFormat="1" applyFill="1" applyBorder="1"/>
    <xf numFmtId="6" fontId="0" fillId="2" borderId="9" xfId="0" applyNumberFormat="1" applyFill="1" applyBorder="1"/>
    <xf numFmtId="9" fontId="0" fillId="2" borderId="7" xfId="0" applyNumberFormat="1" applyFill="1" applyBorder="1"/>
    <xf numFmtId="6" fontId="0" fillId="2" borderId="3" xfId="0" applyNumberFormat="1" applyFill="1" applyBorder="1"/>
    <xf numFmtId="0" fontId="2" fillId="0" borderId="0" xfId="0" applyFon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0" fillId="5" borderId="14" xfId="2" applyNumberFormat="1" applyFont="1" applyFill="1" applyBorder="1"/>
    <xf numFmtId="10" fontId="0" fillId="5" borderId="15" xfId="2" applyNumberFormat="1" applyFont="1" applyFill="1" applyBorder="1"/>
    <xf numFmtId="0" fontId="0" fillId="0" borderId="0" xfId="0" quotePrefix="1"/>
    <xf numFmtId="164" fontId="0" fillId="0" borderId="0" xfId="0" applyNumberFormat="1"/>
    <xf numFmtId="8" fontId="0" fillId="0" borderId="0" xfId="0" applyNumberFormat="1"/>
    <xf numFmtId="6" fontId="0" fillId="2" borderId="8" xfId="0" applyNumberFormat="1" applyFill="1" applyBorder="1"/>
    <xf numFmtId="0" fontId="0" fillId="2" borderId="5" xfId="0" applyFill="1" applyBorder="1"/>
    <xf numFmtId="6" fontId="0" fillId="2" borderId="5" xfId="0" applyNumberFormat="1" applyFill="1" applyBorder="1"/>
    <xf numFmtId="9" fontId="0" fillId="2" borderId="9" xfId="0" applyNumberFormat="1" applyFill="1" applyBorder="1"/>
    <xf numFmtId="6" fontId="0" fillId="6" borderId="1" xfId="0" applyNumberFormat="1" applyFill="1" applyBorder="1"/>
    <xf numFmtId="0" fontId="0" fillId="0" borderId="16" xfId="0" applyBorder="1" applyAlignment="1">
      <alignment horizontal="right"/>
    </xf>
    <xf numFmtId="6" fontId="0" fillId="0" borderId="17" xfId="0" applyNumberFormat="1" applyBorder="1"/>
    <xf numFmtId="6" fontId="0" fillId="0" borderId="18" xfId="0" applyNumberFormat="1" applyBorder="1"/>
    <xf numFmtId="0" fontId="0" fillId="0" borderId="0" xfId="0" applyAlignment="1">
      <alignment horizontal="left"/>
    </xf>
    <xf numFmtId="10" fontId="0" fillId="5" borderId="0" xfId="2" applyNumberFormat="1" applyFont="1" applyFill="1" applyBorder="1"/>
    <xf numFmtId="10" fontId="0" fillId="5" borderId="5" xfId="2" applyNumberFormat="1" applyFont="1" applyFill="1" applyBorder="1"/>
    <xf numFmtId="10" fontId="0" fillId="5" borderId="9" xfId="2" applyNumberFormat="1" applyFont="1" applyFill="1" applyBorder="1"/>
    <xf numFmtId="10" fontId="0" fillId="5" borderId="7" xfId="2" applyNumberFormat="1" applyFont="1" applyFill="1" applyBorder="1"/>
    <xf numFmtId="9" fontId="0" fillId="5" borderId="0" xfId="2" applyFont="1" applyFill="1" applyBorder="1"/>
    <xf numFmtId="1" fontId="0" fillId="5" borderId="0" xfId="0" applyNumberFormat="1" applyFill="1"/>
    <xf numFmtId="1" fontId="0" fillId="5" borderId="5" xfId="0" applyNumberFormat="1" applyFill="1" applyBorder="1"/>
    <xf numFmtId="1" fontId="0" fillId="7" borderId="9" xfId="0" applyNumberFormat="1" applyFill="1" applyBorder="1"/>
    <xf numFmtId="9" fontId="0" fillId="5" borderId="9" xfId="2" applyFont="1" applyFill="1" applyBorder="1"/>
    <xf numFmtId="1" fontId="0" fillId="5" borderId="20" xfId="0" applyNumberFormat="1" applyFill="1" applyBorder="1"/>
    <xf numFmtId="1" fontId="0" fillId="7" borderId="21" xfId="0" applyNumberFormat="1" applyFill="1" applyBorder="1"/>
    <xf numFmtId="10" fontId="0" fillId="5" borderId="20" xfId="2" applyNumberFormat="1" applyFont="1" applyFill="1" applyBorder="1"/>
    <xf numFmtId="10" fontId="0" fillId="5" borderId="21" xfId="2" applyNumberFormat="1" applyFont="1" applyFill="1" applyBorder="1"/>
    <xf numFmtId="10" fontId="0" fillId="5" borderId="13" xfId="2" applyNumberFormat="1" applyFont="1" applyFill="1" applyBorder="1"/>
    <xf numFmtId="1" fontId="0" fillId="3" borderId="7" xfId="0" applyNumberFormat="1" applyFill="1" applyBorder="1"/>
    <xf numFmtId="0" fontId="6" fillId="0" borderId="0" xfId="3"/>
    <xf numFmtId="6" fontId="6" fillId="0" borderId="0" xfId="3" applyNumberFormat="1"/>
    <xf numFmtId="8" fontId="6" fillId="0" borderId="0" xfId="3" applyNumberFormat="1"/>
    <xf numFmtId="0" fontId="6" fillId="0" borderId="0" xfId="3" applyAlignment="1">
      <alignment horizontal="center"/>
    </xf>
    <xf numFmtId="2" fontId="6" fillId="0" borderId="0" xfId="3" applyNumberFormat="1" applyAlignment="1">
      <alignment horizontal="center"/>
    </xf>
    <xf numFmtId="2" fontId="6" fillId="2" borderId="0" xfId="3" applyNumberFormat="1" applyFill="1" applyAlignment="1">
      <alignment horizontal="center"/>
    </xf>
    <xf numFmtId="0" fontId="7" fillId="0" borderId="0" xfId="3" applyFont="1" applyAlignment="1">
      <alignment vertical="center"/>
    </xf>
    <xf numFmtId="0" fontId="8" fillId="0" borderId="0" xfId="3" applyFont="1"/>
    <xf numFmtId="0" fontId="9" fillId="0" borderId="0" xfId="3" applyFont="1" applyAlignment="1">
      <alignment vertical="center"/>
    </xf>
    <xf numFmtId="10" fontId="6" fillId="0" borderId="0" xfId="3" applyNumberFormat="1"/>
    <xf numFmtId="1" fontId="6" fillId="0" borderId="0" xfId="3" applyNumberFormat="1"/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Pricing Scheme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P4_myattemptoimprove!$H$10:$H$45</c:f>
              <c:numCache>
                <c:formatCode>General</c:formatCode>
                <c:ptCount val="3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</c:numCache>
            </c:numRef>
          </c:xVal>
          <c:yVal>
            <c:numRef>
              <c:f>P4_myattemptoimprove!$I$10:$I$45</c:f>
              <c:numCache>
                <c:formatCode>_("$"* #,##0.00_);_("$"* \(#,##0.00\);_("$"* "-"??_);_(@_)</c:formatCode>
                <c:ptCount val="3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1045</c:v>
                </c:pt>
                <c:pt idx="21">
                  <c:v>1090</c:v>
                </c:pt>
                <c:pt idx="22">
                  <c:v>1135</c:v>
                </c:pt>
                <c:pt idx="23">
                  <c:v>1180</c:v>
                </c:pt>
                <c:pt idx="24">
                  <c:v>1225</c:v>
                </c:pt>
                <c:pt idx="25">
                  <c:v>1270</c:v>
                </c:pt>
                <c:pt idx="26">
                  <c:v>1315</c:v>
                </c:pt>
                <c:pt idx="27">
                  <c:v>1360</c:v>
                </c:pt>
                <c:pt idx="28">
                  <c:v>1405</c:v>
                </c:pt>
                <c:pt idx="29">
                  <c:v>1450</c:v>
                </c:pt>
                <c:pt idx="30">
                  <c:v>1490</c:v>
                </c:pt>
                <c:pt idx="31">
                  <c:v>1530</c:v>
                </c:pt>
                <c:pt idx="32">
                  <c:v>1570</c:v>
                </c:pt>
                <c:pt idx="33">
                  <c:v>1610</c:v>
                </c:pt>
                <c:pt idx="34">
                  <c:v>1650</c:v>
                </c:pt>
                <c:pt idx="35">
                  <c:v>1690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B-4454-8071-84E7C0CC4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45688"/>
        <c:axId val="522942408"/>
      </c:scatterChart>
      <c:valAx>
        <c:axId val="52294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42408"/>
        <c:crosses val="autoZero"/>
        <c:crossBetween val="midCat"/>
      </c:valAx>
      <c:valAx>
        <c:axId val="52294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4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P5_myattempttoimprove!$C$30</c:f>
              <c:strCache>
                <c:ptCount val="1"/>
                <c:pt idx="0">
                  <c:v>Last 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D4-4997-B508-FDF599C688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D4-4997-B508-FDF599C688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D4-4997-B508-FDF599C688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D4-4997-B508-FDF599C688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D4-4997-B508-FDF599C688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D4-4997-B508-FDF599C688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P5_myattempttoimprove!$B$31:$B$36</c:f>
              <c:strCache>
                <c:ptCount val="6"/>
                <c:pt idx="0">
                  <c:v>New York</c:v>
                </c:pt>
                <c:pt idx="1">
                  <c:v>Los Angeles</c:v>
                </c:pt>
                <c:pt idx="2">
                  <c:v>Chicago</c:v>
                </c:pt>
                <c:pt idx="3">
                  <c:v>Houston</c:v>
                </c:pt>
                <c:pt idx="4">
                  <c:v>San Francisco</c:v>
                </c:pt>
                <c:pt idx="5">
                  <c:v>Denver</c:v>
                </c:pt>
              </c:strCache>
            </c:strRef>
          </c:cat>
          <c:val>
            <c:numRef>
              <c:f>P5_myattempttoimprove!$C$31:$C$36</c:f>
              <c:numCache>
                <c:formatCode>0</c:formatCode>
                <c:ptCount val="6"/>
                <c:pt idx="0">
                  <c:v>8009</c:v>
                </c:pt>
                <c:pt idx="1">
                  <c:v>3695</c:v>
                </c:pt>
                <c:pt idx="2">
                  <c:v>2896</c:v>
                </c:pt>
                <c:pt idx="3">
                  <c:v>1974</c:v>
                </c:pt>
                <c:pt idx="4">
                  <c:v>777</c:v>
                </c:pt>
                <c:pt idx="5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4-4207-ABEF-E0C7392C0E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P5_myattempttoimprove!$I$30</c:f>
              <c:strCache>
                <c:ptCount val="1"/>
                <c:pt idx="0">
                  <c:v>Y5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14-4D2A-943B-A24BB9B6D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14-4D2A-943B-A24BB9B6D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14-4D2A-943B-A24BB9B6D4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14-4D2A-943B-A24BB9B6D4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14-4D2A-943B-A24BB9B6D4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214-4D2A-943B-A24BB9B6D4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P5_myattempttoimprove!$B$31:$B$36</c:f>
              <c:strCache>
                <c:ptCount val="6"/>
                <c:pt idx="0">
                  <c:v>New York</c:v>
                </c:pt>
                <c:pt idx="1">
                  <c:v>Los Angeles</c:v>
                </c:pt>
                <c:pt idx="2">
                  <c:v>Chicago</c:v>
                </c:pt>
                <c:pt idx="3">
                  <c:v>Houston</c:v>
                </c:pt>
                <c:pt idx="4">
                  <c:v>San Francisco</c:v>
                </c:pt>
                <c:pt idx="5">
                  <c:v>Denver</c:v>
                </c:pt>
              </c:strCache>
            </c:strRef>
          </c:cat>
          <c:val>
            <c:numRef>
              <c:f>P5_myattempttoimprove!$I$31:$I$36</c:f>
              <c:numCache>
                <c:formatCode>0</c:formatCode>
                <c:ptCount val="6"/>
                <c:pt idx="0">
                  <c:v>7943.2262054764806</c:v>
                </c:pt>
                <c:pt idx="1">
                  <c:v>4337.0903329807716</c:v>
                </c:pt>
                <c:pt idx="2">
                  <c:v>2174.7315357228681</c:v>
                </c:pt>
                <c:pt idx="3">
                  <c:v>6520.5624446832144</c:v>
                </c:pt>
                <c:pt idx="4">
                  <c:v>418.98937867198606</c:v>
                </c:pt>
                <c:pt idx="5">
                  <c:v>850.26239303677664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14-4D2A-943B-A24BB9B6D4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Projections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P5_myattempttoimprove!$B$31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P5_myattempttoimprove!$C$31:$I$31</c:f>
              <c:numCache>
                <c:formatCode>0</c:formatCode>
                <c:ptCount val="7"/>
                <c:pt idx="0">
                  <c:v>8009</c:v>
                </c:pt>
                <c:pt idx="1">
                  <c:v>7998</c:v>
                </c:pt>
                <c:pt idx="2">
                  <c:v>7987.0151080034966</c:v>
                </c:pt>
                <c:pt idx="3">
                  <c:v>7976.0453032603282</c:v>
                </c:pt>
                <c:pt idx="4">
                  <c:v>7965.090565048833</c:v>
                </c:pt>
                <c:pt idx="5">
                  <c:v>7954.1508726758111</c:v>
                </c:pt>
                <c:pt idx="6">
                  <c:v>7943.2262054764806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4-4202-A251-04C9961F0C73}"/>
            </c:ext>
          </c:extLst>
        </c:ser>
        <c:ser>
          <c:idx val="1"/>
          <c:order val="1"/>
          <c:tx>
            <c:strRef>
              <c:f>P5_myattempttoimprove!$B$32</c:f>
              <c:strCache>
                <c:ptCount val="1"/>
                <c:pt idx="0">
                  <c:v>Los Angeles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P5_myattempttoimprove!$C$32:$I$32</c:f>
              <c:numCache>
                <c:formatCode>0</c:formatCode>
                <c:ptCount val="7"/>
                <c:pt idx="0">
                  <c:v>3695</c:v>
                </c:pt>
                <c:pt idx="1">
                  <c:v>3795</c:v>
                </c:pt>
                <c:pt idx="2">
                  <c:v>3897.7063599458729</c:v>
                </c:pt>
                <c:pt idx="3">
                  <c:v>4003.1923236791845</c:v>
                </c:pt>
                <c:pt idx="4">
                  <c:v>4111.5331172834922</c:v>
                </c:pt>
                <c:pt idx="5">
                  <c:v>4222.8060027309484</c:v>
                </c:pt>
                <c:pt idx="6">
                  <c:v>4337.0903329807716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4-4202-A251-04C9961F0C73}"/>
            </c:ext>
          </c:extLst>
        </c:ser>
        <c:ser>
          <c:idx val="2"/>
          <c:order val="2"/>
          <c:tx>
            <c:strRef>
              <c:f>P5_myattempttoimprove!$B$33</c:f>
              <c:strCache>
                <c:ptCount val="1"/>
                <c:pt idx="0">
                  <c:v>Chicago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P5_myattempttoimprove!$C$33:$I$33</c:f>
              <c:numCache>
                <c:formatCode>0</c:formatCode>
                <c:ptCount val="7"/>
                <c:pt idx="0">
                  <c:v>2896</c:v>
                </c:pt>
                <c:pt idx="1">
                  <c:v>2761</c:v>
                </c:pt>
                <c:pt idx="2">
                  <c:v>2632.2931629834256</c:v>
                </c:pt>
                <c:pt idx="3">
                  <c:v>2509.5861267255655</c:v>
                </c:pt>
                <c:pt idx="4">
                  <c:v>2392.59920438166</c:v>
                </c:pt>
                <c:pt idx="5">
                  <c:v>2281.0657469950838</c:v>
                </c:pt>
                <c:pt idx="6">
                  <c:v>2174.7315357228681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4-4202-A251-04C9961F0C73}"/>
            </c:ext>
          </c:extLst>
        </c:ser>
        <c:ser>
          <c:idx val="3"/>
          <c:order val="3"/>
          <c:tx>
            <c:strRef>
              <c:f>P5_myattempttoimprove!$B$34</c:f>
              <c:strCache>
                <c:ptCount val="1"/>
                <c:pt idx="0">
                  <c:v>Houston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P5_myattempttoimprove!$C$34:$I$34</c:f>
              <c:numCache>
                <c:formatCode>0</c:formatCode>
                <c:ptCount val="7"/>
                <c:pt idx="0">
                  <c:v>1974</c:v>
                </c:pt>
                <c:pt idx="1">
                  <c:v>2409</c:v>
                </c:pt>
                <c:pt idx="2">
                  <c:v>2939.8586626139822</c:v>
                </c:pt>
                <c:pt idx="3">
                  <c:v>3587.69985726296</c:v>
                </c:pt>
                <c:pt idx="4">
                  <c:v>4378.3024093953754</c:v>
                </c:pt>
                <c:pt idx="5">
                  <c:v>5343.1258886694332</c:v>
                </c:pt>
                <c:pt idx="6">
                  <c:v>6520.5624446832144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4-4202-A251-04C9961F0C73}"/>
            </c:ext>
          </c:extLst>
        </c:ser>
        <c:ser>
          <c:idx val="4"/>
          <c:order val="4"/>
          <c:tx>
            <c:strRef>
              <c:f>P5_myattempttoimprove!$B$35</c:f>
              <c:strCache>
                <c:ptCount val="1"/>
                <c:pt idx="0">
                  <c:v>San Francisco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P5_myattempttoimprove!$C$35:$I$35</c:f>
              <c:numCache>
                <c:formatCode>0</c:formatCode>
                <c:ptCount val="7"/>
                <c:pt idx="0">
                  <c:v>777</c:v>
                </c:pt>
                <c:pt idx="1">
                  <c:v>701</c:v>
                </c:pt>
                <c:pt idx="2">
                  <c:v>632.43371943371949</c:v>
                </c:pt>
                <c:pt idx="3">
                  <c:v>570.57405060879978</c:v>
                </c:pt>
                <c:pt idx="4">
                  <c:v>514.76500576160709</c:v>
                </c:pt>
                <c:pt idx="5">
                  <c:v>464.41476066780768</c:v>
                </c:pt>
                <c:pt idx="6">
                  <c:v>418.98937867198606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4-4202-A251-04C9961F0C73}"/>
            </c:ext>
          </c:extLst>
        </c:ser>
        <c:ser>
          <c:idx val="5"/>
          <c:order val="5"/>
          <c:tx>
            <c:strRef>
              <c:f>P5_myattempttoimprove!$B$36</c:f>
              <c:strCache>
                <c:ptCount val="1"/>
                <c:pt idx="0">
                  <c:v>Denver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P5_myattempttoimprove!$C$30:$I$30</c:f>
              <c:strCache>
                <c:ptCount val="7"/>
                <c:pt idx="0">
                  <c:v>Last Year</c:v>
                </c:pt>
                <c:pt idx="1">
                  <c:v>This Year</c:v>
                </c:pt>
                <c:pt idx="2">
                  <c:v>Y1</c:v>
                </c:pt>
                <c:pt idx="3">
                  <c:v>Y2</c:v>
                </c:pt>
                <c:pt idx="4">
                  <c:v>Y3</c:v>
                </c:pt>
                <c:pt idx="5">
                  <c:v>Y4</c:v>
                </c:pt>
                <c:pt idx="6">
                  <c:v>Y5</c:v>
                </c:pt>
              </c:strCache>
            </c:strRef>
          </c:cat>
          <c:val>
            <c:numRef>
              <c:f>P5_myattempttoimprove!$C$36:$I$36</c:f>
              <c:numCache>
                <c:formatCode>0</c:formatCode>
                <c:ptCount val="7"/>
                <c:pt idx="0">
                  <c:v>554</c:v>
                </c:pt>
                <c:pt idx="1">
                  <c:v>595</c:v>
                </c:pt>
                <c:pt idx="2">
                  <c:v>639.0342960288807</c:v>
                </c:pt>
                <c:pt idx="3">
                  <c:v>686.32744790105414</c:v>
                </c:pt>
                <c:pt idx="4">
                  <c:v>737.12063447856895</c:v>
                </c:pt>
                <c:pt idx="5">
                  <c:v>791.67288360062912</c:v>
                </c:pt>
                <c:pt idx="6">
                  <c:v>850.26239303677664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C4-4202-A251-04C9961F0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580200"/>
        <c:axId val="854574952"/>
      </c:lineChart>
      <c:catAx>
        <c:axId val="85458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574952"/>
        <c:crosses val="autoZero"/>
        <c:auto val="1"/>
        <c:lblAlgn val="ctr"/>
        <c:lblOffset val="100"/>
        <c:noMultiLvlLbl val="0"/>
      </c:catAx>
      <c:valAx>
        <c:axId val="85457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58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 Chart</a:t>
            </a:r>
            <a:r>
              <a:rPr lang="en-US" baseline="0"/>
              <a:t> 10% Sensitivity (from Base Case)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'P2'!$E$28:$E$31</c:f>
              <c:strCache>
                <c:ptCount val="4"/>
                <c:pt idx="0">
                  <c:v>Selling Price</c:v>
                </c:pt>
                <c:pt idx="1">
                  <c:v>Variable Cost</c:v>
                </c:pt>
                <c:pt idx="2">
                  <c:v>Fixed Cost</c:v>
                </c:pt>
                <c:pt idx="3">
                  <c:v>Unit Sales</c:v>
                </c:pt>
              </c:strCache>
            </c:strRef>
          </c:cat>
          <c:val>
            <c:numRef>
              <c:f>'P2'!$I$28:$I$31</c:f>
              <c:numCache>
                <c:formatCode>"$"#,##0_);[Red]\("$"#,##0\)</c:formatCode>
                <c:ptCount val="4"/>
                <c:pt idx="0">
                  <c:v>-30000</c:v>
                </c:pt>
                <c:pt idx="1">
                  <c:v>-18000</c:v>
                </c:pt>
                <c:pt idx="2">
                  <c:v>-6000</c:v>
                </c:pt>
                <c:pt idx="3">
                  <c:v>-12000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9-40D8-913D-A7F7F289B9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'P2'!$E$28:$E$31</c:f>
              <c:strCache>
                <c:ptCount val="4"/>
                <c:pt idx="0">
                  <c:v>Selling Price</c:v>
                </c:pt>
                <c:pt idx="1">
                  <c:v>Variable Cost</c:v>
                </c:pt>
                <c:pt idx="2">
                  <c:v>Fixed Cost</c:v>
                </c:pt>
                <c:pt idx="3">
                  <c:v>Unit Sales</c:v>
                </c:pt>
              </c:strCache>
            </c:strRef>
          </c:cat>
          <c:val>
            <c:numRef>
              <c:f>'P2'!$K$28:$K$31</c:f>
              <c:numCache>
                <c:formatCode>"$"#,##0_);[Red]\("$"#,##0\)</c:formatCode>
                <c:ptCount val="4"/>
                <c:pt idx="0">
                  <c:v>30000</c:v>
                </c:pt>
                <c:pt idx="1">
                  <c:v>18000</c:v>
                </c:pt>
                <c:pt idx="2">
                  <c:v>6000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9-40D8-913D-A7F7F289B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708923152"/>
        <c:axId val="7089257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'P2'!$E$28:$E$31</c15:sqref>
                        </c15:formulaRef>
                      </c:ext>
                    </c:extLst>
                    <c:strCache>
                      <c:ptCount val="4"/>
                      <c:pt idx="0">
                        <c:v>Selling Price</c:v>
                      </c:pt>
                      <c:pt idx="1">
                        <c:v>Variable Cost</c:v>
                      </c:pt>
                      <c:pt idx="2">
                        <c:v>Fixed Cost</c:v>
                      </c:pt>
                      <c:pt idx="3">
                        <c:v>Unit Sales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'P2'!$E$28:$E$31</c15:sqref>
                        </c15:formulaRef>
                      </c:ext>
                    </c:extLst>
                    <c:strCache>
                      <c:ptCount val="4"/>
                      <c:pt idx="0">
                        <c:v>Selling Price</c:v>
                      </c:pt>
                      <c:pt idx="1">
                        <c:v>Variable Cost</c:v>
                      </c:pt>
                      <c:pt idx="2">
                        <c:v>Fixed Cost</c:v>
                      </c:pt>
                      <c:pt idx="3">
                        <c:v>Unit 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'P2'!$E$28:$E$31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EC9-40D8-913D-A7F7F289B962}"/>
                  </c:ext>
                </c:extLst>
              </c15:ser>
            </c15:filteredBarSeries>
          </c:ext>
        </c:extLst>
      </c:barChart>
      <c:catAx>
        <c:axId val="70892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25776"/>
        <c:crosses val="autoZero"/>
        <c:auto val="1"/>
        <c:lblAlgn val="ctr"/>
        <c:lblOffset val="100"/>
        <c:noMultiLvlLbl val="0"/>
      </c:catAx>
      <c:valAx>
        <c:axId val="70892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2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$ Received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'P3'!$C$31</c:f>
              <c:strCache>
                <c:ptCount val="1"/>
                <c:pt idx="0">
                  <c:v>A Cumulative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'P3'!$C$32:$C$51</c:f>
              <c:numCache>
                <c:formatCode>_("$"* #,##0.00_);_("$"* \(#,##0.00\);_("$"* "-"??_);_(@_)</c:formatCode>
                <c:ptCount val="20"/>
                <c:pt idx="0">
                  <c:v>150000</c:v>
                </c:pt>
                <c:pt idx="1">
                  <c:v>315000</c:v>
                </c:pt>
                <c:pt idx="2">
                  <c:v>496500</c:v>
                </c:pt>
                <c:pt idx="3">
                  <c:v>696150</c:v>
                </c:pt>
                <c:pt idx="4">
                  <c:v>915765.00000000012</c:v>
                </c:pt>
                <c:pt idx="5">
                  <c:v>1157341.5000000002</c:v>
                </c:pt>
                <c:pt idx="6">
                  <c:v>1423075.6500000004</c:v>
                </c:pt>
                <c:pt idx="7">
                  <c:v>1715383.2150000005</c:v>
                </c:pt>
                <c:pt idx="8">
                  <c:v>2036921.5365000009</c:v>
                </c:pt>
                <c:pt idx="9">
                  <c:v>2390613.6901500011</c:v>
                </c:pt>
                <c:pt idx="10">
                  <c:v>2779675.0591650014</c:v>
                </c:pt>
                <c:pt idx="11">
                  <c:v>3207642.5650815018</c:v>
                </c:pt>
                <c:pt idx="12">
                  <c:v>3678406.8215896524</c:v>
                </c:pt>
                <c:pt idx="13">
                  <c:v>4196247.5037486181</c:v>
                </c:pt>
                <c:pt idx="14">
                  <c:v>4765872.2541234801</c:v>
                </c:pt>
                <c:pt idx="15">
                  <c:v>5392459.4795358283</c:v>
                </c:pt>
                <c:pt idx="16">
                  <c:v>6081705.427489412</c:v>
                </c:pt>
                <c:pt idx="17">
                  <c:v>6839875.9702383541</c:v>
                </c:pt>
                <c:pt idx="18">
                  <c:v>7673863.5672621895</c:v>
                </c:pt>
                <c:pt idx="19">
                  <c:v>8591249.9239884093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1-44E7-A559-594ABD8529EC}"/>
            </c:ext>
          </c:extLst>
        </c:ser>
        <c:ser>
          <c:idx val="1"/>
          <c:order val="1"/>
          <c:tx>
            <c:strRef>
              <c:f>'P3'!$D$31</c:f>
              <c:strCache>
                <c:ptCount val="1"/>
                <c:pt idx="0">
                  <c:v>B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'P3'!$D$32:$D$51</c:f>
              <c:numCache>
                <c:formatCode>_("$"* #,##0.00_);_("$"* \(#,##0.00\);_("$"* "-"??_);_(@_)</c:formatCode>
                <c:ptCount val="20"/>
                <c:pt idx="0">
                  <c:v>180000</c:v>
                </c:pt>
                <c:pt idx="1">
                  <c:v>374400</c:v>
                </c:pt>
                <c:pt idx="2">
                  <c:v>584352</c:v>
                </c:pt>
                <c:pt idx="3">
                  <c:v>811100.16000000003</c:v>
                </c:pt>
                <c:pt idx="4">
                  <c:v>1055988.1728000001</c:v>
                </c:pt>
                <c:pt idx="5">
                  <c:v>1320467.2266240001</c:v>
                </c:pt>
                <c:pt idx="6">
                  <c:v>1606104.6047539203</c:v>
                </c:pt>
                <c:pt idx="7">
                  <c:v>1914592.9731342341</c:v>
                </c:pt>
                <c:pt idx="8">
                  <c:v>2247760.410984973</c:v>
                </c:pt>
                <c:pt idx="9">
                  <c:v>2607581.2438637707</c:v>
                </c:pt>
                <c:pt idx="10">
                  <c:v>2996187.7433728725</c:v>
                </c:pt>
                <c:pt idx="11">
                  <c:v>3415882.7628427027</c:v>
                </c:pt>
                <c:pt idx="12">
                  <c:v>3869153.3838701192</c:v>
                </c:pt>
                <c:pt idx="13">
                  <c:v>4358685.6545797288</c:v>
                </c:pt>
                <c:pt idx="14">
                  <c:v>4887380.5069461074</c:v>
                </c:pt>
                <c:pt idx="15">
                  <c:v>5458370.9475017963</c:v>
                </c:pt>
                <c:pt idx="16">
                  <c:v>6075040.623301941</c:v>
                </c:pt>
                <c:pt idx="17">
                  <c:v>6741043.8731660973</c:v>
                </c:pt>
                <c:pt idx="18">
                  <c:v>7460327.3830193859</c:v>
                </c:pt>
                <c:pt idx="19">
                  <c:v>8237153.5736609371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1-44E7-A559-594ABD852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23680"/>
        <c:axId val="777430896"/>
      </c:lineChart>
      <c:catAx>
        <c:axId val="77742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30896"/>
        <c:crosses val="autoZero"/>
        <c:auto val="1"/>
        <c:lblAlgn val="ctr"/>
        <c:lblOffset val="100"/>
        <c:noMultiLvlLbl val="0"/>
      </c:catAx>
      <c:valAx>
        <c:axId val="7774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Salary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'P3'!$C$8</c:f>
              <c:strCache>
                <c:ptCount val="1"/>
                <c:pt idx="0">
                  <c:v>A 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'P3'!$C$9:$C$28</c:f>
              <c:numCache>
                <c:formatCode>_("$"* #,##0.00_);_("$"* \(#,##0.00\);_("$"* "-"??_);_(@_)</c:formatCode>
                <c:ptCount val="20"/>
                <c:pt idx="0">
                  <c:v>150000</c:v>
                </c:pt>
                <c:pt idx="1">
                  <c:v>165000</c:v>
                </c:pt>
                <c:pt idx="2">
                  <c:v>181500.00000000003</c:v>
                </c:pt>
                <c:pt idx="3">
                  <c:v>199650.00000000006</c:v>
                </c:pt>
                <c:pt idx="4">
                  <c:v>219615.00000000009</c:v>
                </c:pt>
                <c:pt idx="5">
                  <c:v>241576.50000000012</c:v>
                </c:pt>
                <c:pt idx="6">
                  <c:v>265734.15000000014</c:v>
                </c:pt>
                <c:pt idx="7">
                  <c:v>292307.56500000018</c:v>
                </c:pt>
                <c:pt idx="8">
                  <c:v>321538.32150000019</c:v>
                </c:pt>
                <c:pt idx="9">
                  <c:v>353692.15365000023</c:v>
                </c:pt>
                <c:pt idx="10">
                  <c:v>389061.36901500029</c:v>
                </c:pt>
                <c:pt idx="11">
                  <c:v>427967.50591650035</c:v>
                </c:pt>
                <c:pt idx="12">
                  <c:v>470764.25650815043</c:v>
                </c:pt>
                <c:pt idx="13">
                  <c:v>517840.6821589655</c:v>
                </c:pt>
                <c:pt idx="14">
                  <c:v>569624.75037486211</c:v>
                </c:pt>
                <c:pt idx="15">
                  <c:v>626587.2254123484</c:v>
                </c:pt>
                <c:pt idx="16">
                  <c:v>689245.94795358332</c:v>
                </c:pt>
                <c:pt idx="17">
                  <c:v>758170.54274894169</c:v>
                </c:pt>
                <c:pt idx="18">
                  <c:v>833987.59702383587</c:v>
                </c:pt>
                <c:pt idx="19">
                  <c:v>917386.35672621953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4-4CF4-8FB9-4AA214D3ABEC}"/>
            </c:ext>
          </c:extLst>
        </c:ser>
        <c:ser>
          <c:idx val="1"/>
          <c:order val="1"/>
          <c:tx>
            <c:strRef>
              <c:f>'P3'!$D$8</c:f>
              <c:strCache>
                <c:ptCount val="1"/>
                <c:pt idx="0">
                  <c:v>B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'P3'!$D$9:$D$28</c:f>
              <c:numCache>
                <c:formatCode>_("$"* #,##0.00_);_("$"* \(#,##0.00\);_("$"* "-"??_);_(@_)</c:formatCode>
                <c:ptCount val="20"/>
                <c:pt idx="0">
                  <c:v>180000</c:v>
                </c:pt>
                <c:pt idx="1">
                  <c:v>194400</c:v>
                </c:pt>
                <c:pt idx="2">
                  <c:v>209952</c:v>
                </c:pt>
                <c:pt idx="3">
                  <c:v>226748.16</c:v>
                </c:pt>
                <c:pt idx="4">
                  <c:v>244888.01280000003</c:v>
                </c:pt>
                <c:pt idx="5">
                  <c:v>264479.05382400006</c:v>
                </c:pt>
                <c:pt idx="6">
                  <c:v>285637.37812992011</c:v>
                </c:pt>
                <c:pt idx="7">
                  <c:v>308488.36838031374</c:v>
                </c:pt>
                <c:pt idx="8">
                  <c:v>333167.43785073888</c:v>
                </c:pt>
                <c:pt idx="9">
                  <c:v>359820.83287879801</c:v>
                </c:pt>
                <c:pt idx="10">
                  <c:v>388606.49950910191</c:v>
                </c:pt>
                <c:pt idx="11">
                  <c:v>419695.01946983009</c:v>
                </c:pt>
                <c:pt idx="12">
                  <c:v>453270.62102741655</c:v>
                </c:pt>
                <c:pt idx="13">
                  <c:v>489532.2707096099</c:v>
                </c:pt>
                <c:pt idx="14">
                  <c:v>528694.85236637876</c:v>
                </c:pt>
                <c:pt idx="15">
                  <c:v>570990.44055568916</c:v>
                </c:pt>
                <c:pt idx="16">
                  <c:v>616669.67580014432</c:v>
                </c:pt>
                <c:pt idx="17">
                  <c:v>666003.24986415589</c:v>
                </c:pt>
                <c:pt idx="18">
                  <c:v>719283.50985328841</c:v>
                </c:pt>
                <c:pt idx="19">
                  <c:v>776826.19064155151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4-4CF4-8FB9-4AA214D3A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08592"/>
        <c:axId val="777400392"/>
      </c:lineChart>
      <c:catAx>
        <c:axId val="777408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00392"/>
        <c:crosses val="autoZero"/>
        <c:auto val="1"/>
        <c:lblAlgn val="ctr"/>
        <c:lblOffset val="100"/>
        <c:noMultiLvlLbl val="0"/>
      </c:catAx>
      <c:valAx>
        <c:axId val="77740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0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47625</xdr:rowOff>
    </xdr:from>
    <xdr:to>
      <xdr:col>5</xdr:col>
      <xdr:colOff>57150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04825" y="47625"/>
          <a:ext cx="42005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</a:t>
          </a:r>
          <a:r>
            <a:rPr lang="en-US" sz="1100" b="1" baseline="0"/>
            <a:t> for Calculating total Cost of a Customer Order</a:t>
          </a:r>
        </a:p>
        <a:p>
          <a:r>
            <a:rPr lang="en-US" sz="1100" baseline="0"/>
            <a:t>Input: order quantity, threshold levels, and unit prices</a:t>
          </a:r>
        </a:p>
        <a:p>
          <a:r>
            <a:rPr lang="en-US" sz="1100" baseline="0"/>
            <a:t>Output: total price of the order</a:t>
          </a:r>
        </a:p>
      </xdr:txBody>
    </xdr:sp>
    <xdr:clientData/>
  </xdr:twoCellAnchor>
  <xdr:twoCellAnchor>
    <xdr:from>
      <xdr:col>6</xdr:col>
      <xdr:colOff>47624</xdr:colOff>
      <xdr:row>1</xdr:row>
      <xdr:rowOff>76201</xdr:rowOff>
    </xdr:from>
    <xdr:to>
      <xdr:col>17</xdr:col>
      <xdr:colOff>457200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0.09643</cdr:x>
      <cdr:y>0.07553</cdr:y>
    </cdr:from>
    <cdr:to>
      <cdr:x>0.87583</cdr:x>
      <cdr:y>0.95166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DE74002-7ECF-A345-BDA3-0AF79EBEBB13}"/>
            </a:ext>
          </a:extLst>
        </cdr:cNvPr>
        <cdr:cNvCxnSpPr/>
      </cdr:nvCxnSpPr>
      <cdr:spPr>
        <a:xfrm xmlns:a="http://schemas.openxmlformats.org/drawingml/2006/main" flipV="1">
          <a:off x="695326" y="476249"/>
          <a:ext cx="5619750" cy="5524500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129540</xdr:rowOff>
    </xdr:from>
    <xdr:to>
      <xdr:col>8</xdr:col>
      <xdr:colOff>381000</xdr:colOff>
      <xdr:row>5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33400" y="320040"/>
          <a:ext cx="5372100" cy="6934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Model forecasts yearly</a:t>
          </a:r>
          <a:r>
            <a:rPr lang="en-US" sz="1100" baseline="0"/>
            <a:t> subscribers by city based on a constant year-over-year growth rate estimated from last year. Input last year and this year's sales data. Outputs growth rate calculations and projected sales through next 5 years.</a:t>
          </a:r>
        </a:p>
      </xdr:txBody>
    </xdr:sp>
    <xdr:clientData/>
  </xdr:twoCellAnchor>
  <xdr:twoCellAnchor>
    <xdr:from>
      <xdr:col>10</xdr:col>
      <xdr:colOff>28575</xdr:colOff>
      <xdr:row>19</xdr:row>
      <xdr:rowOff>95249</xdr:rowOff>
    </xdr:from>
    <xdr:to>
      <xdr:col>15</xdr:col>
      <xdr:colOff>95250</xdr:colOff>
      <xdr:row>37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247650</xdr:colOff>
      <xdr:row>19</xdr:row>
      <xdr:rowOff>95250</xdr:rowOff>
    </xdr:from>
    <xdr:to>
      <xdr:col>20</xdr:col>
      <xdr:colOff>314325</xdr:colOff>
      <xdr:row>37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0</xdr:row>
      <xdr:rowOff>171450</xdr:rowOff>
    </xdr:from>
    <xdr:to>
      <xdr:col>20</xdr:col>
      <xdr:colOff>285750</xdr:colOff>
      <xdr:row>19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506730</xdr:colOff>
      <xdr:row>12</xdr:row>
      <xdr:rowOff>3809</xdr:rowOff>
    </xdr:from>
    <xdr:to>
      <xdr:col>10</xdr:col>
      <xdr:colOff>882015</xdr:colOff>
      <xdr:row>25</xdr:row>
      <xdr:rowOff>100964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633412</xdr:colOff>
      <xdr:row>30</xdr:row>
      <xdr:rowOff>28574</xdr:rowOff>
    </xdr:from>
    <xdr:to>
      <xdr:col>11</xdr:col>
      <xdr:colOff>104775</xdr:colOff>
      <xdr:row>50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661987</xdr:colOff>
      <xdr:row>7</xdr:row>
      <xdr:rowOff>57149</xdr:rowOff>
    </xdr:from>
    <xdr:to>
      <xdr:col>11</xdr:col>
      <xdr:colOff>152400</xdr:colOff>
      <xdr:row>27</xdr:row>
      <xdr:rowOff>142874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zoomScale="164" zoomScaleNormal="235" workbookViewId="0">
      <selection activeCell="A14" sqref="A14"/>
    </sheetView>
  </sheetViews>
  <sheetFormatPr defaultColWidth="12.26953125" defaultRowHeight="15.5" x14ac:dyDescent="0.35"/>
  <cols>
    <col min="1" max="1" width="28.26953125" style="81" customWidth="1"/>
    <col min="2" max="16384" width="12.26953125" style="81"/>
  </cols>
  <sheetData>
    <row r="1" spans="1:3" x14ac:dyDescent="0.35">
      <c r="A1" s="81" t="s">
        <v>85</v>
      </c>
      <c r="B1" s="81" t="s">
        <v>5</v>
      </c>
    </row>
    <row r="2" spans="1:3" x14ac:dyDescent="0.35">
      <c r="A2" s="81" t="s">
        <v>86</v>
      </c>
      <c r="B2" s="81" t="s">
        <v>87</v>
      </c>
    </row>
    <row r="3" spans="1:3" x14ac:dyDescent="0.35">
      <c r="A3" s="81" t="s">
        <v>88</v>
      </c>
      <c r="B3" s="81" t="s">
        <v>89</v>
      </c>
    </row>
    <row r="4" spans="1:3" x14ac:dyDescent="0.35">
      <c r="A4" s="81" t="s">
        <v>90</v>
      </c>
      <c r="B4" s="81" t="s">
        <v>91</v>
      </c>
    </row>
    <row r="6" spans="1:3" x14ac:dyDescent="0.35">
      <c r="A6" s="81" t="s">
        <v>92</v>
      </c>
      <c r="B6" s="81">
        <v>700</v>
      </c>
      <c r="C6" s="81">
        <f>B6</f>
        <v>700</v>
      </c>
    </row>
    <row r="7" spans="1:3" x14ac:dyDescent="0.35">
      <c r="A7" s="81" t="s">
        <v>93</v>
      </c>
      <c r="B7" s="81">
        <v>1300</v>
      </c>
      <c r="C7" s="81">
        <f>0.9*B7+100</f>
        <v>1270</v>
      </c>
    </row>
    <row r="8" spans="1:3" x14ac:dyDescent="0.35">
      <c r="A8" s="81" t="s">
        <v>94</v>
      </c>
      <c r="B8" s="81">
        <v>1600</v>
      </c>
      <c r="C8" s="81">
        <f>0.8*B8+250</f>
        <v>1530</v>
      </c>
    </row>
    <row r="9" spans="1:3" x14ac:dyDescent="0.35">
      <c r="A9" s="8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F11"/>
  <sheetViews>
    <sheetView zoomScale="147" zoomScaleNormal="175" workbookViewId="0">
      <selection activeCell="C8" sqref="C8"/>
    </sheetView>
  </sheetViews>
  <sheetFormatPr defaultColWidth="8.81640625" defaultRowHeight="14.5" x14ac:dyDescent="0.35"/>
  <cols>
    <col min="2" max="2" width="23.26953125" bestFit="1" customWidth="1"/>
    <col min="3" max="3" width="13.1796875" bestFit="1" customWidth="1"/>
  </cols>
  <sheetData>
    <row r="1" spans="2:6" ht="15" thickBot="1" x14ac:dyDescent="0.4"/>
    <row r="2" spans="2:6" x14ac:dyDescent="0.35">
      <c r="B2" s="5" t="s">
        <v>73</v>
      </c>
      <c r="C2" s="39">
        <v>0</v>
      </c>
      <c r="D2" s="39">
        <v>1000</v>
      </c>
      <c r="E2" s="6">
        <v>1500</v>
      </c>
    </row>
    <row r="3" spans="2:6" ht="15" thickBot="1" x14ac:dyDescent="0.4">
      <c r="B3" s="10" t="s">
        <v>5</v>
      </c>
      <c r="C3" s="30">
        <v>1</v>
      </c>
      <c r="D3" s="30">
        <v>0.9</v>
      </c>
      <c r="E3" s="27">
        <v>0.8</v>
      </c>
    </row>
    <row r="5" spans="2:6" ht="15" thickBot="1" x14ac:dyDescent="0.4"/>
    <row r="6" spans="2:6" x14ac:dyDescent="0.35">
      <c r="B6" s="5" t="s">
        <v>74</v>
      </c>
      <c r="C6" s="6">
        <v>1600</v>
      </c>
    </row>
    <row r="7" spans="2:6" ht="15" thickBot="1" x14ac:dyDescent="0.4">
      <c r="B7" s="10" t="s">
        <v>75</v>
      </c>
      <c r="C7" s="27">
        <f>IF(C6&gt;D2,IF(C6&gt;E2,D2*C3+(E2-D2)*D3+(C6-E2)*E3,D2*C3+(C6-D2)*D3),C6*C3)</f>
        <v>1530</v>
      </c>
    </row>
    <row r="9" spans="2:6" x14ac:dyDescent="0.35">
      <c r="D9" s="1"/>
      <c r="F9" s="1"/>
    </row>
    <row r="10" spans="2:6" x14ac:dyDescent="0.35">
      <c r="D10" s="1"/>
    </row>
    <row r="11" spans="2:6" x14ac:dyDescent="0.35"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zoomScale="190" zoomScaleNormal="190" workbookViewId="0">
      <selection activeCell="A5" sqref="A5"/>
    </sheetView>
  </sheetViews>
  <sheetFormatPr defaultColWidth="12.26953125" defaultRowHeight="15.5" x14ac:dyDescent="0.35"/>
  <cols>
    <col min="1" max="16384" width="12.26953125" style="81"/>
  </cols>
  <sheetData>
    <row r="1" spans="1:4" x14ac:dyDescent="0.35">
      <c r="A1" s="81" t="s">
        <v>96</v>
      </c>
      <c r="B1" s="81" t="s">
        <v>97</v>
      </c>
      <c r="C1" s="81" t="s">
        <v>98</v>
      </c>
      <c r="D1" s="81" t="s">
        <v>99</v>
      </c>
    </row>
    <row r="2" spans="1:4" x14ac:dyDescent="0.35">
      <c r="A2" s="81" t="s">
        <v>5</v>
      </c>
      <c r="B2" s="82">
        <v>1</v>
      </c>
      <c r="C2" s="83">
        <v>0.9</v>
      </c>
      <c r="D2" s="83">
        <v>0.8</v>
      </c>
    </row>
    <row r="4" spans="1:4" x14ac:dyDescent="0.35">
      <c r="A4" s="81">
        <v>1600</v>
      </c>
      <c r="B4" s="82">
        <f>1000*(B2)+500*(C2)+100*(D2)</f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6:I45"/>
  <sheetViews>
    <sheetView topLeftCell="A5" zoomScale="145" zoomScaleNormal="145" workbookViewId="0">
      <selection activeCell="C22" sqref="C22"/>
    </sheetView>
  </sheetViews>
  <sheetFormatPr defaultColWidth="8.81640625" defaultRowHeight="14.5" x14ac:dyDescent="0.35"/>
  <cols>
    <col min="2" max="2" width="18.453125" customWidth="1"/>
    <col min="3" max="3" width="23.7265625" bestFit="1" customWidth="1"/>
    <col min="9" max="9" width="10.453125" bestFit="1" customWidth="1"/>
  </cols>
  <sheetData>
    <row r="6" spans="2:9" ht="15" thickBot="1" x14ac:dyDescent="0.4">
      <c r="B6" s="4" t="s">
        <v>29</v>
      </c>
      <c r="H6" s="4" t="s">
        <v>47</v>
      </c>
    </row>
    <row r="7" spans="2:9" x14ac:dyDescent="0.35">
      <c r="B7" s="5"/>
      <c r="C7" s="20" t="s">
        <v>36</v>
      </c>
      <c r="D7" s="36">
        <v>1600</v>
      </c>
      <c r="E7" s="6" t="s">
        <v>46</v>
      </c>
    </row>
    <row r="8" spans="2:9" x14ac:dyDescent="0.35">
      <c r="B8" s="7"/>
      <c r="C8" s="3"/>
      <c r="E8" s="21"/>
      <c r="H8" t="s">
        <v>48</v>
      </c>
      <c r="I8" t="s">
        <v>5</v>
      </c>
    </row>
    <row r="9" spans="2:9" x14ac:dyDescent="0.35">
      <c r="B9" s="7"/>
      <c r="C9" s="19" t="s">
        <v>4</v>
      </c>
      <c r="E9" s="21"/>
      <c r="I9" s="1">
        <f>D24</f>
        <v>1530</v>
      </c>
    </row>
    <row r="10" spans="2:9" x14ac:dyDescent="0.35">
      <c r="B10" s="7"/>
      <c r="C10" s="3" t="s">
        <v>37</v>
      </c>
      <c r="D10" s="22">
        <v>1000</v>
      </c>
      <c r="E10" s="21" t="s">
        <v>46</v>
      </c>
      <c r="H10">
        <v>50</v>
      </c>
      <c r="I10" s="2">
        <f t="dataTable" ref="I10:I45" dt2D="0" dtr="0" r1="D7"/>
        <v>50</v>
      </c>
    </row>
    <row r="11" spans="2:9" x14ac:dyDescent="0.35">
      <c r="B11" s="7"/>
      <c r="C11" s="3" t="s">
        <v>38</v>
      </c>
      <c r="D11" s="22">
        <v>1500</v>
      </c>
      <c r="E11" s="21" t="s">
        <v>46</v>
      </c>
      <c r="H11">
        <v>100</v>
      </c>
      <c r="I11" s="2">
        <v>100</v>
      </c>
    </row>
    <row r="12" spans="2:9" x14ac:dyDescent="0.35">
      <c r="B12" s="7"/>
      <c r="C12" s="3"/>
      <c r="E12" s="21"/>
      <c r="H12">
        <v>150</v>
      </c>
      <c r="I12" s="2">
        <v>150</v>
      </c>
    </row>
    <row r="13" spans="2:9" x14ac:dyDescent="0.35">
      <c r="B13" s="7"/>
      <c r="C13" s="19" t="s">
        <v>39</v>
      </c>
      <c r="E13" s="21"/>
      <c r="H13">
        <v>200</v>
      </c>
      <c r="I13" s="2">
        <v>200</v>
      </c>
    </row>
    <row r="14" spans="2:9" x14ac:dyDescent="0.35">
      <c r="B14" s="7"/>
      <c r="C14" s="3" t="s">
        <v>40</v>
      </c>
      <c r="D14" s="23">
        <v>1</v>
      </c>
      <c r="E14" s="21" t="s">
        <v>43</v>
      </c>
      <c r="H14">
        <v>250</v>
      </c>
      <c r="I14" s="2">
        <v>250</v>
      </c>
    </row>
    <row r="15" spans="2:9" x14ac:dyDescent="0.35">
      <c r="B15" s="7"/>
      <c r="C15" s="3" t="s">
        <v>41</v>
      </c>
      <c r="D15" s="24">
        <v>0.9</v>
      </c>
      <c r="E15" s="21" t="s">
        <v>43</v>
      </c>
      <c r="H15">
        <v>300</v>
      </c>
      <c r="I15" s="2">
        <v>300</v>
      </c>
    </row>
    <row r="16" spans="2:9" ht="15" thickBot="1" x14ac:dyDescent="0.4">
      <c r="B16" s="10"/>
      <c r="C16" s="25" t="s">
        <v>42</v>
      </c>
      <c r="D16" s="26">
        <v>0.8</v>
      </c>
      <c r="E16" s="27" t="s">
        <v>43</v>
      </c>
      <c r="H16">
        <v>350</v>
      </c>
      <c r="I16" s="2">
        <v>350</v>
      </c>
    </row>
    <row r="17" spans="2:9" x14ac:dyDescent="0.35">
      <c r="H17">
        <v>400</v>
      </c>
      <c r="I17" s="2">
        <v>400</v>
      </c>
    </row>
    <row r="18" spans="2:9" ht="15" thickBot="1" x14ac:dyDescent="0.4">
      <c r="B18" s="4" t="s">
        <v>44</v>
      </c>
      <c r="H18">
        <v>450</v>
      </c>
      <c r="I18" s="2">
        <v>450</v>
      </c>
    </row>
    <row r="19" spans="2:9" x14ac:dyDescent="0.35">
      <c r="B19" s="5"/>
      <c r="C19" s="32" t="s">
        <v>45</v>
      </c>
      <c r="D19" s="33" t="s">
        <v>72</v>
      </c>
      <c r="E19" s="6"/>
      <c r="H19">
        <v>500</v>
      </c>
      <c r="I19" s="2">
        <v>500</v>
      </c>
    </row>
    <row r="20" spans="2:9" x14ac:dyDescent="0.35">
      <c r="B20" s="28" t="s">
        <v>40</v>
      </c>
      <c r="C20">
        <f>IF(D7&lt;D10,D7,D10)</f>
        <v>1000</v>
      </c>
      <c r="D20" s="1">
        <f>C20*D14</f>
        <v>1000</v>
      </c>
      <c r="E20" s="21"/>
      <c r="H20">
        <v>550</v>
      </c>
      <c r="I20" s="2">
        <v>550</v>
      </c>
    </row>
    <row r="21" spans="2:9" x14ac:dyDescent="0.35">
      <c r="B21" s="28" t="s">
        <v>41</v>
      </c>
      <c r="C21">
        <f>IF(D7&gt;D10,MIN(D7-D10,D11-D10),0)</f>
        <v>500</v>
      </c>
      <c r="D21" s="1">
        <f t="shared" ref="D21:D22" si="0">C21*D15</f>
        <v>450</v>
      </c>
      <c r="E21" s="21"/>
      <c r="H21">
        <v>600</v>
      </c>
      <c r="I21" s="2">
        <v>600</v>
      </c>
    </row>
    <row r="22" spans="2:9" ht="15" thickBot="1" x14ac:dyDescent="0.4">
      <c r="B22" s="29" t="s">
        <v>42</v>
      </c>
      <c r="C22" s="30">
        <f>IF(D7&gt;D11,D7-D11,0)</f>
        <v>100</v>
      </c>
      <c r="D22" s="31">
        <f t="shared" si="0"/>
        <v>80</v>
      </c>
      <c r="E22" s="27"/>
      <c r="H22">
        <v>650</v>
      </c>
      <c r="I22" s="2">
        <v>650</v>
      </c>
    </row>
    <row r="23" spans="2:9" ht="15" thickBot="1" x14ac:dyDescent="0.4">
      <c r="H23">
        <v>700</v>
      </c>
      <c r="I23" s="2">
        <v>700</v>
      </c>
    </row>
    <row r="24" spans="2:9" ht="15" thickBot="1" x14ac:dyDescent="0.4">
      <c r="C24" s="34" t="s">
        <v>71</v>
      </c>
      <c r="D24" s="35">
        <f>SUM(D20:D22)</f>
        <v>1530</v>
      </c>
      <c r="H24">
        <v>750</v>
      </c>
      <c r="I24" s="2">
        <v>750</v>
      </c>
    </row>
    <row r="25" spans="2:9" x14ac:dyDescent="0.35">
      <c r="H25">
        <v>800</v>
      </c>
      <c r="I25" s="2">
        <v>800</v>
      </c>
    </row>
    <row r="26" spans="2:9" x14ac:dyDescent="0.35">
      <c r="H26">
        <v>850</v>
      </c>
      <c r="I26" s="2">
        <v>850</v>
      </c>
    </row>
    <row r="27" spans="2:9" x14ac:dyDescent="0.35">
      <c r="H27">
        <v>900</v>
      </c>
      <c r="I27" s="2">
        <v>900</v>
      </c>
    </row>
    <row r="28" spans="2:9" x14ac:dyDescent="0.35">
      <c r="H28">
        <v>950</v>
      </c>
      <c r="I28" s="2">
        <v>950</v>
      </c>
    </row>
    <row r="29" spans="2:9" x14ac:dyDescent="0.35">
      <c r="H29">
        <v>1000</v>
      </c>
      <c r="I29" s="2">
        <v>1000</v>
      </c>
    </row>
    <row r="30" spans="2:9" x14ac:dyDescent="0.35">
      <c r="H30">
        <v>1050</v>
      </c>
      <c r="I30" s="2">
        <v>1045</v>
      </c>
    </row>
    <row r="31" spans="2:9" x14ac:dyDescent="0.35">
      <c r="H31">
        <v>1100</v>
      </c>
      <c r="I31" s="2">
        <v>1090</v>
      </c>
    </row>
    <row r="32" spans="2:9" x14ac:dyDescent="0.35">
      <c r="H32">
        <v>1150</v>
      </c>
      <c r="I32" s="2">
        <v>1135</v>
      </c>
    </row>
    <row r="33" spans="8:9" x14ac:dyDescent="0.35">
      <c r="H33">
        <v>1200</v>
      </c>
      <c r="I33" s="2">
        <v>1180</v>
      </c>
    </row>
    <row r="34" spans="8:9" x14ac:dyDescent="0.35">
      <c r="H34">
        <v>1250</v>
      </c>
      <c r="I34" s="2">
        <v>1225</v>
      </c>
    </row>
    <row r="35" spans="8:9" x14ac:dyDescent="0.35">
      <c r="H35">
        <v>1300</v>
      </c>
      <c r="I35" s="2">
        <v>1270</v>
      </c>
    </row>
    <row r="36" spans="8:9" x14ac:dyDescent="0.35">
      <c r="H36">
        <v>1350</v>
      </c>
      <c r="I36" s="2">
        <v>1315</v>
      </c>
    </row>
    <row r="37" spans="8:9" x14ac:dyDescent="0.35">
      <c r="H37">
        <v>1400</v>
      </c>
      <c r="I37" s="2">
        <v>1360</v>
      </c>
    </row>
    <row r="38" spans="8:9" x14ac:dyDescent="0.35">
      <c r="H38">
        <v>1450</v>
      </c>
      <c r="I38" s="2">
        <v>1405</v>
      </c>
    </row>
    <row r="39" spans="8:9" x14ac:dyDescent="0.35">
      <c r="H39">
        <v>1500</v>
      </c>
      <c r="I39" s="2">
        <v>1450</v>
      </c>
    </row>
    <row r="40" spans="8:9" x14ac:dyDescent="0.35">
      <c r="H40">
        <v>1550</v>
      </c>
      <c r="I40" s="2">
        <v>1490</v>
      </c>
    </row>
    <row r="41" spans="8:9" x14ac:dyDescent="0.35">
      <c r="H41">
        <v>1600</v>
      </c>
      <c r="I41" s="2">
        <v>1530</v>
      </c>
    </row>
    <row r="42" spans="8:9" x14ac:dyDescent="0.35">
      <c r="H42">
        <v>1650</v>
      </c>
      <c r="I42" s="2">
        <v>1570</v>
      </c>
    </row>
    <row r="43" spans="8:9" x14ac:dyDescent="0.35">
      <c r="H43">
        <v>1700</v>
      </c>
      <c r="I43" s="2">
        <v>1610</v>
      </c>
    </row>
    <row r="44" spans="8:9" x14ac:dyDescent="0.35">
      <c r="H44">
        <v>1750</v>
      </c>
      <c r="I44" s="2">
        <v>1650</v>
      </c>
    </row>
    <row r="45" spans="8:9" x14ac:dyDescent="0.35">
      <c r="H45">
        <v>1800</v>
      </c>
      <c r="I45" s="2">
        <v>1690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zoomScale="190" zoomScaleNormal="190" workbookViewId="0">
      <selection activeCell="B1" sqref="B1:H1"/>
    </sheetView>
  </sheetViews>
  <sheetFormatPr defaultColWidth="8.81640625" defaultRowHeight="14.5" x14ac:dyDescent="0.35"/>
  <cols>
    <col min="2" max="2" width="8.453125" customWidth="1"/>
  </cols>
  <sheetData>
    <row r="1" spans="1:10" x14ac:dyDescent="0.3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10" x14ac:dyDescent="0.35">
      <c r="A2" t="s">
        <v>63</v>
      </c>
      <c r="B2">
        <v>8009</v>
      </c>
      <c r="C2">
        <v>7998</v>
      </c>
      <c r="D2">
        <f>((C2-B2)/B2+1)*C2</f>
        <v>7987.0151080034966</v>
      </c>
      <c r="E2">
        <f t="shared" ref="E2:H7" si="0">((D2-C2)/C2+1)*D2</f>
        <v>7976.0453032603282</v>
      </c>
      <c r="F2">
        <f t="shared" si="0"/>
        <v>7965.090565048833</v>
      </c>
      <c r="G2">
        <f t="shared" si="0"/>
        <v>7954.1508726758111</v>
      </c>
      <c r="H2">
        <f t="shared" si="0"/>
        <v>7943.2262054764815</v>
      </c>
    </row>
    <row r="3" spans="1:10" x14ac:dyDescent="0.35">
      <c r="A3" t="s">
        <v>64</v>
      </c>
      <c r="B3">
        <v>3695</v>
      </c>
      <c r="C3">
        <v>3795</v>
      </c>
      <c r="D3">
        <f t="shared" ref="D3:D7" si="1">((C3-B3)/B3+1)*C3</f>
        <v>3897.7063599458729</v>
      </c>
      <c r="E3">
        <f t="shared" si="0"/>
        <v>4003.1923236791849</v>
      </c>
      <c r="F3">
        <f t="shared" si="0"/>
        <v>4111.5331172834931</v>
      </c>
      <c r="G3">
        <f t="shared" si="0"/>
        <v>4222.8060027309493</v>
      </c>
      <c r="H3">
        <f t="shared" si="0"/>
        <v>4337.0903329807725</v>
      </c>
      <c r="J3" t="s">
        <v>65</v>
      </c>
    </row>
    <row r="4" spans="1:10" x14ac:dyDescent="0.35">
      <c r="A4" t="s">
        <v>66</v>
      </c>
      <c r="B4">
        <v>2896</v>
      </c>
      <c r="C4">
        <v>2761</v>
      </c>
      <c r="D4">
        <f t="shared" si="1"/>
        <v>2632.2931629834256</v>
      </c>
      <c r="E4">
        <f t="shared" si="0"/>
        <v>2509.5861267255659</v>
      </c>
      <c r="F4">
        <f t="shared" si="0"/>
        <v>2392.5992043816605</v>
      </c>
      <c r="G4">
        <f t="shared" si="0"/>
        <v>2281.0657469950847</v>
      </c>
      <c r="H4">
        <f t="shared" si="0"/>
        <v>2174.7315357228695</v>
      </c>
      <c r="J4">
        <f>SUM(H2:H7)</f>
        <v>22244.862290572091</v>
      </c>
    </row>
    <row r="5" spans="1:10" x14ac:dyDescent="0.35">
      <c r="A5" t="s">
        <v>67</v>
      </c>
      <c r="B5">
        <v>1974</v>
      </c>
      <c r="C5">
        <v>2409</v>
      </c>
      <c r="D5">
        <f t="shared" si="1"/>
        <v>2939.8586626139818</v>
      </c>
      <c r="E5">
        <f t="shared" si="0"/>
        <v>3587.6998572629595</v>
      </c>
      <c r="F5">
        <f t="shared" si="0"/>
        <v>4378.3024093953745</v>
      </c>
      <c r="G5">
        <f t="shared" si="0"/>
        <v>5343.1258886694304</v>
      </c>
      <c r="H5">
        <f t="shared" si="0"/>
        <v>6520.5624446832098</v>
      </c>
    </row>
    <row r="6" spans="1:10" x14ac:dyDescent="0.35">
      <c r="A6" t="s">
        <v>68</v>
      </c>
      <c r="B6">
        <v>777</v>
      </c>
      <c r="C6">
        <v>701</v>
      </c>
      <c r="D6">
        <f t="shared" si="1"/>
        <v>632.43371943371949</v>
      </c>
      <c r="E6">
        <f t="shared" si="0"/>
        <v>570.57405060879967</v>
      </c>
      <c r="F6">
        <f t="shared" si="0"/>
        <v>514.76500576160686</v>
      </c>
      <c r="G6">
        <f t="shared" si="0"/>
        <v>464.41476066780746</v>
      </c>
      <c r="H6">
        <f t="shared" si="0"/>
        <v>418.98937867198583</v>
      </c>
    </row>
    <row r="7" spans="1:10" x14ac:dyDescent="0.35">
      <c r="A7" t="s">
        <v>69</v>
      </c>
      <c r="B7">
        <v>554</v>
      </c>
      <c r="C7">
        <v>595</v>
      </c>
      <c r="D7">
        <f t="shared" si="1"/>
        <v>639.03429602888082</v>
      </c>
      <c r="E7">
        <f t="shared" si="0"/>
        <v>686.32744790105426</v>
      </c>
      <c r="F7">
        <f t="shared" si="0"/>
        <v>737.12063447856906</v>
      </c>
      <c r="G7">
        <f t="shared" si="0"/>
        <v>791.67288360062923</v>
      </c>
      <c r="H7">
        <f t="shared" si="0"/>
        <v>850.26239303677687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activeCell="L8" sqref="L8"/>
    </sheetView>
  </sheetViews>
  <sheetFormatPr defaultColWidth="12.26953125" defaultRowHeight="15.5" x14ac:dyDescent="0.35"/>
  <cols>
    <col min="1" max="16384" width="12.26953125" style="81"/>
  </cols>
  <sheetData>
    <row r="1" spans="1:10" x14ac:dyDescent="0.35">
      <c r="A1" s="81" t="s">
        <v>100</v>
      </c>
    </row>
    <row r="2" spans="1:10" x14ac:dyDescent="0.35">
      <c r="C2" s="87" t="s">
        <v>102</v>
      </c>
      <c r="D2" s="87" t="s">
        <v>103</v>
      </c>
      <c r="E2" s="88" t="s">
        <v>101</v>
      </c>
      <c r="F2" s="88" t="s">
        <v>109</v>
      </c>
      <c r="G2" s="88" t="s">
        <v>110</v>
      </c>
      <c r="H2" s="88" t="s">
        <v>111</v>
      </c>
      <c r="I2" s="88" t="s">
        <v>112</v>
      </c>
      <c r="J2" s="88" t="s">
        <v>113</v>
      </c>
    </row>
    <row r="3" spans="1:10" x14ac:dyDescent="0.35">
      <c r="B3" s="89" t="s">
        <v>63</v>
      </c>
      <c r="C3" s="89">
        <v>8009</v>
      </c>
      <c r="D3" s="89">
        <v>7998</v>
      </c>
      <c r="E3" s="90">
        <f>(D3-C3)/C3</f>
        <v>-1.3734548632788114E-3</v>
      </c>
      <c r="F3" s="91">
        <f>D3 + (D3*E3)</f>
        <v>7987.0151080034957</v>
      </c>
      <c r="G3" s="91">
        <f t="shared" ref="G3:G8" si="0">F3 + (E3*F3)</f>
        <v>7976.0453032603273</v>
      </c>
      <c r="H3" s="91">
        <f t="shared" ref="H3:H8" si="1">G3 + (E3*G3)</f>
        <v>7965.0905650488321</v>
      </c>
      <c r="I3" s="91">
        <f t="shared" ref="I3:I8" si="2">H3 + (E3*H3)</f>
        <v>7954.1508726758093</v>
      </c>
      <c r="J3" s="91">
        <f t="shared" ref="J3:J8" si="3">I3 + (E3*I3)</f>
        <v>7943.2262054764797</v>
      </c>
    </row>
    <row r="4" spans="1:10" x14ac:dyDescent="0.35">
      <c r="B4" s="89" t="s">
        <v>64</v>
      </c>
      <c r="C4" s="89">
        <v>3695</v>
      </c>
      <c r="D4" s="89">
        <v>3795</v>
      </c>
      <c r="E4" s="90">
        <f t="shared" ref="E4:E8" si="4">(D4-C4)/C4</f>
        <v>2.7063599458728011E-2</v>
      </c>
      <c r="F4" s="91">
        <f t="shared" ref="F4:F7" si="5">D4 + (D4*E4)</f>
        <v>3897.7063599458729</v>
      </c>
      <c r="G4" s="91">
        <f t="shared" si="0"/>
        <v>4003.1923236791849</v>
      </c>
      <c r="H4" s="91">
        <f t="shared" si="1"/>
        <v>4111.5331172834931</v>
      </c>
      <c r="I4" s="91">
        <f t="shared" si="2"/>
        <v>4222.8060027309493</v>
      </c>
      <c r="J4" s="91">
        <f t="shared" si="3"/>
        <v>4337.0903329807725</v>
      </c>
    </row>
    <row r="5" spans="1:10" x14ac:dyDescent="0.35">
      <c r="B5" s="89" t="s">
        <v>66</v>
      </c>
      <c r="C5" s="89">
        <v>2896</v>
      </c>
      <c r="D5" s="89">
        <v>2761</v>
      </c>
      <c r="E5" s="90">
        <f t="shared" si="4"/>
        <v>-4.6616022099447513E-2</v>
      </c>
      <c r="F5" s="91">
        <f t="shared" si="5"/>
        <v>2632.2931629834256</v>
      </c>
      <c r="G5" s="91">
        <f t="shared" si="0"/>
        <v>2509.5861267255655</v>
      </c>
      <c r="H5" s="91">
        <f t="shared" si="1"/>
        <v>2392.5992043816595</v>
      </c>
      <c r="I5" s="91">
        <f t="shared" si="2"/>
        <v>2281.0657469950834</v>
      </c>
      <c r="J5" s="91">
        <f t="shared" si="3"/>
        <v>2174.7315357228676</v>
      </c>
    </row>
    <row r="6" spans="1:10" x14ac:dyDescent="0.35">
      <c r="B6" s="89" t="s">
        <v>67</v>
      </c>
      <c r="C6" s="89">
        <v>1974</v>
      </c>
      <c r="D6" s="89">
        <v>2409</v>
      </c>
      <c r="E6" s="90">
        <f t="shared" si="4"/>
        <v>0.22036474164133737</v>
      </c>
      <c r="F6" s="91">
        <f t="shared" si="5"/>
        <v>2939.8586626139818</v>
      </c>
      <c r="G6" s="91">
        <f t="shared" si="0"/>
        <v>3587.6998572629595</v>
      </c>
      <c r="H6" s="91">
        <f t="shared" si="1"/>
        <v>4378.3024093953745</v>
      </c>
      <c r="I6" s="91">
        <f t="shared" si="2"/>
        <v>5343.1258886694313</v>
      </c>
      <c r="J6" s="91">
        <f t="shared" si="3"/>
        <v>6520.5624446832117</v>
      </c>
    </row>
    <row r="7" spans="1:10" x14ac:dyDescent="0.35">
      <c r="B7" s="89" t="s">
        <v>68</v>
      </c>
      <c r="C7" s="89">
        <v>777</v>
      </c>
      <c r="D7" s="89">
        <v>701</v>
      </c>
      <c r="E7" s="90">
        <f t="shared" si="4"/>
        <v>-9.7812097812097806E-2</v>
      </c>
      <c r="F7" s="91">
        <f t="shared" si="5"/>
        <v>632.43371943371949</v>
      </c>
      <c r="G7" s="91">
        <f t="shared" si="0"/>
        <v>570.57405060879967</v>
      </c>
      <c r="H7" s="91">
        <f t="shared" si="1"/>
        <v>514.76500576160686</v>
      </c>
      <c r="I7" s="91">
        <f t="shared" si="2"/>
        <v>464.41476066780746</v>
      </c>
      <c r="J7" s="91">
        <f t="shared" si="3"/>
        <v>418.98937867198589</v>
      </c>
    </row>
    <row r="8" spans="1:10" x14ac:dyDescent="0.35">
      <c r="B8" s="89" t="s">
        <v>69</v>
      </c>
      <c r="C8" s="89">
        <v>554</v>
      </c>
      <c r="D8" s="89">
        <v>595</v>
      </c>
      <c r="E8" s="90">
        <f t="shared" si="4"/>
        <v>7.4007220216606495E-2</v>
      </c>
      <c r="F8" s="91">
        <f>D8 + (D8*E8)</f>
        <v>639.03429602888082</v>
      </c>
      <c r="G8" s="91">
        <f t="shared" si="0"/>
        <v>686.32744790105426</v>
      </c>
      <c r="H8" s="91">
        <f t="shared" si="1"/>
        <v>737.12063447856906</v>
      </c>
      <c r="I8" s="91">
        <f t="shared" si="2"/>
        <v>791.67288360062923</v>
      </c>
      <c r="J8" s="91">
        <f t="shared" si="3"/>
        <v>850.26239303677687</v>
      </c>
    </row>
    <row r="10" spans="1:10" x14ac:dyDescent="0.35">
      <c r="J10" s="91">
        <f>SUM(J3:J8)</f>
        <v>22244.862290572095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H32" sqref="H32"/>
    </sheetView>
  </sheetViews>
  <sheetFormatPr defaultColWidth="12.1796875" defaultRowHeight="15.5" x14ac:dyDescent="0.35"/>
  <cols>
    <col min="1" max="3" width="12.1796875" style="84"/>
    <col min="4" max="4" width="13.26953125" style="84" bestFit="1" customWidth="1"/>
    <col min="5" max="16384" width="12.1796875" style="84"/>
  </cols>
  <sheetData>
    <row r="1" spans="1:4" x14ac:dyDescent="0.35">
      <c r="B1" s="84" t="s">
        <v>102</v>
      </c>
      <c r="C1" s="84" t="s">
        <v>103</v>
      </c>
      <c r="D1" s="84">
        <v>2025</v>
      </c>
    </row>
    <row r="2" spans="1:4" x14ac:dyDescent="0.35">
      <c r="A2" s="84" t="s">
        <v>63</v>
      </c>
      <c r="B2" s="84">
        <v>8009</v>
      </c>
      <c r="C2" s="84">
        <v>7998</v>
      </c>
      <c r="D2" s="85">
        <f>C2*(1+(C2-B2)/B2)^$B$10</f>
        <v>7943.2262054764806</v>
      </c>
    </row>
    <row r="3" spans="1:4" x14ac:dyDescent="0.35">
      <c r="A3" s="84" t="s">
        <v>64</v>
      </c>
      <c r="B3" s="84">
        <v>3695</v>
      </c>
      <c r="C3" s="84">
        <v>3795</v>
      </c>
      <c r="D3" s="85">
        <f>C3*(1+(C3-B3)/B3)^$B$10</f>
        <v>4337.0903329807725</v>
      </c>
    </row>
    <row r="4" spans="1:4" x14ac:dyDescent="0.35">
      <c r="A4" s="84" t="s">
        <v>66</v>
      </c>
      <c r="B4" s="84">
        <v>2896</v>
      </c>
      <c r="C4" s="84">
        <v>2761</v>
      </c>
      <c r="D4" s="85">
        <f>C4*(1+(C4-B4)/B4)^$B$10</f>
        <v>2174.7315357228681</v>
      </c>
    </row>
    <row r="5" spans="1:4" x14ac:dyDescent="0.35">
      <c r="A5" s="84" t="s">
        <v>67</v>
      </c>
      <c r="B5" s="84">
        <v>1974</v>
      </c>
      <c r="C5" s="84">
        <v>2409</v>
      </c>
      <c r="D5" s="85">
        <f>C5*(1+(C5-B5)/B5)^$B$10</f>
        <v>6520.5624446832144</v>
      </c>
    </row>
    <row r="6" spans="1:4" x14ac:dyDescent="0.35">
      <c r="A6" s="84" t="s">
        <v>68</v>
      </c>
      <c r="B6" s="84">
        <v>777</v>
      </c>
      <c r="C6" s="84">
        <v>701</v>
      </c>
      <c r="D6" s="85">
        <f t="shared" ref="D6" si="0">C6*(1+(C6-B6)/B6)^$B$10</f>
        <v>418.989378671986</v>
      </c>
    </row>
    <row r="7" spans="1:4" x14ac:dyDescent="0.35">
      <c r="A7" s="84" t="s">
        <v>69</v>
      </c>
      <c r="B7" s="84">
        <v>554</v>
      </c>
      <c r="C7" s="84">
        <v>595</v>
      </c>
      <c r="D7" s="85">
        <f>C7*(1+(C7-B7)/B7)^$B$10</f>
        <v>850.26239303677676</v>
      </c>
    </row>
    <row r="8" spans="1:4" x14ac:dyDescent="0.35">
      <c r="C8" s="84" t="s">
        <v>65</v>
      </c>
      <c r="D8" s="86">
        <f>SUM(D2:D7)</f>
        <v>22244.862290572102</v>
      </c>
    </row>
    <row r="10" spans="1:4" x14ac:dyDescent="0.35">
      <c r="A10" s="84" t="s">
        <v>6</v>
      </c>
      <c r="B10" s="8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7:I37"/>
  <sheetViews>
    <sheetView tabSelected="1" workbookViewId="0">
      <selection activeCell="E23" sqref="E23"/>
    </sheetView>
  </sheetViews>
  <sheetFormatPr defaultColWidth="8.81640625" defaultRowHeight="14.5" x14ac:dyDescent="0.35"/>
  <cols>
    <col min="2" max="2" width="12" bestFit="1" customWidth="1"/>
    <col min="3" max="3" width="11.453125" bestFit="1" customWidth="1"/>
    <col min="4" max="4" width="9.453125" bestFit="1" customWidth="1"/>
    <col min="5" max="6" width="9.1796875" bestFit="1" customWidth="1"/>
    <col min="7" max="7" width="11.81640625" customWidth="1"/>
    <col min="8" max="8" width="10.453125" customWidth="1"/>
  </cols>
  <sheetData>
    <row r="7" spans="2:6" ht="15" thickBot="1" x14ac:dyDescent="0.4">
      <c r="B7" s="4" t="s">
        <v>82</v>
      </c>
    </row>
    <row r="8" spans="2:6" x14ac:dyDescent="0.35">
      <c r="B8" s="5" t="s">
        <v>70</v>
      </c>
      <c r="C8" s="39"/>
      <c r="D8" s="6"/>
      <c r="F8" s="65"/>
    </row>
    <row r="9" spans="2:6" ht="15" thickBot="1" x14ac:dyDescent="0.4">
      <c r="B9" s="49"/>
      <c r="C9" s="50" t="s">
        <v>102</v>
      </c>
      <c r="D9" s="51" t="s">
        <v>103</v>
      </c>
      <c r="F9" s="4" t="s">
        <v>81</v>
      </c>
    </row>
    <row r="10" spans="2:6" x14ac:dyDescent="0.35">
      <c r="B10" s="7" t="s">
        <v>63</v>
      </c>
      <c r="C10" s="22">
        <v>8009</v>
      </c>
      <c r="D10" s="58">
        <v>7998</v>
      </c>
      <c r="F10" s="79">
        <f>(D10-C10)/C10</f>
        <v>-1.3734548632788114E-3</v>
      </c>
    </row>
    <row r="11" spans="2:6" x14ac:dyDescent="0.35">
      <c r="B11" s="7" t="s">
        <v>64</v>
      </c>
      <c r="C11" s="22">
        <v>3695</v>
      </c>
      <c r="D11" s="58">
        <v>3795</v>
      </c>
      <c r="F11" s="52">
        <f t="shared" ref="F11:F14" si="0">(D11-C11)/C11</f>
        <v>2.7063599458728011E-2</v>
      </c>
    </row>
    <row r="12" spans="2:6" x14ac:dyDescent="0.35">
      <c r="B12" s="7" t="s">
        <v>66</v>
      </c>
      <c r="C12" s="22">
        <v>2896</v>
      </c>
      <c r="D12" s="58">
        <v>2761</v>
      </c>
      <c r="F12" s="52">
        <f t="shared" si="0"/>
        <v>-4.6616022099447513E-2</v>
      </c>
    </row>
    <row r="13" spans="2:6" x14ac:dyDescent="0.35">
      <c r="B13" s="7" t="s">
        <v>67</v>
      </c>
      <c r="C13" s="22">
        <v>1974</v>
      </c>
      <c r="D13" s="58">
        <v>2409</v>
      </c>
      <c r="F13" s="52">
        <f t="shared" si="0"/>
        <v>0.22036474164133737</v>
      </c>
    </row>
    <row r="14" spans="2:6" x14ac:dyDescent="0.35">
      <c r="B14" s="7" t="s">
        <v>68</v>
      </c>
      <c r="C14" s="22">
        <v>777</v>
      </c>
      <c r="D14" s="58">
        <v>701</v>
      </c>
      <c r="F14" s="52">
        <f t="shared" si="0"/>
        <v>-9.7812097812097806E-2</v>
      </c>
    </row>
    <row r="15" spans="2:6" ht="15" thickBot="1" x14ac:dyDescent="0.4">
      <c r="B15" s="7" t="s">
        <v>69</v>
      </c>
      <c r="C15" s="22">
        <v>554</v>
      </c>
      <c r="D15" s="58">
        <v>595</v>
      </c>
      <c r="F15" s="53">
        <f>(D15-C15)/C15</f>
        <v>7.4007220216606495E-2</v>
      </c>
    </row>
    <row r="16" spans="2:6" ht="15" thickBot="1" x14ac:dyDescent="0.4">
      <c r="B16" s="10" t="s">
        <v>65</v>
      </c>
      <c r="C16" s="30">
        <f>SUM(C10:C15)</f>
        <v>17905</v>
      </c>
      <c r="D16" s="27">
        <f>SUM(D10:D15)</f>
        <v>18259</v>
      </c>
    </row>
    <row r="18" spans="2:9" ht="15" thickBot="1" x14ac:dyDescent="0.4">
      <c r="B18" s="4" t="s">
        <v>114</v>
      </c>
      <c r="C18" s="4"/>
    </row>
    <row r="19" spans="2:9" x14ac:dyDescent="0.35">
      <c r="B19" s="5"/>
      <c r="C19" s="92" t="s">
        <v>79</v>
      </c>
      <c r="D19" s="93"/>
      <c r="E19" s="92" t="s">
        <v>78</v>
      </c>
      <c r="F19" s="92"/>
      <c r="G19" s="92"/>
      <c r="H19" s="92"/>
      <c r="I19" s="94"/>
    </row>
    <row r="20" spans="2:9" x14ac:dyDescent="0.35">
      <c r="B20" s="7"/>
      <c r="C20" s="50" t="s">
        <v>102</v>
      </c>
      <c r="D20" s="51" t="s">
        <v>103</v>
      </c>
      <c r="E20" t="s">
        <v>109</v>
      </c>
      <c r="F20" t="s">
        <v>110</v>
      </c>
      <c r="G20" t="s">
        <v>111</v>
      </c>
      <c r="H20" t="s">
        <v>112</v>
      </c>
      <c r="I20" s="21" t="s">
        <v>113</v>
      </c>
    </row>
    <row r="21" spans="2:9" x14ac:dyDescent="0.35">
      <c r="B21" s="7" t="s">
        <v>63</v>
      </c>
      <c r="C21" s="70">
        <v>1</v>
      </c>
      <c r="D21" s="77">
        <f>C21*(1+$F10)</f>
        <v>0.99862654513672122</v>
      </c>
      <c r="E21" s="66">
        <f t="shared" ref="E21:I21" si="1">D21*(1+$F10)</f>
        <v>0.99725497665170393</v>
      </c>
      <c r="F21" s="66">
        <f t="shared" si="1"/>
        <v>0.9958852919540927</v>
      </c>
      <c r="G21" s="66">
        <f t="shared" si="1"/>
        <v>0.99451748845659049</v>
      </c>
      <c r="H21" s="66">
        <f t="shared" si="1"/>
        <v>0.99315156357545398</v>
      </c>
      <c r="I21" s="67">
        <f t="shared" si="1"/>
        <v>0.99178751473048832</v>
      </c>
    </row>
    <row r="22" spans="2:9" x14ac:dyDescent="0.35">
      <c r="B22" s="7" t="s">
        <v>64</v>
      </c>
      <c r="C22" s="70">
        <v>1</v>
      </c>
      <c r="D22" s="77">
        <f t="shared" ref="D22:I22" si="2">C22*(1+$F11)</f>
        <v>1.027063599458728</v>
      </c>
      <c r="E22" s="66">
        <f>D22*(1+$F11)</f>
        <v>1.0548596373331185</v>
      </c>
      <c r="F22" s="66">
        <f t="shared" si="2"/>
        <v>1.0834079360430811</v>
      </c>
      <c r="G22" s="66">
        <f t="shared" si="2"/>
        <v>1.1127288544745582</v>
      </c>
      <c r="H22" s="66">
        <f t="shared" si="2"/>
        <v>1.142843302498227</v>
      </c>
      <c r="I22" s="67">
        <f t="shared" si="2"/>
        <v>1.1737727558811291</v>
      </c>
    </row>
    <row r="23" spans="2:9" x14ac:dyDescent="0.35">
      <c r="B23" s="7" t="s">
        <v>66</v>
      </c>
      <c r="C23" s="70">
        <v>1</v>
      </c>
      <c r="D23" s="77">
        <f t="shared" ref="D23:I23" si="3">C23*(1+$F12)</f>
        <v>0.95338397790055252</v>
      </c>
      <c r="E23" s="66">
        <f t="shared" si="3"/>
        <v>0.90894100931748123</v>
      </c>
      <c r="F23" s="66">
        <f t="shared" si="3"/>
        <v>0.8665697951400434</v>
      </c>
      <c r="G23" s="66">
        <f t="shared" si="3"/>
        <v>0.82617375841908147</v>
      </c>
      <c r="H23" s="66">
        <f t="shared" si="3"/>
        <v>0.78766082423863393</v>
      </c>
      <c r="I23" s="67">
        <f t="shared" si="3"/>
        <v>0.75094320984905671</v>
      </c>
    </row>
    <row r="24" spans="2:9" x14ac:dyDescent="0.35">
      <c r="B24" s="7" t="s">
        <v>67</v>
      </c>
      <c r="C24" s="70">
        <v>1</v>
      </c>
      <c r="D24" s="77">
        <f t="shared" ref="D24:I24" si="4">C24*(1+$F13)</f>
        <v>1.2203647416413375</v>
      </c>
      <c r="E24" s="66">
        <f t="shared" si="4"/>
        <v>1.4892901026413283</v>
      </c>
      <c r="F24" s="66">
        <f t="shared" si="4"/>
        <v>1.8174771313388856</v>
      </c>
      <c r="G24" s="66">
        <f>F24*(1+$F13)</f>
        <v>2.2179850098254184</v>
      </c>
      <c r="H24" s="66">
        <f t="shared" si="4"/>
        <v>2.7067507034799561</v>
      </c>
      <c r="I24" s="67">
        <f t="shared" si="4"/>
        <v>3.303223122939825</v>
      </c>
    </row>
    <row r="25" spans="2:9" x14ac:dyDescent="0.35">
      <c r="B25" s="7" t="s">
        <v>68</v>
      </c>
      <c r="C25" s="70">
        <v>1</v>
      </c>
      <c r="D25" s="77">
        <f t="shared" ref="D25:I25" si="5">C25*(1+$F14)</f>
        <v>0.90218790218790224</v>
      </c>
      <c r="E25" s="66">
        <f t="shared" si="5"/>
        <v>0.81394301085420784</v>
      </c>
      <c r="F25" s="66">
        <f t="shared" si="5"/>
        <v>0.73432953746306273</v>
      </c>
      <c r="G25" s="66">
        <f t="shared" si="5"/>
        <v>0.66250322491841318</v>
      </c>
      <c r="H25" s="66">
        <f t="shared" si="5"/>
        <v>0.59770239468186315</v>
      </c>
      <c r="I25" s="67">
        <f t="shared" si="5"/>
        <v>0.53923986959071568</v>
      </c>
    </row>
    <row r="26" spans="2:9" ht="15" thickBot="1" x14ac:dyDescent="0.4">
      <c r="B26" s="10" t="s">
        <v>69</v>
      </c>
      <c r="C26" s="74">
        <v>1</v>
      </c>
      <c r="D26" s="78">
        <f>C26*(1+$F15)</f>
        <v>1.0740072202166064</v>
      </c>
      <c r="E26" s="68">
        <f t="shared" ref="E26:I26" si="6">D26*(1+$F15)</f>
        <v>1.1534915090774021</v>
      </c>
      <c r="F26" s="68">
        <f t="shared" si="6"/>
        <v>1.238858209207679</v>
      </c>
      <c r="G26" s="68">
        <f t="shared" si="6"/>
        <v>1.3305426615136624</v>
      </c>
      <c r="H26" s="68">
        <f t="shared" si="6"/>
        <v>1.4290124252718936</v>
      </c>
      <c r="I26" s="69">
        <f t="shared" si="6"/>
        <v>1.5347696625212575</v>
      </c>
    </row>
    <row r="28" spans="2:9" ht="15" thickBot="1" x14ac:dyDescent="0.4">
      <c r="B28" s="4" t="s">
        <v>80</v>
      </c>
      <c r="C28" s="4"/>
    </row>
    <row r="29" spans="2:9" x14ac:dyDescent="0.35">
      <c r="B29" s="5"/>
      <c r="C29" s="92" t="s">
        <v>79</v>
      </c>
      <c r="D29" s="93"/>
      <c r="E29" s="92" t="s">
        <v>78</v>
      </c>
      <c r="F29" s="92"/>
      <c r="G29" s="92"/>
      <c r="H29" s="92"/>
      <c r="I29" s="94"/>
    </row>
    <row r="30" spans="2:9" x14ac:dyDescent="0.35">
      <c r="B30" s="7"/>
      <c r="C30" s="50" t="s">
        <v>102</v>
      </c>
      <c r="D30" s="51" t="s">
        <v>103</v>
      </c>
      <c r="E30" t="s">
        <v>109</v>
      </c>
      <c r="F30" t="s">
        <v>110</v>
      </c>
      <c r="G30" t="s">
        <v>111</v>
      </c>
      <c r="H30" t="s">
        <v>112</v>
      </c>
      <c r="I30" s="21" t="s">
        <v>113</v>
      </c>
    </row>
    <row r="31" spans="2:9" x14ac:dyDescent="0.35">
      <c r="B31" s="7" t="s">
        <v>63</v>
      </c>
      <c r="C31" s="71">
        <f t="shared" ref="C31:I36" si="7">C21*$C10</f>
        <v>8009</v>
      </c>
      <c r="D31" s="75">
        <f t="shared" si="7"/>
        <v>7998</v>
      </c>
      <c r="E31" s="71">
        <f t="shared" si="7"/>
        <v>7987.0151080034966</v>
      </c>
      <c r="F31" s="71">
        <f t="shared" si="7"/>
        <v>7976.0453032603282</v>
      </c>
      <c r="G31" s="71">
        <f t="shared" si="7"/>
        <v>7965.090565048833</v>
      </c>
      <c r="H31" s="71">
        <f t="shared" si="7"/>
        <v>7954.1508726758111</v>
      </c>
      <c r="I31" s="72">
        <f t="shared" si="7"/>
        <v>7943.2262054764806</v>
      </c>
    </row>
    <row r="32" spans="2:9" x14ac:dyDescent="0.35">
      <c r="B32" s="7" t="s">
        <v>64</v>
      </c>
      <c r="C32" s="71">
        <f t="shared" si="7"/>
        <v>3695</v>
      </c>
      <c r="D32" s="75">
        <f t="shared" si="7"/>
        <v>3795</v>
      </c>
      <c r="E32" s="71">
        <f t="shared" si="7"/>
        <v>3897.7063599458729</v>
      </c>
      <c r="F32" s="71">
        <f t="shared" si="7"/>
        <v>4003.1923236791845</v>
      </c>
      <c r="G32" s="71">
        <f t="shared" si="7"/>
        <v>4111.5331172834922</v>
      </c>
      <c r="H32" s="71">
        <f t="shared" si="7"/>
        <v>4222.8060027309484</v>
      </c>
      <c r="I32" s="72">
        <f t="shared" si="7"/>
        <v>4337.0903329807716</v>
      </c>
    </row>
    <row r="33" spans="2:9" x14ac:dyDescent="0.35">
      <c r="B33" s="7" t="s">
        <v>66</v>
      </c>
      <c r="C33" s="71">
        <f t="shared" si="7"/>
        <v>2896</v>
      </c>
      <c r="D33" s="75">
        <f t="shared" si="7"/>
        <v>2761</v>
      </c>
      <c r="E33" s="71">
        <f t="shared" si="7"/>
        <v>2632.2931629834256</v>
      </c>
      <c r="F33" s="71">
        <f t="shared" si="7"/>
        <v>2509.5861267255655</v>
      </c>
      <c r="G33" s="71">
        <f t="shared" si="7"/>
        <v>2392.59920438166</v>
      </c>
      <c r="H33" s="71">
        <f t="shared" si="7"/>
        <v>2281.0657469950838</v>
      </c>
      <c r="I33" s="72">
        <f t="shared" si="7"/>
        <v>2174.7315357228681</v>
      </c>
    </row>
    <row r="34" spans="2:9" x14ac:dyDescent="0.35">
      <c r="B34" s="7" t="s">
        <v>67</v>
      </c>
      <c r="C34" s="71">
        <f t="shared" si="7"/>
        <v>1974</v>
      </c>
      <c r="D34" s="75">
        <f t="shared" si="7"/>
        <v>2409</v>
      </c>
      <c r="E34" s="71">
        <f t="shared" si="7"/>
        <v>2939.8586626139822</v>
      </c>
      <c r="F34" s="71">
        <f t="shared" si="7"/>
        <v>3587.69985726296</v>
      </c>
      <c r="G34" s="71">
        <f t="shared" si="7"/>
        <v>4378.3024093953754</v>
      </c>
      <c r="H34" s="71">
        <f t="shared" si="7"/>
        <v>5343.1258886694332</v>
      </c>
      <c r="I34" s="72">
        <f t="shared" si="7"/>
        <v>6520.5624446832144</v>
      </c>
    </row>
    <row r="35" spans="2:9" x14ac:dyDescent="0.35">
      <c r="B35" s="7" t="s">
        <v>68</v>
      </c>
      <c r="C35" s="71">
        <f t="shared" si="7"/>
        <v>777</v>
      </c>
      <c r="D35" s="75">
        <f t="shared" si="7"/>
        <v>701</v>
      </c>
      <c r="E35" s="71">
        <f t="shared" si="7"/>
        <v>632.43371943371949</v>
      </c>
      <c r="F35" s="71">
        <f t="shared" si="7"/>
        <v>570.57405060879978</v>
      </c>
      <c r="G35" s="71">
        <f t="shared" si="7"/>
        <v>514.76500576160709</v>
      </c>
      <c r="H35" s="71">
        <f t="shared" si="7"/>
        <v>464.41476066780768</v>
      </c>
      <c r="I35" s="72">
        <f t="shared" si="7"/>
        <v>418.98937867198606</v>
      </c>
    </row>
    <row r="36" spans="2:9" x14ac:dyDescent="0.35">
      <c r="B36" s="7" t="s">
        <v>69</v>
      </c>
      <c r="C36" s="71">
        <f t="shared" si="7"/>
        <v>554</v>
      </c>
      <c r="D36" s="75">
        <f t="shared" si="7"/>
        <v>595</v>
      </c>
      <c r="E36" s="71">
        <f t="shared" si="7"/>
        <v>639.0342960288807</v>
      </c>
      <c r="F36" s="71">
        <f t="shared" si="7"/>
        <v>686.32744790105414</v>
      </c>
      <c r="G36" s="71">
        <f t="shared" si="7"/>
        <v>737.12063447856895</v>
      </c>
      <c r="H36" s="71">
        <f t="shared" si="7"/>
        <v>791.67288360062912</v>
      </c>
      <c r="I36" s="72">
        <f t="shared" si="7"/>
        <v>850.26239303677664</v>
      </c>
    </row>
    <row r="37" spans="2:9" ht="15" thickBot="1" x14ac:dyDescent="0.4">
      <c r="B37" s="10" t="s">
        <v>65</v>
      </c>
      <c r="C37" s="73">
        <f>SUM(C31:C36)</f>
        <v>17905</v>
      </c>
      <c r="D37" s="76">
        <f t="shared" ref="D37:I37" si="8">SUM(D31:D36)</f>
        <v>18259</v>
      </c>
      <c r="E37" s="73">
        <f t="shared" si="8"/>
        <v>18728.341309009378</v>
      </c>
      <c r="F37" s="73">
        <f t="shared" si="8"/>
        <v>19333.425109437892</v>
      </c>
      <c r="G37" s="73">
        <f t="shared" si="8"/>
        <v>20099.410936349537</v>
      </c>
      <c r="H37" s="73">
        <f t="shared" si="8"/>
        <v>21057.236155339713</v>
      </c>
      <c r="I37" s="80">
        <f t="shared" si="8"/>
        <v>22244.862290572102</v>
      </c>
    </row>
  </sheetData>
  <mergeCells count="4">
    <mergeCell ref="C29:D29"/>
    <mergeCell ref="E29:I29"/>
    <mergeCell ref="C19:D19"/>
    <mergeCell ref="E19:I19"/>
  </mergeCells>
  <phoneticPr fontId="10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G22"/>
  <sheetViews>
    <sheetView zoomScale="130" zoomScaleNormal="130" workbookViewId="0">
      <selection activeCell="H40" sqref="H40"/>
    </sheetView>
  </sheetViews>
  <sheetFormatPr defaultColWidth="8.81640625" defaultRowHeight="14.5" x14ac:dyDescent="0.35"/>
  <cols>
    <col min="2" max="2" width="20.7265625" customWidth="1"/>
    <col min="3" max="6" width="10.81640625" bestFit="1" customWidth="1"/>
    <col min="7" max="7" width="12.26953125" customWidth="1"/>
  </cols>
  <sheetData>
    <row r="3" spans="2:7" x14ac:dyDescent="0.35">
      <c r="B3" s="4" t="s">
        <v>18</v>
      </c>
      <c r="C3" t="s">
        <v>1</v>
      </c>
      <c r="D3" t="s">
        <v>2</v>
      </c>
      <c r="E3" t="s">
        <v>19</v>
      </c>
      <c r="F3" t="s">
        <v>20</v>
      </c>
      <c r="G3" t="s">
        <v>21</v>
      </c>
    </row>
    <row r="4" spans="2:7" ht="15" thickBot="1" x14ac:dyDescent="0.4">
      <c r="B4" s="4" t="s">
        <v>29</v>
      </c>
    </row>
    <row r="5" spans="2:7" x14ac:dyDescent="0.35">
      <c r="B5" s="38" t="s">
        <v>22</v>
      </c>
      <c r="C5" s="57">
        <v>125</v>
      </c>
      <c r="D5" s="57">
        <v>345</v>
      </c>
      <c r="E5" s="57">
        <v>99</v>
      </c>
      <c r="F5" s="57">
        <v>380</v>
      </c>
      <c r="G5" s="47">
        <v>235</v>
      </c>
    </row>
    <row r="6" spans="2:7" x14ac:dyDescent="0.35">
      <c r="B6" s="28" t="s">
        <v>23</v>
      </c>
      <c r="C6" s="22">
        <v>8400</v>
      </c>
      <c r="D6" s="22">
        <v>4200</v>
      </c>
      <c r="E6" s="22">
        <v>10950</v>
      </c>
      <c r="F6" s="22">
        <v>4000</v>
      </c>
      <c r="G6" s="58">
        <v>3850</v>
      </c>
    </row>
    <row r="7" spans="2:7" x14ac:dyDescent="0.35">
      <c r="B7" s="28" t="s">
        <v>24</v>
      </c>
      <c r="C7" s="23">
        <v>62</v>
      </c>
      <c r="D7" s="23">
        <v>188</v>
      </c>
      <c r="E7" s="23">
        <v>52</v>
      </c>
      <c r="F7" s="23">
        <v>225</v>
      </c>
      <c r="G7" s="59">
        <v>109</v>
      </c>
    </row>
    <row r="8" spans="2:7" x14ac:dyDescent="0.35">
      <c r="B8" s="28"/>
      <c r="G8" s="21"/>
    </row>
    <row r="9" spans="2:7" ht="15" thickBot="1" x14ac:dyDescent="0.4">
      <c r="B9" s="29" t="s">
        <v>25</v>
      </c>
      <c r="C9" s="60">
        <v>0.03</v>
      </c>
      <c r="D9" s="30"/>
      <c r="E9" s="30"/>
      <c r="F9" s="30"/>
      <c r="G9" s="27"/>
    </row>
    <row r="11" spans="2:7" ht="15" thickBot="1" x14ac:dyDescent="0.4">
      <c r="B11" s="4" t="s">
        <v>49</v>
      </c>
    </row>
    <row r="12" spans="2:7" x14ac:dyDescent="0.35">
      <c r="B12" s="38" t="s">
        <v>26</v>
      </c>
      <c r="C12" s="37">
        <f>C5*C6</f>
        <v>1050000</v>
      </c>
      <c r="D12" s="37">
        <f>D5*D6</f>
        <v>1449000</v>
      </c>
      <c r="E12" s="37">
        <f>E5*E6</f>
        <v>1084050</v>
      </c>
      <c r="F12" s="37">
        <f>F5*F6</f>
        <v>1520000</v>
      </c>
      <c r="G12" s="12">
        <f>G5*G6</f>
        <v>904750</v>
      </c>
    </row>
    <row r="13" spans="2:7" x14ac:dyDescent="0.35">
      <c r="B13" s="28" t="s">
        <v>27</v>
      </c>
      <c r="C13" s="1">
        <f>C7*C6</f>
        <v>520800</v>
      </c>
      <c r="D13" s="1">
        <f>D7*D6</f>
        <v>789600</v>
      </c>
      <c r="E13" s="1">
        <f>E7*E6</f>
        <v>569400</v>
      </c>
      <c r="F13" s="1">
        <f>F7*F6</f>
        <v>900000</v>
      </c>
      <c r="G13" s="13">
        <f>G7*G6</f>
        <v>419650</v>
      </c>
    </row>
    <row r="14" spans="2:7" ht="15" thickBot="1" x14ac:dyDescent="0.4">
      <c r="B14" s="29" t="s">
        <v>28</v>
      </c>
      <c r="C14" s="31">
        <f>C12-C13</f>
        <v>529200</v>
      </c>
      <c r="D14" s="31">
        <f t="shared" ref="D14:G14" si="0">D12-D13</f>
        <v>659400</v>
      </c>
      <c r="E14" s="31">
        <f t="shared" si="0"/>
        <v>514650</v>
      </c>
      <c r="F14" s="31">
        <f t="shared" si="0"/>
        <v>620000</v>
      </c>
      <c r="G14" s="11">
        <f t="shared" si="0"/>
        <v>485100</v>
      </c>
    </row>
    <row r="16" spans="2:7" ht="15" thickBot="1" x14ac:dyDescent="0.4">
      <c r="B16" s="4" t="s">
        <v>76</v>
      </c>
    </row>
    <row r="17" spans="2:7" ht="15" thickBot="1" x14ac:dyDescent="0.4">
      <c r="B17" s="62" t="s">
        <v>77</v>
      </c>
      <c r="C17" s="63">
        <f>$C$9*C12</f>
        <v>31500</v>
      </c>
      <c r="D17" s="63">
        <f t="shared" ref="D17:G17" si="1">$C$9*D12</f>
        <v>43470</v>
      </c>
      <c r="E17" s="63">
        <f t="shared" si="1"/>
        <v>32521.5</v>
      </c>
      <c r="F17" s="63">
        <f t="shared" si="1"/>
        <v>45600</v>
      </c>
      <c r="G17" s="64">
        <f t="shared" si="1"/>
        <v>27142.5</v>
      </c>
    </row>
    <row r="18" spans="2:7" x14ac:dyDescent="0.35">
      <c r="B18" s="3"/>
      <c r="C18" s="1"/>
      <c r="D18" s="1"/>
      <c r="E18" s="1"/>
      <c r="F18" s="1"/>
      <c r="G18" s="1"/>
    </row>
    <row r="19" spans="2:7" ht="15" thickBot="1" x14ac:dyDescent="0.4">
      <c r="B19" s="48" t="s">
        <v>83</v>
      </c>
    </row>
    <row r="20" spans="2:7" x14ac:dyDescent="0.35">
      <c r="B20" s="38" t="s">
        <v>83</v>
      </c>
      <c r="C20" s="37">
        <f>C14-C17</f>
        <v>497700</v>
      </c>
      <c r="D20" s="37">
        <f t="shared" ref="D20:G20" si="2">D14-D17</f>
        <v>615930</v>
      </c>
      <c r="E20" s="37">
        <f t="shared" si="2"/>
        <v>482128.5</v>
      </c>
      <c r="F20" s="37">
        <f t="shared" si="2"/>
        <v>574400</v>
      </c>
      <c r="G20" s="12">
        <f t="shared" si="2"/>
        <v>457957.5</v>
      </c>
    </row>
    <row r="21" spans="2:7" ht="15" thickBot="1" x14ac:dyDescent="0.4">
      <c r="B21" s="28"/>
      <c r="G21" s="21"/>
    </row>
    <row r="22" spans="2:7" ht="15" thickBot="1" x14ac:dyDescent="0.4">
      <c r="B22" s="10"/>
      <c r="C22" s="30"/>
      <c r="D22" s="30"/>
      <c r="E22" s="30"/>
      <c r="F22" s="29" t="s">
        <v>84</v>
      </c>
      <c r="G22" s="61">
        <f>SUM(C20:G20)</f>
        <v>2628116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43"/>
  <sheetViews>
    <sheetView workbookViewId="0">
      <selection activeCell="G14" sqref="G14"/>
    </sheetView>
  </sheetViews>
  <sheetFormatPr defaultColWidth="8.81640625" defaultRowHeight="14.5" x14ac:dyDescent="0.35"/>
  <cols>
    <col min="2" max="2" width="20.1796875" bestFit="1" customWidth="1"/>
    <col min="3" max="3" width="9.7265625" bestFit="1" customWidth="1"/>
    <col min="6" max="6" width="9.26953125" bestFit="1" customWidth="1"/>
    <col min="7" max="7" width="14.81640625" bestFit="1" customWidth="1"/>
    <col min="8" max="8" width="14.453125" bestFit="1" customWidth="1"/>
    <col min="9" max="9" width="11.7265625" bestFit="1" customWidth="1"/>
    <col min="10" max="10" width="13.453125" bestFit="1" customWidth="1"/>
    <col min="11" max="11" width="13.1796875" bestFit="1" customWidth="1"/>
    <col min="12" max="12" width="12.81640625" bestFit="1" customWidth="1"/>
    <col min="13" max="13" width="13" bestFit="1" customWidth="1"/>
    <col min="14" max="14" width="12.7265625" bestFit="1" customWidth="1"/>
  </cols>
  <sheetData>
    <row r="1" spans="1:14" x14ac:dyDescent="0.35">
      <c r="A1" t="s">
        <v>31</v>
      </c>
    </row>
    <row r="2" spans="1:14" ht="15" thickBot="1" x14ac:dyDescent="0.4">
      <c r="B2" s="4" t="s">
        <v>29</v>
      </c>
      <c r="E2" s="34"/>
      <c r="G2" s="54"/>
      <c r="H2" s="54"/>
      <c r="I2" s="54"/>
      <c r="J2" s="54"/>
      <c r="K2" s="54"/>
      <c r="L2" s="54"/>
      <c r="M2" s="54"/>
      <c r="N2" s="54"/>
    </row>
    <row r="3" spans="1:14" x14ac:dyDescent="0.35">
      <c r="B3" s="5" t="s">
        <v>7</v>
      </c>
      <c r="C3" s="14">
        <v>20000</v>
      </c>
      <c r="E3" s="3"/>
    </row>
    <row r="4" spans="1:14" x14ac:dyDescent="0.35">
      <c r="B4" s="7" t="s">
        <v>8</v>
      </c>
      <c r="C4" s="15">
        <v>15</v>
      </c>
      <c r="E4" s="3"/>
    </row>
    <row r="5" spans="1:14" x14ac:dyDescent="0.35">
      <c r="B5" s="7" t="s">
        <v>9</v>
      </c>
      <c r="C5" s="16">
        <v>9</v>
      </c>
      <c r="E5" s="3"/>
      <c r="F5" s="55"/>
    </row>
    <row r="6" spans="1:14" ht="15" thickBot="1" x14ac:dyDescent="0.4">
      <c r="B6" s="10" t="s">
        <v>10</v>
      </c>
      <c r="C6" s="17">
        <v>60000</v>
      </c>
      <c r="E6" s="3"/>
      <c r="F6" s="56"/>
    </row>
    <row r="7" spans="1:14" x14ac:dyDescent="0.35">
      <c r="E7" s="3"/>
      <c r="F7" s="1"/>
    </row>
    <row r="8" spans="1:14" ht="15" thickBot="1" x14ac:dyDescent="0.4">
      <c r="B8" s="4" t="s">
        <v>30</v>
      </c>
      <c r="F8" s="54"/>
    </row>
    <row r="9" spans="1:14" x14ac:dyDescent="0.35">
      <c r="B9" s="5" t="s">
        <v>11</v>
      </c>
      <c r="C9" s="12">
        <f>C6+C5*C3</f>
        <v>240000</v>
      </c>
      <c r="F9" s="54"/>
    </row>
    <row r="10" spans="1:14" x14ac:dyDescent="0.35">
      <c r="B10" s="7" t="s">
        <v>12</v>
      </c>
      <c r="C10" s="13">
        <f>C3*C4</f>
        <v>300000</v>
      </c>
      <c r="F10" s="54"/>
    </row>
    <row r="11" spans="1:14" ht="15" thickBot="1" x14ac:dyDescent="0.4">
      <c r="B11" s="10" t="s">
        <v>13</v>
      </c>
      <c r="C11" s="18">
        <f>C10-C9</f>
        <v>60000</v>
      </c>
      <c r="F11" s="54"/>
    </row>
    <row r="12" spans="1:14" x14ac:dyDescent="0.35">
      <c r="D12" s="1"/>
    </row>
    <row r="13" spans="1:14" x14ac:dyDescent="0.35">
      <c r="B13" t="s">
        <v>14</v>
      </c>
    </row>
    <row r="15" spans="1:14" ht="15" thickBot="1" x14ac:dyDescent="0.4">
      <c r="B15" s="4" t="s">
        <v>29</v>
      </c>
    </row>
    <row r="16" spans="1:14" x14ac:dyDescent="0.35">
      <c r="B16" s="5" t="s">
        <v>7</v>
      </c>
      <c r="C16" s="6">
        <v>20000</v>
      </c>
    </row>
    <row r="17" spans="2:11" x14ac:dyDescent="0.35">
      <c r="B17" s="7" t="s">
        <v>8</v>
      </c>
      <c r="C17" s="8">
        <v>15</v>
      </c>
    </row>
    <row r="18" spans="2:11" x14ac:dyDescent="0.35">
      <c r="B18" s="7" t="s">
        <v>9</v>
      </c>
      <c r="C18" s="9">
        <v>9</v>
      </c>
    </row>
    <row r="19" spans="2:11" ht="15" thickBot="1" x14ac:dyDescent="0.4">
      <c r="B19" s="10" t="s">
        <v>10</v>
      </c>
      <c r="C19" s="11">
        <v>60000</v>
      </c>
    </row>
    <row r="21" spans="2:11" ht="15" thickBot="1" x14ac:dyDescent="0.4">
      <c r="B21" s="4" t="s">
        <v>30</v>
      </c>
    </row>
    <row r="22" spans="2:11" x14ac:dyDescent="0.35">
      <c r="B22" s="5" t="s">
        <v>11</v>
      </c>
      <c r="C22" s="12">
        <f>C19+C18*C16</f>
        <v>240000</v>
      </c>
      <c r="D22" s="1"/>
    </row>
    <row r="23" spans="2:11" x14ac:dyDescent="0.35">
      <c r="B23" s="7" t="s">
        <v>12</v>
      </c>
      <c r="C23" s="13">
        <f>C16*C17</f>
        <v>300000</v>
      </c>
      <c r="D23" s="1"/>
    </row>
    <row r="24" spans="2:11" ht="15" thickBot="1" x14ac:dyDescent="0.4">
      <c r="B24" s="10" t="s">
        <v>13</v>
      </c>
      <c r="C24" s="18">
        <f>C23-C22</f>
        <v>60000</v>
      </c>
      <c r="D24" s="1"/>
    </row>
    <row r="25" spans="2:11" x14ac:dyDescent="0.35">
      <c r="D25" s="1"/>
    </row>
    <row r="27" spans="2:11" x14ac:dyDescent="0.35">
      <c r="B27" t="s">
        <v>15</v>
      </c>
      <c r="F27" t="s">
        <v>51</v>
      </c>
      <c r="G27" t="s">
        <v>50</v>
      </c>
      <c r="H27" t="s">
        <v>52</v>
      </c>
      <c r="I27" t="s">
        <v>16</v>
      </c>
      <c r="J27" t="s">
        <v>53</v>
      </c>
      <c r="K27" t="s">
        <v>16</v>
      </c>
    </row>
    <row r="28" spans="2:11" x14ac:dyDescent="0.35">
      <c r="E28" s="3" t="s">
        <v>32</v>
      </c>
      <c r="F28">
        <f>15*0.9</f>
        <v>13.5</v>
      </c>
      <c r="G28">
        <v>16.5</v>
      </c>
      <c r="H28" s="2">
        <v>30000</v>
      </c>
      <c r="I28" s="1">
        <f>H28-60000</f>
        <v>-30000</v>
      </c>
      <c r="J28" s="1">
        <v>90000</v>
      </c>
      <c r="K28" s="1">
        <f>J28-60000</f>
        <v>30000</v>
      </c>
    </row>
    <row r="29" spans="2:11" x14ac:dyDescent="0.35">
      <c r="E29" s="3" t="s">
        <v>33</v>
      </c>
      <c r="F29">
        <f>9*1.1</f>
        <v>9.9</v>
      </c>
      <c r="G29">
        <v>8.1</v>
      </c>
      <c r="H29" s="2">
        <v>42000</v>
      </c>
      <c r="I29" s="1">
        <f t="shared" ref="I29:I31" si="0">H29-60000</f>
        <v>-18000</v>
      </c>
      <c r="J29" s="1">
        <v>78000</v>
      </c>
      <c r="K29" s="1">
        <f t="shared" ref="K29:K31" si="1">J29-60000</f>
        <v>18000</v>
      </c>
    </row>
    <row r="30" spans="2:11" x14ac:dyDescent="0.35">
      <c r="E30" s="3" t="s">
        <v>34</v>
      </c>
      <c r="F30">
        <f>60000*1.1</f>
        <v>66000</v>
      </c>
      <c r="G30">
        <v>54000</v>
      </c>
      <c r="H30" s="2">
        <v>54000</v>
      </c>
      <c r="I30" s="1">
        <f t="shared" si="0"/>
        <v>-6000</v>
      </c>
      <c r="J30" s="1">
        <v>66000</v>
      </c>
      <c r="K30" s="1">
        <f t="shared" si="1"/>
        <v>6000</v>
      </c>
    </row>
    <row r="31" spans="2:11" x14ac:dyDescent="0.35">
      <c r="E31" s="3" t="s">
        <v>35</v>
      </c>
      <c r="F31">
        <f>20000*0.9</f>
        <v>18000</v>
      </c>
      <c r="G31">
        <v>22000</v>
      </c>
      <c r="H31" s="2">
        <v>48000</v>
      </c>
      <c r="I31" s="1">
        <f t="shared" si="0"/>
        <v>-12000</v>
      </c>
      <c r="J31" s="1">
        <v>72000</v>
      </c>
      <c r="K31" s="1">
        <f t="shared" si="1"/>
        <v>12000</v>
      </c>
    </row>
    <row r="33" spans="2:5" x14ac:dyDescent="0.35">
      <c r="B33" t="s">
        <v>17</v>
      </c>
    </row>
    <row r="34" spans="2:5" ht="15" thickBot="1" x14ac:dyDescent="0.4">
      <c r="B34" s="4" t="s">
        <v>29</v>
      </c>
    </row>
    <row r="35" spans="2:5" x14ac:dyDescent="0.35">
      <c r="B35" s="5" t="s">
        <v>7</v>
      </c>
      <c r="C35" s="14">
        <v>26666.666666666668</v>
      </c>
      <c r="E35" t="s">
        <v>54</v>
      </c>
    </row>
    <row r="36" spans="2:5" x14ac:dyDescent="0.35">
      <c r="B36" s="7" t="s">
        <v>8</v>
      </c>
      <c r="C36" s="15">
        <v>13.5</v>
      </c>
    </row>
    <row r="37" spans="2:5" x14ac:dyDescent="0.35">
      <c r="B37" s="7" t="s">
        <v>9</v>
      </c>
      <c r="C37" s="16">
        <v>9</v>
      </c>
    </row>
    <row r="38" spans="2:5" ht="15" thickBot="1" x14ac:dyDescent="0.4">
      <c r="B38" s="10" t="s">
        <v>10</v>
      </c>
      <c r="C38" s="17">
        <v>60000</v>
      </c>
    </row>
    <row r="40" spans="2:5" ht="15" thickBot="1" x14ac:dyDescent="0.4">
      <c r="B40" s="4" t="s">
        <v>30</v>
      </c>
      <c r="D40" s="1"/>
    </row>
    <row r="41" spans="2:5" x14ac:dyDescent="0.35">
      <c r="B41" s="5" t="s">
        <v>11</v>
      </c>
      <c r="C41" s="12">
        <f>C38+C37*C35</f>
        <v>300000</v>
      </c>
      <c r="D41" s="1"/>
    </row>
    <row r="42" spans="2:5" x14ac:dyDescent="0.35">
      <c r="B42" s="7" t="s">
        <v>12</v>
      </c>
      <c r="C42" s="13">
        <f>C35*C36</f>
        <v>360000</v>
      </c>
      <c r="D42" s="1"/>
    </row>
    <row r="43" spans="2:5" ht="15" thickBot="1" x14ac:dyDescent="0.4">
      <c r="B43" s="10" t="s">
        <v>13</v>
      </c>
      <c r="C43" s="18">
        <f>C42-C41</f>
        <v>60000</v>
      </c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E51"/>
  <sheetViews>
    <sheetView workbookViewId="0">
      <selection activeCell="H62" sqref="H62"/>
    </sheetView>
  </sheetViews>
  <sheetFormatPr defaultColWidth="8.81640625" defaultRowHeight="14.5" x14ac:dyDescent="0.35"/>
  <cols>
    <col min="3" max="4" width="14.26953125" bestFit="1" customWidth="1"/>
    <col min="5" max="5" width="6.26953125" customWidth="1"/>
    <col min="6" max="22" width="12.453125" bestFit="1" customWidth="1"/>
  </cols>
  <sheetData>
    <row r="2" spans="2:5" ht="15" thickBot="1" x14ac:dyDescent="0.4">
      <c r="B2" s="4" t="s">
        <v>29</v>
      </c>
    </row>
    <row r="3" spans="2:5" x14ac:dyDescent="0.35">
      <c r="B3" s="5" t="s">
        <v>0</v>
      </c>
      <c r="C3" s="39" t="s">
        <v>62</v>
      </c>
      <c r="D3" s="6" t="s">
        <v>61</v>
      </c>
    </row>
    <row r="4" spans="2:5" x14ac:dyDescent="0.35">
      <c r="B4" s="7" t="s">
        <v>1</v>
      </c>
      <c r="C4" s="23">
        <v>150000</v>
      </c>
      <c r="D4" s="44">
        <v>0.1</v>
      </c>
    </row>
    <row r="5" spans="2:5" ht="15" thickBot="1" x14ac:dyDescent="0.4">
      <c r="B5" s="10" t="s">
        <v>2</v>
      </c>
      <c r="C5" s="45">
        <v>180000</v>
      </c>
      <c r="D5" s="46">
        <v>0.08</v>
      </c>
    </row>
    <row r="7" spans="2:5" ht="15" thickBot="1" x14ac:dyDescent="0.4">
      <c r="B7" s="4" t="s">
        <v>57</v>
      </c>
    </row>
    <row r="8" spans="2:5" x14ac:dyDescent="0.35">
      <c r="B8" s="5" t="s">
        <v>6</v>
      </c>
      <c r="C8" s="39" t="s">
        <v>55</v>
      </c>
      <c r="D8" s="39" t="s">
        <v>56</v>
      </c>
      <c r="E8" s="6" t="s">
        <v>3</v>
      </c>
    </row>
    <row r="9" spans="2:5" x14ac:dyDescent="0.35">
      <c r="B9" s="7">
        <v>1</v>
      </c>
      <c r="C9" s="40">
        <f>C4</f>
        <v>150000</v>
      </c>
      <c r="D9" s="40">
        <f>C5</f>
        <v>180000</v>
      </c>
      <c r="E9" s="21">
        <f>IF(C9&gt;D9,1,0)</f>
        <v>0</v>
      </c>
    </row>
    <row r="10" spans="2:5" x14ac:dyDescent="0.35">
      <c r="B10" s="7">
        <v>2</v>
      </c>
      <c r="C10" s="40">
        <f t="shared" ref="C10:C28" si="0">C9*(1+$D$4)</f>
        <v>165000</v>
      </c>
      <c r="D10" s="40">
        <f t="shared" ref="D10:D28" si="1">D9*(1+$D$5)</f>
        <v>194400</v>
      </c>
      <c r="E10" s="21">
        <f t="shared" ref="E10:E28" si="2">IF(C10&gt;D10,1,0)</f>
        <v>0</v>
      </c>
    </row>
    <row r="11" spans="2:5" x14ac:dyDescent="0.35">
      <c r="B11" s="7">
        <v>3</v>
      </c>
      <c r="C11" s="40">
        <f t="shared" si="0"/>
        <v>181500.00000000003</v>
      </c>
      <c r="D11" s="40">
        <f t="shared" si="1"/>
        <v>209952</v>
      </c>
      <c r="E11" s="21">
        <f t="shared" si="2"/>
        <v>0</v>
      </c>
    </row>
    <row r="12" spans="2:5" x14ac:dyDescent="0.35">
      <c r="B12" s="7">
        <v>4</v>
      </c>
      <c r="C12" s="40">
        <f t="shared" si="0"/>
        <v>199650.00000000006</v>
      </c>
      <c r="D12" s="40">
        <f t="shared" si="1"/>
        <v>226748.16</v>
      </c>
      <c r="E12" s="21">
        <f t="shared" si="2"/>
        <v>0</v>
      </c>
    </row>
    <row r="13" spans="2:5" x14ac:dyDescent="0.35">
      <c r="B13" s="7">
        <v>5</v>
      </c>
      <c r="C13" s="40">
        <f t="shared" si="0"/>
        <v>219615.00000000009</v>
      </c>
      <c r="D13" s="40">
        <f t="shared" si="1"/>
        <v>244888.01280000003</v>
      </c>
      <c r="E13" s="21">
        <f t="shared" si="2"/>
        <v>0</v>
      </c>
    </row>
    <row r="14" spans="2:5" x14ac:dyDescent="0.35">
      <c r="B14" s="7">
        <v>6</v>
      </c>
      <c r="C14" s="40">
        <f t="shared" si="0"/>
        <v>241576.50000000012</v>
      </c>
      <c r="D14" s="40">
        <f t="shared" si="1"/>
        <v>264479.05382400006</v>
      </c>
      <c r="E14" s="21">
        <f t="shared" si="2"/>
        <v>0</v>
      </c>
    </row>
    <row r="15" spans="2:5" x14ac:dyDescent="0.35">
      <c r="B15" s="7">
        <v>7</v>
      </c>
      <c r="C15" s="40">
        <f t="shared" si="0"/>
        <v>265734.15000000014</v>
      </c>
      <c r="D15" s="40">
        <f t="shared" si="1"/>
        <v>285637.37812992011</v>
      </c>
      <c r="E15" s="21">
        <f t="shared" si="2"/>
        <v>0</v>
      </c>
    </row>
    <row r="16" spans="2:5" x14ac:dyDescent="0.35">
      <c r="B16" s="7">
        <v>8</v>
      </c>
      <c r="C16" s="40">
        <f t="shared" si="0"/>
        <v>292307.56500000018</v>
      </c>
      <c r="D16" s="40">
        <f t="shared" si="1"/>
        <v>308488.36838031374</v>
      </c>
      <c r="E16" s="21">
        <f t="shared" si="2"/>
        <v>0</v>
      </c>
    </row>
    <row r="17" spans="2:5" x14ac:dyDescent="0.35">
      <c r="B17" s="7">
        <v>9</v>
      </c>
      <c r="C17" s="40">
        <f t="shared" si="0"/>
        <v>321538.32150000019</v>
      </c>
      <c r="D17" s="40">
        <f t="shared" si="1"/>
        <v>333167.43785073888</v>
      </c>
      <c r="E17" s="21">
        <f t="shared" si="2"/>
        <v>0</v>
      </c>
    </row>
    <row r="18" spans="2:5" x14ac:dyDescent="0.35">
      <c r="B18" s="7">
        <v>10</v>
      </c>
      <c r="C18" s="40">
        <f t="shared" si="0"/>
        <v>353692.15365000023</v>
      </c>
      <c r="D18" s="40">
        <f t="shared" si="1"/>
        <v>359820.83287879801</v>
      </c>
      <c r="E18" s="21">
        <f t="shared" si="2"/>
        <v>0</v>
      </c>
    </row>
    <row r="19" spans="2:5" x14ac:dyDescent="0.35">
      <c r="B19" s="7">
        <v>11</v>
      </c>
      <c r="C19" s="40">
        <f t="shared" si="0"/>
        <v>389061.36901500029</v>
      </c>
      <c r="D19" s="40">
        <f t="shared" si="1"/>
        <v>388606.49950910191</v>
      </c>
      <c r="E19" s="21">
        <f t="shared" si="2"/>
        <v>1</v>
      </c>
    </row>
    <row r="20" spans="2:5" x14ac:dyDescent="0.35">
      <c r="B20" s="7">
        <v>12</v>
      </c>
      <c r="C20" s="40">
        <f t="shared" si="0"/>
        <v>427967.50591650035</v>
      </c>
      <c r="D20" s="40">
        <f t="shared" si="1"/>
        <v>419695.01946983009</v>
      </c>
      <c r="E20" s="21">
        <f t="shared" si="2"/>
        <v>1</v>
      </c>
    </row>
    <row r="21" spans="2:5" x14ac:dyDescent="0.35">
      <c r="B21" s="7">
        <v>13</v>
      </c>
      <c r="C21" s="40">
        <f t="shared" si="0"/>
        <v>470764.25650815043</v>
      </c>
      <c r="D21" s="40">
        <f t="shared" si="1"/>
        <v>453270.62102741655</v>
      </c>
      <c r="E21" s="21">
        <f t="shared" si="2"/>
        <v>1</v>
      </c>
    </row>
    <row r="22" spans="2:5" x14ac:dyDescent="0.35">
      <c r="B22" s="7">
        <v>14</v>
      </c>
      <c r="C22" s="40">
        <f t="shared" si="0"/>
        <v>517840.6821589655</v>
      </c>
      <c r="D22" s="40">
        <f t="shared" si="1"/>
        <v>489532.2707096099</v>
      </c>
      <c r="E22" s="21">
        <f t="shared" si="2"/>
        <v>1</v>
      </c>
    </row>
    <row r="23" spans="2:5" x14ac:dyDescent="0.35">
      <c r="B23" s="7">
        <v>15</v>
      </c>
      <c r="C23" s="40">
        <f t="shared" si="0"/>
        <v>569624.75037486211</v>
      </c>
      <c r="D23" s="40">
        <f t="shared" si="1"/>
        <v>528694.85236637876</v>
      </c>
      <c r="E23" s="21">
        <f t="shared" si="2"/>
        <v>1</v>
      </c>
    </row>
    <row r="24" spans="2:5" x14ac:dyDescent="0.35">
      <c r="B24" s="7">
        <v>16</v>
      </c>
      <c r="C24" s="40">
        <f t="shared" si="0"/>
        <v>626587.2254123484</v>
      </c>
      <c r="D24" s="40">
        <f t="shared" si="1"/>
        <v>570990.44055568916</v>
      </c>
      <c r="E24" s="21">
        <f t="shared" si="2"/>
        <v>1</v>
      </c>
    </row>
    <row r="25" spans="2:5" x14ac:dyDescent="0.35">
      <c r="B25" s="7">
        <v>17</v>
      </c>
      <c r="C25" s="40">
        <f t="shared" si="0"/>
        <v>689245.94795358332</v>
      </c>
      <c r="D25" s="40">
        <f t="shared" si="1"/>
        <v>616669.67580014432</v>
      </c>
      <c r="E25" s="21">
        <f t="shared" si="2"/>
        <v>1</v>
      </c>
    </row>
    <row r="26" spans="2:5" x14ac:dyDescent="0.35">
      <c r="B26" s="7">
        <v>18</v>
      </c>
      <c r="C26" s="40">
        <f t="shared" si="0"/>
        <v>758170.54274894169</v>
      </c>
      <c r="D26" s="40">
        <f t="shared" si="1"/>
        <v>666003.24986415589</v>
      </c>
      <c r="E26" s="21">
        <f t="shared" si="2"/>
        <v>1</v>
      </c>
    </row>
    <row r="27" spans="2:5" x14ac:dyDescent="0.35">
      <c r="B27" s="7">
        <v>19</v>
      </c>
      <c r="C27" s="40">
        <f t="shared" si="0"/>
        <v>833987.59702383587</v>
      </c>
      <c r="D27" s="40">
        <f t="shared" si="1"/>
        <v>719283.50985328841</v>
      </c>
      <c r="E27" s="21">
        <f t="shared" si="2"/>
        <v>1</v>
      </c>
    </row>
    <row r="28" spans="2:5" ht="15" thickBot="1" x14ac:dyDescent="0.4">
      <c r="B28" s="10">
        <v>20</v>
      </c>
      <c r="C28" s="41">
        <f t="shared" si="0"/>
        <v>917386.35672621953</v>
      </c>
      <c r="D28" s="41">
        <f t="shared" si="1"/>
        <v>776826.19064155151</v>
      </c>
      <c r="E28" s="27">
        <f t="shared" si="2"/>
        <v>1</v>
      </c>
    </row>
    <row r="30" spans="2:5" ht="15" thickBot="1" x14ac:dyDescent="0.4">
      <c r="B30" s="4" t="s">
        <v>60</v>
      </c>
    </row>
    <row r="31" spans="2:5" x14ac:dyDescent="0.35">
      <c r="B31" s="5" t="s">
        <v>6</v>
      </c>
      <c r="C31" s="39" t="s">
        <v>58</v>
      </c>
      <c r="D31" s="39" t="s">
        <v>59</v>
      </c>
      <c r="E31" s="6" t="s">
        <v>3</v>
      </c>
    </row>
    <row r="32" spans="2:5" x14ac:dyDescent="0.35">
      <c r="B32" s="7">
        <v>1</v>
      </c>
      <c r="C32" s="42">
        <f>SUM($C$9:C9)</f>
        <v>150000</v>
      </c>
      <c r="D32" s="42">
        <f>SUM($D$9:D9)</f>
        <v>180000</v>
      </c>
      <c r="E32" s="21">
        <f>IF(C32&gt;D32,1,0)</f>
        <v>0</v>
      </c>
    </row>
    <row r="33" spans="2:5" x14ac:dyDescent="0.35">
      <c r="B33" s="7">
        <v>2</v>
      </c>
      <c r="C33" s="42">
        <f>SUM($C$9:C10)</f>
        <v>315000</v>
      </c>
      <c r="D33" s="42">
        <f>SUM($D$9:D10)</f>
        <v>374400</v>
      </c>
      <c r="E33" s="21">
        <f t="shared" ref="E33:E51" si="3">IF(C33&gt;D33,1,0)</f>
        <v>0</v>
      </c>
    </row>
    <row r="34" spans="2:5" x14ac:dyDescent="0.35">
      <c r="B34" s="7">
        <v>3</v>
      </c>
      <c r="C34" s="42">
        <f>SUM($C$9:C11)</f>
        <v>496500</v>
      </c>
      <c r="D34" s="42">
        <f>SUM($D$9:D11)</f>
        <v>584352</v>
      </c>
      <c r="E34" s="21">
        <f t="shared" si="3"/>
        <v>0</v>
      </c>
    </row>
    <row r="35" spans="2:5" x14ac:dyDescent="0.35">
      <c r="B35" s="7">
        <v>4</v>
      </c>
      <c r="C35" s="42">
        <f>SUM($C$9:C12)</f>
        <v>696150</v>
      </c>
      <c r="D35" s="42">
        <f>SUM($D$9:D12)</f>
        <v>811100.16000000003</v>
      </c>
      <c r="E35" s="21">
        <f t="shared" si="3"/>
        <v>0</v>
      </c>
    </row>
    <row r="36" spans="2:5" x14ac:dyDescent="0.35">
      <c r="B36" s="7">
        <v>5</v>
      </c>
      <c r="C36" s="42">
        <f>SUM($C$9:C13)</f>
        <v>915765.00000000012</v>
      </c>
      <c r="D36" s="42">
        <f>SUM($D$9:D13)</f>
        <v>1055988.1728000001</v>
      </c>
      <c r="E36" s="21">
        <f t="shared" si="3"/>
        <v>0</v>
      </c>
    </row>
    <row r="37" spans="2:5" x14ac:dyDescent="0.35">
      <c r="B37" s="7">
        <v>6</v>
      </c>
      <c r="C37" s="42">
        <f>SUM($C$9:C14)</f>
        <v>1157341.5000000002</v>
      </c>
      <c r="D37" s="42">
        <f>SUM($D$9:D14)</f>
        <v>1320467.2266240001</v>
      </c>
      <c r="E37" s="21">
        <f t="shared" si="3"/>
        <v>0</v>
      </c>
    </row>
    <row r="38" spans="2:5" x14ac:dyDescent="0.35">
      <c r="B38" s="7">
        <v>7</v>
      </c>
      <c r="C38" s="42">
        <f>SUM($C$9:C15)</f>
        <v>1423075.6500000004</v>
      </c>
      <c r="D38" s="42">
        <f>SUM($D$9:D15)</f>
        <v>1606104.6047539203</v>
      </c>
      <c r="E38" s="21">
        <f t="shared" si="3"/>
        <v>0</v>
      </c>
    </row>
    <row r="39" spans="2:5" x14ac:dyDescent="0.35">
      <c r="B39" s="7">
        <v>8</v>
      </c>
      <c r="C39" s="42">
        <f>SUM($C$9:C16)</f>
        <v>1715383.2150000005</v>
      </c>
      <c r="D39" s="42">
        <f>SUM($D$9:D16)</f>
        <v>1914592.9731342341</v>
      </c>
      <c r="E39" s="21">
        <f t="shared" si="3"/>
        <v>0</v>
      </c>
    </row>
    <row r="40" spans="2:5" x14ac:dyDescent="0.35">
      <c r="B40" s="7">
        <v>9</v>
      </c>
      <c r="C40" s="42">
        <f>SUM($C$9:C17)</f>
        <v>2036921.5365000009</v>
      </c>
      <c r="D40" s="42">
        <f>SUM($D$9:D17)</f>
        <v>2247760.410984973</v>
      </c>
      <c r="E40" s="21">
        <f t="shared" si="3"/>
        <v>0</v>
      </c>
    </row>
    <row r="41" spans="2:5" x14ac:dyDescent="0.35">
      <c r="B41" s="7">
        <v>10</v>
      </c>
      <c r="C41" s="42">
        <f>SUM($C$9:C18)</f>
        <v>2390613.6901500011</v>
      </c>
      <c r="D41" s="42">
        <f>SUM($D$9:D18)</f>
        <v>2607581.2438637707</v>
      </c>
      <c r="E41" s="21">
        <f t="shared" si="3"/>
        <v>0</v>
      </c>
    </row>
    <row r="42" spans="2:5" x14ac:dyDescent="0.35">
      <c r="B42" s="7">
        <v>11</v>
      </c>
      <c r="C42" s="42">
        <f>SUM($C$9:C19)</f>
        <v>2779675.0591650014</v>
      </c>
      <c r="D42" s="42">
        <f>SUM($D$9:D19)</f>
        <v>2996187.7433728725</v>
      </c>
      <c r="E42" s="21">
        <f t="shared" si="3"/>
        <v>0</v>
      </c>
    </row>
    <row r="43" spans="2:5" x14ac:dyDescent="0.35">
      <c r="B43" s="7">
        <v>12</v>
      </c>
      <c r="C43" s="42">
        <f>SUM($C$9:C20)</f>
        <v>3207642.5650815018</v>
      </c>
      <c r="D43" s="42">
        <f>SUM($D$9:D20)</f>
        <v>3415882.7628427027</v>
      </c>
      <c r="E43" s="21">
        <f t="shared" si="3"/>
        <v>0</v>
      </c>
    </row>
    <row r="44" spans="2:5" x14ac:dyDescent="0.35">
      <c r="B44" s="7">
        <v>13</v>
      </c>
      <c r="C44" s="42">
        <f>SUM($C$9:C21)</f>
        <v>3678406.8215896524</v>
      </c>
      <c r="D44" s="42">
        <f>SUM($D$9:D21)</f>
        <v>3869153.3838701192</v>
      </c>
      <c r="E44" s="21">
        <f t="shared" si="3"/>
        <v>0</v>
      </c>
    </row>
    <row r="45" spans="2:5" x14ac:dyDescent="0.35">
      <c r="B45" s="7">
        <v>14</v>
      </c>
      <c r="C45" s="42">
        <f>SUM($C$9:C22)</f>
        <v>4196247.5037486181</v>
      </c>
      <c r="D45" s="42">
        <f>SUM($D$9:D22)</f>
        <v>4358685.6545797288</v>
      </c>
      <c r="E45" s="21">
        <f t="shared" si="3"/>
        <v>0</v>
      </c>
    </row>
    <row r="46" spans="2:5" x14ac:dyDescent="0.35">
      <c r="B46" s="7">
        <v>15</v>
      </c>
      <c r="C46" s="42">
        <f>SUM($C$9:C23)</f>
        <v>4765872.2541234801</v>
      </c>
      <c r="D46" s="42">
        <f>SUM($D$9:D23)</f>
        <v>4887380.5069461074</v>
      </c>
      <c r="E46" s="21">
        <f t="shared" si="3"/>
        <v>0</v>
      </c>
    </row>
    <row r="47" spans="2:5" x14ac:dyDescent="0.35">
      <c r="B47" s="7">
        <v>16</v>
      </c>
      <c r="C47" s="42">
        <f>SUM($C$9:C24)</f>
        <v>5392459.4795358283</v>
      </c>
      <c r="D47" s="42">
        <f>SUM($D$9:D24)</f>
        <v>5458370.9475017963</v>
      </c>
      <c r="E47" s="21">
        <f t="shared" si="3"/>
        <v>0</v>
      </c>
    </row>
    <row r="48" spans="2:5" x14ac:dyDescent="0.35">
      <c r="B48" s="7">
        <v>17</v>
      </c>
      <c r="C48" s="42">
        <f>SUM($C$9:C25)</f>
        <v>6081705.427489412</v>
      </c>
      <c r="D48" s="42">
        <f>SUM($D$9:D25)</f>
        <v>6075040.623301941</v>
      </c>
      <c r="E48" s="21">
        <f t="shared" si="3"/>
        <v>1</v>
      </c>
    </row>
    <row r="49" spans="2:5" x14ac:dyDescent="0.35">
      <c r="B49" s="7">
        <v>18</v>
      </c>
      <c r="C49" s="42">
        <f>SUM($C$9:C26)</f>
        <v>6839875.9702383541</v>
      </c>
      <c r="D49" s="42">
        <f>SUM($D$9:D26)</f>
        <v>6741043.8731660973</v>
      </c>
      <c r="E49" s="21">
        <f t="shared" si="3"/>
        <v>1</v>
      </c>
    </row>
    <row r="50" spans="2:5" x14ac:dyDescent="0.35">
      <c r="B50" s="7">
        <v>19</v>
      </c>
      <c r="C50" s="42">
        <f>SUM($C$9:C27)</f>
        <v>7673863.5672621895</v>
      </c>
      <c r="D50" s="42">
        <f>SUM($D$9:D27)</f>
        <v>7460327.3830193859</v>
      </c>
      <c r="E50" s="21">
        <f t="shared" si="3"/>
        <v>1</v>
      </c>
    </row>
    <row r="51" spans="2:5" ht="15" thickBot="1" x14ac:dyDescent="0.4">
      <c r="B51" s="10">
        <v>20</v>
      </c>
      <c r="C51" s="43">
        <f>SUM($C$9:C28)</f>
        <v>8591249.9239884093</v>
      </c>
      <c r="D51" s="43">
        <f>SUM($D$9:D28)</f>
        <v>8237153.5736609371</v>
      </c>
      <c r="E51" s="27">
        <f t="shared" si="3"/>
        <v>1</v>
      </c>
    </row>
  </sheetData>
  <conditionalFormatting sqref="E9:E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P4_stu_ex1</vt:lpstr>
      <vt:lpstr>P4_stu_ex2</vt:lpstr>
      <vt:lpstr>P4_stu_ex3</vt:lpstr>
      <vt:lpstr>P4_myattemptoimprove</vt:lpstr>
      <vt:lpstr>P5_stu_ex1</vt:lpstr>
      <vt:lpstr>P5_stu_ex2</vt:lpstr>
      <vt:lpstr>P6_stu_ex3</vt:lpstr>
      <vt:lpstr>P5_myattempttoimprove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2024-10-10T16:48:48Z</dcterms:modified>
</cp:coreProperties>
</file>