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so\OneDrive - UW-Madison\MSBA Business Analytics\Fall Semester\GenBus730_Optimization\"/>
    </mc:Choice>
  </mc:AlternateContent>
  <xr:revisionPtr revIDLastSave="0" documentId="13_ncr:1_{2A5444C5-C062-40C1-9BDF-6FEB07278DC7}" xr6:coauthVersionLast="47" xr6:coauthVersionMax="47" xr10:uidLastSave="{00000000-0000-0000-0000-000000000000}"/>
  <bookViews>
    <workbookView xWindow="-110" yWindow="-110" windowWidth="25820" windowHeight="15500" xr2:uid="{3C8C3555-6AA6-45C0-9602-6ADE4F77675A}"/>
  </bookViews>
  <sheets>
    <sheet name="W2 La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L22" i="1" s="1"/>
  <c r="L7" i="1"/>
  <c r="K7" i="1"/>
  <c r="C12" i="1"/>
  <c r="C13" i="1"/>
  <c r="C9" i="1"/>
  <c r="K17" i="1" l="1"/>
  <c r="K23" i="1" s="1"/>
  <c r="K24" i="1" s="1"/>
  <c r="L17" i="1"/>
  <c r="L23" i="1" s="1"/>
  <c r="L24" i="1" s="1"/>
  <c r="M22" i="1"/>
  <c r="M17" i="1"/>
  <c r="P17" i="1"/>
  <c r="O17" i="1"/>
  <c r="N17" i="1"/>
  <c r="C14" i="1"/>
  <c r="C17" i="1" s="1"/>
  <c r="K18" i="1" l="1"/>
  <c r="L18" i="1"/>
  <c r="L28" i="1" s="1"/>
  <c r="M23" i="1"/>
  <c r="M24" i="1" s="1"/>
  <c r="M18" i="1"/>
  <c r="N22" i="1"/>
  <c r="N23" i="1"/>
  <c r="N18" i="1"/>
  <c r="K28" i="1"/>
  <c r="O18" i="1"/>
  <c r="O23" i="1"/>
  <c r="P23" i="1"/>
  <c r="P18" i="1"/>
  <c r="M28" i="1" l="1"/>
  <c r="O22" i="1"/>
  <c r="N24" i="1"/>
  <c r="N28" i="1" s="1"/>
  <c r="P22" i="1" l="1"/>
  <c r="P24" i="1" s="1"/>
  <c r="P28" i="1" s="1"/>
  <c r="O24" i="1"/>
  <c r="O28" i="1" s="1"/>
  <c r="P29" i="1" s="1"/>
</calcChain>
</file>

<file path=xl/sharedStrings.xml><?xml version="1.0" encoding="utf-8"?>
<sst xmlns="http://schemas.openxmlformats.org/spreadsheetml/2006/main" count="46" uniqueCount="35">
  <si>
    <t>Inputs:</t>
  </si>
  <si>
    <t>Selling Price</t>
  </si>
  <si>
    <t>Quantity Sold</t>
  </si>
  <si>
    <t>Variable Cost</t>
  </si>
  <si>
    <t>Fixed Cost</t>
  </si>
  <si>
    <t>Revenue</t>
  </si>
  <si>
    <t>Total Var Cost</t>
  </si>
  <si>
    <t>Total Fixed Cost</t>
  </si>
  <si>
    <t xml:space="preserve">Profit  </t>
  </si>
  <si>
    <t xml:space="preserve">Total Cost </t>
  </si>
  <si>
    <t>Revenue Calculations:</t>
  </si>
  <si>
    <t>Total Cost Calculations:</t>
  </si>
  <si>
    <t>Profit Calculation:</t>
  </si>
  <si>
    <t>Price</t>
  </si>
  <si>
    <t>Units Sold</t>
  </si>
  <si>
    <t>Total Cost</t>
  </si>
  <si>
    <t>Month 1</t>
  </si>
  <si>
    <t>Total</t>
  </si>
  <si>
    <t>Month 2</t>
  </si>
  <si>
    <t>Month 3</t>
  </si>
  <si>
    <t>Month 4</t>
  </si>
  <si>
    <t>Month 5</t>
  </si>
  <si>
    <t>Month 6</t>
  </si>
  <si>
    <t>Inputs</t>
  </si>
  <si>
    <t>Price Elasticity</t>
  </si>
  <si>
    <t>Slope</t>
  </si>
  <si>
    <t>Intercept</t>
  </si>
  <si>
    <t>Fixed Costs</t>
  </si>
  <si>
    <t>Monthly Growth Rate</t>
  </si>
  <si>
    <t>Variable Cost Rate</t>
  </si>
  <si>
    <t>Revenue Calculation</t>
  </si>
  <si>
    <t>Sales Revenue</t>
  </si>
  <si>
    <t>Cost Calculations</t>
  </si>
  <si>
    <t>Profit Calculations</t>
  </si>
  <si>
    <t>Monthly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</si>
</sst>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6" formatCode="&quot;$&quot;#,##0.00"/>
    <numFmt numFmtId="176" formatCode="0.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8"/>
      <color rgb="FF2D3B45"/>
      <name val="Arial"/>
      <family val="2"/>
    </font>
    <font>
      <sz val="8"/>
      <color rgb="FF2D3B45"/>
      <name val="Arial"/>
      <family val="2"/>
    </font>
    <font>
      <b/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166" fontId="0" fillId="0" borderId="12" xfId="0" applyNumberFormat="1" applyBorder="1"/>
    <xf numFmtId="166" fontId="0" fillId="0" borderId="3" xfId="0" applyNumberFormat="1" applyBorder="1"/>
    <xf numFmtId="166" fontId="0" fillId="0" borderId="5" xfId="0" applyNumberFormat="1" applyBorder="1"/>
    <xf numFmtId="166" fontId="0" fillId="0" borderId="8" xfId="0" applyNumberFormat="1" applyBorder="1"/>
    <xf numFmtId="0" fontId="0" fillId="0" borderId="13" xfId="0" applyBorder="1" applyAlignment="1">
      <alignment horizontal="right"/>
    </xf>
    <xf numFmtId="166" fontId="0" fillId="4" borderId="14" xfId="1" applyNumberFormat="1" applyFont="1" applyFill="1" applyBorder="1"/>
    <xf numFmtId="0" fontId="0" fillId="0" borderId="15" xfId="0" applyBorder="1" applyAlignment="1">
      <alignment horizontal="right"/>
    </xf>
    <xf numFmtId="0" fontId="0" fillId="4" borderId="16" xfId="1" applyNumberFormat="1" applyFont="1" applyFill="1" applyBorder="1"/>
    <xf numFmtId="166" fontId="0" fillId="4" borderId="16" xfId="1" applyNumberFormat="1" applyFont="1" applyFill="1" applyBorder="1"/>
    <xf numFmtId="0" fontId="0" fillId="0" borderId="17" xfId="0" applyBorder="1" applyAlignment="1">
      <alignment horizontal="right"/>
    </xf>
    <xf numFmtId="166" fontId="0" fillId="4" borderId="18" xfId="1" applyNumberFormat="1" applyFont="1" applyFill="1" applyBorder="1"/>
    <xf numFmtId="0" fontId="2" fillId="0" borderId="0" xfId="0" applyFont="1" applyFill="1" applyBorder="1" applyAlignment="1">
      <alignment horizontal="right"/>
    </xf>
    <xf numFmtId="0" fontId="4" fillId="0" borderId="19" xfId="0" applyFont="1" applyBorder="1" applyAlignment="1">
      <alignment horizontal="center" vertical="center" wrapText="1"/>
    </xf>
    <xf numFmtId="6" fontId="5" fillId="0" borderId="19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5" borderId="0" xfId="0" applyFill="1"/>
    <xf numFmtId="166" fontId="0" fillId="3" borderId="20" xfId="0" applyNumberFormat="1" applyFill="1" applyBorder="1"/>
    <xf numFmtId="166" fontId="0" fillId="2" borderId="9" xfId="0" applyNumberForma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166" fontId="0" fillId="0" borderId="0" xfId="0" applyNumberFormat="1" applyBorder="1"/>
    <xf numFmtId="0" fontId="0" fillId="0" borderId="6" xfId="0" applyBorder="1"/>
    <xf numFmtId="2" fontId="0" fillId="0" borderId="2" xfId="0" applyNumberFormat="1" applyBorder="1"/>
    <xf numFmtId="2" fontId="0" fillId="0" borderId="3" xfId="0" applyNumberFormat="1" applyBorder="1"/>
    <xf numFmtId="166" fontId="0" fillId="0" borderId="7" xfId="0" applyNumberFormat="1" applyBorder="1"/>
    <xf numFmtId="166" fontId="0" fillId="0" borderId="2" xfId="0" applyNumberFormat="1" applyBorder="1"/>
    <xf numFmtId="166" fontId="0" fillId="4" borderId="0" xfId="0" applyNumberFormat="1" applyFill="1" applyBorder="1"/>
    <xf numFmtId="166" fontId="0" fillId="4" borderId="5" xfId="0" applyNumberFormat="1" applyFill="1" applyBorder="1"/>
    <xf numFmtId="0" fontId="0" fillId="4" borderId="0" xfId="0" applyFill="1" applyBorder="1"/>
    <xf numFmtId="9" fontId="0" fillId="4" borderId="0" xfId="0" applyNumberFormat="1" applyFill="1" applyBorder="1"/>
    <xf numFmtId="166" fontId="0" fillId="4" borderId="7" xfId="1" applyNumberFormat="1" applyFont="1" applyFill="1" applyBorder="1"/>
    <xf numFmtId="166" fontId="0" fillId="3" borderId="8" xfId="0" applyNumberFormat="1" applyFill="1" applyBorder="1"/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176" fontId="0" fillId="4" borderId="0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EAE7-243C-4E62-ABAA-9518F3649E96}">
  <dimension ref="B1:P29"/>
  <sheetViews>
    <sheetView tabSelected="1" topLeftCell="B1" zoomScaleNormal="100" workbookViewId="0">
      <selection activeCell="H22" sqref="H22"/>
    </sheetView>
  </sheetViews>
  <sheetFormatPr defaultRowHeight="14.5" x14ac:dyDescent="0.35"/>
  <cols>
    <col min="2" max="2" width="20.54296875" bestFit="1" customWidth="1"/>
    <col min="3" max="3" width="10.1796875" bestFit="1" customWidth="1"/>
    <col min="5" max="5" width="8.7265625" style="28"/>
    <col min="7" max="7" width="20.81640625" bestFit="1" customWidth="1"/>
    <col min="8" max="8" width="9.90625" bestFit="1" customWidth="1"/>
    <col min="10" max="11" width="18.36328125" bestFit="1" customWidth="1"/>
    <col min="12" max="12" width="18.08984375" bestFit="1" customWidth="1"/>
    <col min="13" max="13" width="12.54296875" bestFit="1" customWidth="1"/>
    <col min="14" max="14" width="11.54296875" bestFit="1" customWidth="1"/>
    <col min="15" max="15" width="14.7265625" bestFit="1" customWidth="1"/>
    <col min="16" max="16" width="10.54296875" bestFit="1" customWidth="1"/>
    <col min="17" max="17" width="10.453125" bestFit="1" customWidth="1"/>
    <col min="18" max="18" width="8.90625" bestFit="1" customWidth="1"/>
  </cols>
  <sheetData>
    <row r="1" spans="2:16" ht="15" thickBot="1" x14ac:dyDescent="0.4"/>
    <row r="2" spans="2:16" ht="16.5" thickBot="1" x14ac:dyDescent="0.45">
      <c r="B2" s="1" t="s">
        <v>0</v>
      </c>
      <c r="G2" s="25" t="s">
        <v>13</v>
      </c>
      <c r="H2" s="25" t="s">
        <v>14</v>
      </c>
      <c r="J2" s="31" t="s">
        <v>23</v>
      </c>
    </row>
    <row r="3" spans="2:16" ht="15" thickBot="1" x14ac:dyDescent="0.4">
      <c r="B3" s="17" t="s">
        <v>1</v>
      </c>
      <c r="C3" s="18">
        <v>45</v>
      </c>
      <c r="G3" s="26">
        <v>70</v>
      </c>
      <c r="H3" s="27">
        <v>205</v>
      </c>
      <c r="J3" s="2"/>
      <c r="K3" s="49" t="s">
        <v>16</v>
      </c>
      <c r="L3" s="49" t="s">
        <v>18</v>
      </c>
      <c r="M3" s="49" t="s">
        <v>19</v>
      </c>
      <c r="N3" s="49" t="s">
        <v>20</v>
      </c>
      <c r="O3" s="49" t="s">
        <v>21</v>
      </c>
      <c r="P3" s="50" t="s">
        <v>22</v>
      </c>
    </row>
    <row r="4" spans="2:16" ht="15" thickBot="1" x14ac:dyDescent="0.4">
      <c r="B4" s="19" t="s">
        <v>2</v>
      </c>
      <c r="C4" s="20">
        <v>100</v>
      </c>
      <c r="G4" s="26">
        <v>80</v>
      </c>
      <c r="H4" s="27">
        <v>184</v>
      </c>
      <c r="J4" s="45" t="s">
        <v>13</v>
      </c>
      <c r="K4" s="39">
        <v>120</v>
      </c>
      <c r="L4" s="39">
        <v>120</v>
      </c>
      <c r="M4" s="39">
        <v>100</v>
      </c>
      <c r="N4" s="39">
        <v>120</v>
      </c>
      <c r="O4" s="39">
        <v>120</v>
      </c>
      <c r="P4" s="40">
        <v>80</v>
      </c>
    </row>
    <row r="5" spans="2:16" ht="15" thickBot="1" x14ac:dyDescent="0.4">
      <c r="B5" s="19" t="s">
        <v>3</v>
      </c>
      <c r="C5" s="21">
        <v>15</v>
      </c>
      <c r="G5" s="26">
        <v>90</v>
      </c>
      <c r="H5" s="27">
        <v>147</v>
      </c>
      <c r="J5" s="45"/>
      <c r="K5" s="6"/>
      <c r="L5" s="6"/>
      <c r="M5" s="6"/>
      <c r="N5" s="6"/>
      <c r="O5" s="6"/>
      <c r="P5" s="3"/>
    </row>
    <row r="6" spans="2:16" ht="15" thickBot="1" x14ac:dyDescent="0.4">
      <c r="B6" s="22" t="s">
        <v>4</v>
      </c>
      <c r="C6" s="23">
        <v>3000</v>
      </c>
      <c r="G6" s="26">
        <v>100</v>
      </c>
      <c r="H6" s="27">
        <v>125</v>
      </c>
      <c r="J6" s="45"/>
      <c r="K6" s="51" t="s">
        <v>25</v>
      </c>
      <c r="L6" s="51" t="s">
        <v>26</v>
      </c>
      <c r="M6" s="6"/>
      <c r="N6" s="6"/>
      <c r="O6" s="6"/>
      <c r="P6" s="3"/>
    </row>
    <row r="7" spans="2:16" ht="15" thickBot="1" x14ac:dyDescent="0.4">
      <c r="G7" s="26">
        <v>110</v>
      </c>
      <c r="H7" s="27">
        <v>109</v>
      </c>
      <c r="J7" s="45" t="s">
        <v>24</v>
      </c>
      <c r="K7" s="53">
        <f>SLOPE(H3:H10,G3:G10)</f>
        <v>-2.0678571428571431</v>
      </c>
      <c r="L7" s="41">
        <f>INTERCEPT(H3:H10,G3:G10)</f>
        <v>342.75</v>
      </c>
      <c r="M7" s="6"/>
      <c r="N7" s="6"/>
      <c r="O7" s="6"/>
      <c r="P7" s="3"/>
    </row>
    <row r="8" spans="2:16" ht="15" thickBot="1" x14ac:dyDescent="0.4">
      <c r="B8" s="24" t="s">
        <v>10</v>
      </c>
      <c r="G8" s="26">
        <v>120</v>
      </c>
      <c r="H8" s="27">
        <v>105</v>
      </c>
      <c r="J8" s="45"/>
      <c r="K8" s="6"/>
      <c r="L8" s="6"/>
      <c r="M8" s="6"/>
      <c r="N8" s="6"/>
      <c r="O8" s="6"/>
      <c r="P8" s="3"/>
    </row>
    <row r="9" spans="2:16" ht="15" thickBot="1" x14ac:dyDescent="0.4">
      <c r="B9" s="12" t="s">
        <v>5</v>
      </c>
      <c r="C9" s="13">
        <f>C3*C4</f>
        <v>4500</v>
      </c>
      <c r="G9" s="26">
        <v>130</v>
      </c>
      <c r="H9" s="27">
        <v>75</v>
      </c>
      <c r="J9" s="45"/>
      <c r="K9" s="51" t="s">
        <v>16</v>
      </c>
      <c r="L9" s="51" t="s">
        <v>28</v>
      </c>
      <c r="M9" s="6"/>
      <c r="N9" s="6"/>
      <c r="O9" s="6"/>
      <c r="P9" s="3"/>
    </row>
    <row r="10" spans="2:16" ht="15" thickBot="1" x14ac:dyDescent="0.4">
      <c r="G10" s="26">
        <v>140</v>
      </c>
      <c r="H10" s="27">
        <v>55</v>
      </c>
      <c r="J10" s="45" t="s">
        <v>27</v>
      </c>
      <c r="K10" s="39">
        <v>500</v>
      </c>
      <c r="L10" s="42">
        <v>0.02</v>
      </c>
      <c r="M10" s="6"/>
      <c r="N10" s="6"/>
      <c r="O10" s="6"/>
      <c r="P10" s="3"/>
    </row>
    <row r="11" spans="2:16" ht="15" thickBot="1" x14ac:dyDescent="0.4">
      <c r="B11" s="24" t="s">
        <v>11</v>
      </c>
      <c r="J11" s="45"/>
      <c r="K11" s="6"/>
      <c r="L11" s="6"/>
      <c r="M11" s="6"/>
      <c r="N11" s="6"/>
      <c r="O11" s="6"/>
      <c r="P11" s="3"/>
    </row>
    <row r="12" spans="2:16" x14ac:dyDescent="0.35">
      <c r="B12" s="9" t="s">
        <v>6</v>
      </c>
      <c r="C12" s="14">
        <f>C5*C4</f>
        <v>1500</v>
      </c>
      <c r="J12" s="45"/>
      <c r="K12" s="6"/>
      <c r="L12" s="6"/>
      <c r="M12" s="6"/>
      <c r="N12" s="6"/>
      <c r="O12" s="6"/>
      <c r="P12" s="3"/>
    </row>
    <row r="13" spans="2:16" ht="15" thickBot="1" x14ac:dyDescent="0.4">
      <c r="B13" s="10" t="s">
        <v>7</v>
      </c>
      <c r="C13" s="15">
        <f>C6</f>
        <v>3000</v>
      </c>
      <c r="J13" s="46" t="s">
        <v>29</v>
      </c>
      <c r="K13" s="43">
        <v>60</v>
      </c>
      <c r="L13" s="4"/>
      <c r="M13" s="4"/>
      <c r="N13" s="4"/>
      <c r="O13" s="4"/>
      <c r="P13" s="5"/>
    </row>
    <row r="14" spans="2:16" ht="15" thickBot="1" x14ac:dyDescent="0.4">
      <c r="B14" s="11" t="s">
        <v>9</v>
      </c>
      <c r="C14" s="16">
        <f>C12+C13</f>
        <v>4500</v>
      </c>
    </row>
    <row r="16" spans="2:16" ht="15" thickBot="1" x14ac:dyDescent="0.4">
      <c r="B16" s="24" t="s">
        <v>12</v>
      </c>
      <c r="J16" s="32" t="s">
        <v>30</v>
      </c>
      <c r="K16" s="48" t="s">
        <v>16</v>
      </c>
      <c r="L16" s="48" t="s">
        <v>18</v>
      </c>
      <c r="M16" s="48" t="s">
        <v>19</v>
      </c>
      <c r="N16" s="48" t="s">
        <v>20</v>
      </c>
      <c r="O16" s="48" t="s">
        <v>21</v>
      </c>
      <c r="P16" s="48" t="s">
        <v>22</v>
      </c>
    </row>
    <row r="17" spans="2:16" ht="15" thickBot="1" x14ac:dyDescent="0.4">
      <c r="B17" s="8" t="s">
        <v>8</v>
      </c>
      <c r="C17" s="29">
        <f>C9-C14</f>
        <v>0</v>
      </c>
      <c r="J17" s="47" t="s">
        <v>14</v>
      </c>
      <c r="K17" s="35">
        <f>$K$7*K4+$L$7</f>
        <v>94.607142857142833</v>
      </c>
      <c r="L17" s="35">
        <f>$K$7*L4+$L$7</f>
        <v>94.607142857142833</v>
      </c>
      <c r="M17" s="35">
        <f>$K$7*M4+$L$7</f>
        <v>135.96428571428569</v>
      </c>
      <c r="N17" s="35">
        <f>$K$7*N4+$L$7</f>
        <v>94.607142857142833</v>
      </c>
      <c r="O17" s="35">
        <f>$K$7*O4+$L$7</f>
        <v>94.607142857142833</v>
      </c>
      <c r="P17" s="36">
        <f>$K$7*P4+$L$7</f>
        <v>177.32142857142856</v>
      </c>
    </row>
    <row r="18" spans="2:16" ht="15" thickBot="1" x14ac:dyDescent="0.4">
      <c r="B18" s="7"/>
      <c r="C18" s="30"/>
      <c r="J18" s="46" t="s">
        <v>31</v>
      </c>
      <c r="K18" s="37">
        <f>K4*K17</f>
        <v>11352.857142857139</v>
      </c>
      <c r="L18" s="37">
        <f t="shared" ref="L18:P18" si="0">L4*L17</f>
        <v>11352.857142857139</v>
      </c>
      <c r="M18" s="37">
        <f t="shared" si="0"/>
        <v>13596.428571428569</v>
      </c>
      <c r="N18" s="37">
        <f t="shared" si="0"/>
        <v>11352.857142857139</v>
      </c>
      <c r="O18" s="37">
        <f t="shared" si="0"/>
        <v>11352.857142857139</v>
      </c>
      <c r="P18" s="16">
        <f t="shared" si="0"/>
        <v>14185.714285714284</v>
      </c>
    </row>
    <row r="21" spans="2:16" ht="15" thickBot="1" x14ac:dyDescent="0.4">
      <c r="J21" s="31" t="s">
        <v>32</v>
      </c>
    </row>
    <row r="22" spans="2:16" x14ac:dyDescent="0.35">
      <c r="J22" s="47" t="s">
        <v>4</v>
      </c>
      <c r="K22" s="38">
        <f>K10</f>
        <v>500</v>
      </c>
      <c r="L22" s="38">
        <f>K22+K22*$L$10</f>
        <v>510</v>
      </c>
      <c r="M22" s="38">
        <f>L22+L22*$L$10</f>
        <v>520.20000000000005</v>
      </c>
      <c r="N22" s="38">
        <f>M22+M22*$L$10</f>
        <v>530.60400000000004</v>
      </c>
      <c r="O22" s="38">
        <f>N22+N22*$L$10</f>
        <v>541.21608000000003</v>
      </c>
      <c r="P22" s="14">
        <f>O22+O22*$L$10</f>
        <v>552.0404016</v>
      </c>
    </row>
    <row r="23" spans="2:16" x14ac:dyDescent="0.35">
      <c r="J23" s="45" t="s">
        <v>3</v>
      </c>
      <c r="K23" s="33">
        <f>$K$13*K17</f>
        <v>5676.4285714285697</v>
      </c>
      <c r="L23" s="33">
        <f>$K$13*L17</f>
        <v>5676.4285714285697</v>
      </c>
      <c r="M23" s="33">
        <f>$K$13*M17</f>
        <v>8157.8571428571413</v>
      </c>
      <c r="N23" s="33">
        <f>$K$13*N17</f>
        <v>5676.4285714285697</v>
      </c>
      <c r="O23" s="33">
        <f>$K$13*O17</f>
        <v>5676.4285714285697</v>
      </c>
      <c r="P23" s="15">
        <f>$K$13*P17</f>
        <v>10639.285714285714</v>
      </c>
    </row>
    <row r="24" spans="2:16" ht="15" thickBot="1" x14ac:dyDescent="0.4">
      <c r="J24" s="46" t="s">
        <v>15</v>
      </c>
      <c r="K24" s="37">
        <f>K22+K23</f>
        <v>6176.4285714285697</v>
      </c>
      <c r="L24" s="37">
        <f t="shared" ref="L24:P24" si="1">L22+L23</f>
        <v>6186.4285714285697</v>
      </c>
      <c r="M24" s="37">
        <f t="shared" si="1"/>
        <v>8678.057142857142</v>
      </c>
      <c r="N24" s="37">
        <f t="shared" si="1"/>
        <v>6207.03257142857</v>
      </c>
      <c r="O24" s="37">
        <f t="shared" si="1"/>
        <v>6217.6446514285699</v>
      </c>
      <c r="P24" s="16">
        <f t="shared" si="1"/>
        <v>11191.326115885713</v>
      </c>
    </row>
    <row r="27" spans="2:16" ht="15" thickBot="1" x14ac:dyDescent="0.4">
      <c r="J27" s="31" t="s">
        <v>33</v>
      </c>
    </row>
    <row r="28" spans="2:16" x14ac:dyDescent="0.35">
      <c r="J28" s="47" t="s">
        <v>34</v>
      </c>
      <c r="K28" s="38">
        <f>K18-K24</f>
        <v>5176.4285714285697</v>
      </c>
      <c r="L28" s="38">
        <f t="shared" ref="L28:P28" si="2">L18-L24</f>
        <v>5166.4285714285697</v>
      </c>
      <c r="M28" s="38">
        <f t="shared" si="2"/>
        <v>4918.3714285714268</v>
      </c>
      <c r="N28" s="38">
        <f t="shared" si="2"/>
        <v>5145.8245714285695</v>
      </c>
      <c r="O28" s="38">
        <f t="shared" si="2"/>
        <v>5135.2124914285696</v>
      </c>
      <c r="P28" s="14">
        <f t="shared" si="2"/>
        <v>2994.3881698285713</v>
      </c>
    </row>
    <row r="29" spans="2:16" ht="15" thickBot="1" x14ac:dyDescent="0.4">
      <c r="J29" s="34"/>
      <c r="K29" s="4"/>
      <c r="L29" s="4"/>
      <c r="M29" s="4"/>
      <c r="N29" s="4"/>
      <c r="O29" s="52" t="s">
        <v>17</v>
      </c>
      <c r="P29" s="44">
        <f>SUM(K28:P28)</f>
        <v>28536.653804114278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W2 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Carson Batchelor</dc:creator>
  <cp:lastModifiedBy>Carson Batchelor</cp:lastModifiedBy>
  <dcterms:created xsi:type="dcterms:W3CDTF">2024-10-17T14:48:18Z</dcterms:created>
  <dcterms:modified xsi:type="dcterms:W3CDTF">2024-10-17T15:54:08Z</dcterms:modified>
</cp:coreProperties>
</file>