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3" documentId="8_{CC68786B-84FA-4A6B-A7FB-5A7B9F03448B}" xr6:coauthVersionLast="47" xr6:coauthVersionMax="47" xr10:uidLastSave="{CEB43655-BF56-4A43-9B01-1744B1CE3F4B}"/>
  <bookViews>
    <workbookView xWindow="-108" yWindow="-108" windowWidth="23256" windowHeight="12456" activeTab="2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D35" i="3"/>
  <c r="T210" i="1"/>
  <c r="T209" i="1"/>
  <c r="T208" i="1"/>
  <c r="S210" i="1"/>
  <c r="S209" i="1"/>
  <c r="S208" i="1"/>
  <c r="Y210" i="1"/>
  <c r="X210" i="1"/>
  <c r="Y209" i="1"/>
  <c r="X209" i="1"/>
  <c r="Y208" i="1"/>
  <c r="X208" i="1"/>
  <c r="X204" i="1"/>
  <c r="X205" i="1"/>
  <c r="X206" i="1"/>
  <c r="X207" i="1"/>
  <c r="T207" i="1"/>
  <c r="T206" i="1"/>
  <c r="T205" i="1"/>
  <c r="T204" i="1"/>
  <c r="T203" i="1"/>
  <c r="Y207" i="1"/>
  <c r="S207" i="1"/>
  <c r="Y206" i="1"/>
  <c r="S206" i="1"/>
  <c r="Y205" i="1"/>
  <c r="S205" i="1"/>
  <c r="Y204" i="1"/>
  <c r="S204" i="1"/>
  <c r="Y203" i="1"/>
  <c r="X203" i="1"/>
  <c r="S203" i="1"/>
  <c r="T202" i="1"/>
  <c r="T201" i="1"/>
  <c r="T200" i="1"/>
  <c r="Y202" i="1"/>
  <c r="X202" i="1"/>
  <c r="S202" i="1"/>
  <c r="Y201" i="1"/>
  <c r="X201" i="1"/>
  <c r="S201" i="1"/>
  <c r="Y200" i="1"/>
  <c r="X200" i="1"/>
  <c r="S200" i="1"/>
  <c r="X199" i="1"/>
  <c r="T199" i="1"/>
  <c r="Y199" i="1"/>
  <c r="S199" i="1"/>
  <c r="S198" i="1"/>
  <c r="Y198" i="1"/>
  <c r="X190" i="1"/>
  <c r="X191" i="1"/>
  <c r="X192" i="1"/>
  <c r="X193" i="1"/>
  <c r="X194" i="1"/>
  <c r="X195" i="1"/>
  <c r="X196" i="1"/>
  <c r="X197" i="1"/>
  <c r="Y190" i="1"/>
  <c r="Y191" i="1"/>
  <c r="Y192" i="1"/>
  <c r="Y193" i="1"/>
  <c r="Y194" i="1"/>
  <c r="Y195" i="1"/>
  <c r="Y196" i="1"/>
  <c r="S197" i="1"/>
  <c r="S196" i="1"/>
  <c r="T192" i="1"/>
  <c r="T190" i="1"/>
  <c r="T191" i="1"/>
  <c r="T193" i="1"/>
  <c r="T194" i="1"/>
  <c r="T195" i="1"/>
  <c r="T196" i="1"/>
  <c r="T197" i="1"/>
  <c r="T198" i="1"/>
  <c r="X198" i="1"/>
  <c r="Y197" i="1"/>
  <c r="S195" i="1"/>
  <c r="S194" i="1"/>
  <c r="S193" i="1"/>
  <c r="S192" i="1"/>
  <c r="S191" i="1"/>
  <c r="S190" i="1"/>
  <c r="AL391" i="1" l="1"/>
  <c r="AL390" i="1"/>
  <c r="AL389" i="1"/>
  <c r="AL388" i="1"/>
  <c r="Z361" i="1"/>
  <c r="Z360" i="1"/>
  <c r="U360" i="1"/>
  <c r="U361" i="1"/>
  <c r="S189" i="1" l="1"/>
  <c r="Y189" i="1"/>
  <c r="X189" i="1"/>
  <c r="T132" i="1"/>
  <c r="S132" i="1"/>
  <c r="Y132" i="1"/>
  <c r="X132" i="1"/>
  <c r="X133" i="1"/>
  <c r="Y133" i="1"/>
  <c r="T133" i="1"/>
  <c r="AL110" i="1"/>
  <c r="AL109" i="1"/>
  <c r="AL108" i="1"/>
  <c r="AL107" i="1"/>
  <c r="AL106" i="1"/>
  <c r="AL105" i="1"/>
  <c r="Y187" i="1"/>
  <c r="S187" i="1"/>
  <c r="Y33" i="1"/>
  <c r="X33" i="1"/>
  <c r="T33" i="1"/>
  <c r="S33" i="1"/>
  <c r="Z16" i="1"/>
  <c r="Z37" i="1"/>
  <c r="Z90" i="1"/>
  <c r="Z98" i="1"/>
  <c r="Z99" i="1"/>
  <c r="S392" i="1" l="1"/>
  <c r="S3" i="1"/>
  <c r="Y3" i="1"/>
  <c r="S4" i="1"/>
  <c r="T4" i="1"/>
  <c r="Y4" i="1"/>
  <c r="S5" i="1"/>
  <c r="T5" i="1"/>
  <c r="Y5" i="1"/>
  <c r="S6" i="1"/>
  <c r="T6" i="1"/>
  <c r="Y6" i="1"/>
  <c r="S7" i="1"/>
  <c r="T7" i="1"/>
  <c r="Y7" i="1"/>
  <c r="S8" i="1"/>
  <c r="T8" i="1"/>
  <c r="X8" i="1"/>
  <c r="Y8" i="1"/>
  <c r="S9" i="1"/>
  <c r="T9" i="1"/>
  <c r="Y9" i="1"/>
  <c r="S10" i="1"/>
  <c r="T10" i="1"/>
  <c r="X10" i="1"/>
  <c r="Y10" i="1"/>
  <c r="S11" i="1"/>
  <c r="T11" i="1"/>
  <c r="Y11" i="1"/>
  <c r="S12" i="1"/>
  <c r="T12" i="1"/>
  <c r="Y12" i="1"/>
  <c r="S13" i="1"/>
  <c r="Y13" i="1"/>
  <c r="S14" i="1"/>
  <c r="Y14" i="1"/>
  <c r="S15" i="1"/>
  <c r="Y15" i="1"/>
  <c r="S17" i="1"/>
  <c r="U17" i="1" s="1"/>
  <c r="X17" i="1"/>
  <c r="Y17" i="1"/>
  <c r="Z17" i="1" s="1"/>
  <c r="S18" i="1"/>
  <c r="U18" i="1" s="1"/>
  <c r="X18" i="1"/>
  <c r="Y18" i="1"/>
  <c r="Z18" i="1" s="1"/>
  <c r="S19" i="1"/>
  <c r="U19" i="1" s="1"/>
  <c r="T19" i="1"/>
  <c r="X19" i="1"/>
  <c r="Y19" i="1"/>
  <c r="T20" i="1"/>
  <c r="X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X25" i="1"/>
  <c r="Y25" i="1"/>
  <c r="S26" i="1"/>
  <c r="Y26" i="1"/>
  <c r="S27" i="1"/>
  <c r="T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U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S42" i="1"/>
  <c r="T42" i="1"/>
  <c r="Y42" i="1"/>
  <c r="S46" i="1"/>
  <c r="T46" i="1"/>
  <c r="X46" i="1"/>
  <c r="Y46" i="1"/>
  <c r="S47" i="1"/>
  <c r="T47" i="1"/>
  <c r="X47" i="1"/>
  <c r="Y47" i="1"/>
  <c r="S48" i="1"/>
  <c r="T48" i="1"/>
  <c r="X48" i="1"/>
  <c r="Y48" i="1"/>
  <c r="S49" i="1"/>
  <c r="Y49" i="1"/>
  <c r="S50" i="1"/>
  <c r="Y50" i="1"/>
  <c r="S51" i="1"/>
  <c r="T51" i="1"/>
  <c r="X51" i="1"/>
  <c r="Y51" i="1"/>
  <c r="S52" i="1"/>
  <c r="T52" i="1"/>
  <c r="X52" i="1"/>
  <c r="Y52" i="1"/>
  <c r="S53" i="1"/>
  <c r="T53" i="1"/>
  <c r="Y53" i="1"/>
  <c r="S54" i="1"/>
  <c r="T54" i="1"/>
  <c r="X54" i="1"/>
  <c r="Y54" i="1"/>
  <c r="S55" i="1"/>
  <c r="T55" i="1"/>
  <c r="X55" i="1"/>
  <c r="Y55" i="1"/>
  <c r="S56" i="1"/>
  <c r="T56" i="1"/>
  <c r="X56" i="1"/>
  <c r="Y56" i="1"/>
  <c r="S57" i="1"/>
  <c r="T57" i="1"/>
  <c r="X57" i="1"/>
  <c r="Y57" i="1"/>
  <c r="S58" i="1"/>
  <c r="T58" i="1"/>
  <c r="X58" i="1"/>
  <c r="Y58" i="1"/>
  <c r="S59" i="1"/>
  <c r="T59" i="1"/>
  <c r="X59" i="1"/>
  <c r="Y59" i="1"/>
  <c r="S60" i="1"/>
  <c r="T60" i="1"/>
  <c r="X60" i="1"/>
  <c r="Y60" i="1"/>
  <c r="S61" i="1"/>
  <c r="T61" i="1"/>
  <c r="X61" i="1"/>
  <c r="Y61" i="1"/>
  <c r="S62" i="1"/>
  <c r="T62" i="1"/>
  <c r="X62" i="1"/>
  <c r="Y62" i="1"/>
  <c r="S63" i="1"/>
  <c r="T63" i="1"/>
  <c r="X63" i="1"/>
  <c r="Y63" i="1"/>
  <c r="S64" i="1"/>
  <c r="T64" i="1"/>
  <c r="Y64" i="1"/>
  <c r="T65" i="1"/>
  <c r="X65" i="1"/>
  <c r="S67" i="1"/>
  <c r="T67" i="1"/>
  <c r="X67" i="1"/>
  <c r="Y67" i="1"/>
  <c r="T68" i="1"/>
  <c r="X68" i="1"/>
  <c r="S69" i="1"/>
  <c r="T69" i="1"/>
  <c r="X69" i="1"/>
  <c r="Y69" i="1"/>
  <c r="S70" i="1"/>
  <c r="T70" i="1"/>
  <c r="X70" i="1"/>
  <c r="Y70" i="1"/>
  <c r="S71" i="1"/>
  <c r="T71" i="1"/>
  <c r="X71" i="1"/>
  <c r="Y71" i="1"/>
  <c r="S72" i="1"/>
  <c r="T72" i="1"/>
  <c r="X72" i="1"/>
  <c r="Y72" i="1"/>
  <c r="S73" i="1"/>
  <c r="T73" i="1"/>
  <c r="X73" i="1"/>
  <c r="Y73" i="1"/>
  <c r="S74" i="1"/>
  <c r="Y74" i="1"/>
  <c r="S75" i="1"/>
  <c r="T75" i="1"/>
  <c r="Y75" i="1"/>
  <c r="S76" i="1"/>
  <c r="Y76" i="1"/>
  <c r="Y77" i="1"/>
  <c r="S78" i="1"/>
  <c r="T78" i="1"/>
  <c r="S79" i="1"/>
  <c r="Y79" i="1"/>
  <c r="S80" i="1"/>
  <c r="Y80" i="1"/>
  <c r="S81" i="1"/>
  <c r="Y81" i="1"/>
  <c r="S82" i="1"/>
  <c r="S83" i="1"/>
  <c r="Y83" i="1"/>
  <c r="S84" i="1"/>
  <c r="Y84" i="1"/>
  <c r="S85" i="1"/>
  <c r="Y85" i="1"/>
  <c r="S86" i="1"/>
  <c r="Y86" i="1"/>
  <c r="S87" i="1"/>
  <c r="T87" i="1"/>
  <c r="Y87" i="1"/>
  <c r="S88" i="1"/>
  <c r="T88" i="1"/>
  <c r="Y88" i="1"/>
  <c r="S89" i="1"/>
  <c r="T89" i="1"/>
  <c r="Y89" i="1"/>
  <c r="S90" i="1"/>
  <c r="U90" i="1"/>
  <c r="S91" i="1"/>
  <c r="S92" i="1"/>
  <c r="S94" i="1"/>
  <c r="T94" i="1"/>
  <c r="X94" i="1"/>
  <c r="Y94" i="1"/>
  <c r="S95" i="1"/>
  <c r="Y95" i="1"/>
  <c r="S96" i="1"/>
  <c r="Y96" i="1"/>
  <c r="S97" i="1"/>
  <c r="Y97" i="1"/>
  <c r="S98" i="1"/>
  <c r="S99" i="1"/>
  <c r="U99" i="1"/>
  <c r="Y99" i="1"/>
  <c r="S100" i="1"/>
  <c r="T100" i="1"/>
  <c r="Y100" i="1"/>
  <c r="S101" i="1"/>
  <c r="S123" i="1"/>
  <c r="Y123" i="1"/>
  <c r="S124" i="1"/>
  <c r="Y124" i="1"/>
  <c r="S125" i="1"/>
  <c r="Y125" i="1"/>
  <c r="S126" i="1"/>
  <c r="Y126" i="1"/>
  <c r="S127" i="1"/>
  <c r="Y127" i="1"/>
  <c r="S128" i="1"/>
  <c r="Y128" i="1"/>
  <c r="S129" i="1"/>
  <c r="Y129" i="1"/>
  <c r="S130" i="1"/>
  <c r="Y130" i="1"/>
  <c r="S131" i="1"/>
  <c r="S133" i="1"/>
  <c r="S135" i="1"/>
  <c r="T135" i="1"/>
  <c r="X135" i="1"/>
  <c r="Y135" i="1"/>
  <c r="X136" i="1"/>
  <c r="Y136" i="1"/>
  <c r="S138" i="1"/>
  <c r="X138" i="1"/>
  <c r="Y138" i="1"/>
  <c r="S139" i="1"/>
  <c r="S140" i="1"/>
  <c r="T140" i="1"/>
  <c r="X140" i="1"/>
  <c r="Y140" i="1"/>
  <c r="S141" i="1"/>
  <c r="T141" i="1"/>
  <c r="X141" i="1"/>
  <c r="Y141" i="1"/>
  <c r="S142" i="1"/>
  <c r="T142" i="1"/>
  <c r="X142" i="1"/>
  <c r="Y142" i="1"/>
  <c r="S143" i="1"/>
  <c r="Y143" i="1"/>
  <c r="S144" i="1"/>
  <c r="T144" i="1"/>
  <c r="X144" i="1"/>
  <c r="Y144" i="1"/>
  <c r="S145" i="1"/>
  <c r="T145" i="1"/>
  <c r="X145" i="1"/>
  <c r="Y145" i="1"/>
  <c r="Z145" i="1" s="1"/>
  <c r="S146" i="1"/>
  <c r="X146" i="1"/>
  <c r="Y146" i="1"/>
  <c r="Z146" i="1" s="1"/>
  <c r="S147" i="1"/>
  <c r="S148" i="1"/>
  <c r="S149" i="1"/>
  <c r="S150" i="1"/>
  <c r="X150" i="1"/>
  <c r="Y150" i="1"/>
  <c r="S151" i="1"/>
  <c r="X151" i="1"/>
  <c r="Y151" i="1"/>
  <c r="S152" i="1"/>
  <c r="T152" i="1"/>
  <c r="X152" i="1"/>
  <c r="Y152" i="1"/>
  <c r="S153" i="1"/>
  <c r="T153" i="1"/>
  <c r="X153" i="1"/>
  <c r="Y153" i="1"/>
  <c r="S154" i="1"/>
  <c r="T154" i="1"/>
  <c r="X154" i="1"/>
  <c r="Y154" i="1"/>
  <c r="S157" i="1"/>
  <c r="T157" i="1"/>
  <c r="X157" i="1"/>
  <c r="S158" i="1"/>
  <c r="T158" i="1"/>
  <c r="X158" i="1"/>
  <c r="Y158" i="1"/>
  <c r="S159" i="1"/>
  <c r="T159" i="1"/>
  <c r="X159" i="1"/>
  <c r="Y159" i="1"/>
  <c r="S160" i="1"/>
  <c r="T160" i="1"/>
  <c r="X160" i="1"/>
  <c r="Y160" i="1"/>
  <c r="S161" i="1"/>
  <c r="Y161" i="1"/>
  <c r="S162" i="1"/>
  <c r="Y162" i="1"/>
  <c r="T164" i="1"/>
  <c r="X164" i="1"/>
  <c r="T165" i="1"/>
  <c r="X165" i="1"/>
  <c r="M388" i="1"/>
  <c r="S388" i="1"/>
  <c r="W388" i="1"/>
  <c r="Y388" i="1"/>
  <c r="M389" i="1"/>
  <c r="S389" i="1"/>
  <c r="W389" i="1"/>
  <c r="Y389" i="1"/>
  <c r="M390" i="1"/>
  <c r="S390" i="1"/>
  <c r="W390" i="1"/>
  <c r="Y390" i="1"/>
  <c r="M391" i="1"/>
  <c r="S391" i="1"/>
  <c r="W391" i="1"/>
  <c r="Y391" i="1"/>
  <c r="Y392" i="1"/>
  <c r="S393" i="1"/>
  <c r="T393" i="1"/>
  <c r="X393" i="1"/>
  <c r="Y393" i="1"/>
  <c r="M394" i="1"/>
  <c r="N394" i="1"/>
  <c r="W394" i="1"/>
</calcChain>
</file>

<file path=xl/sharedStrings.xml><?xml version="1.0" encoding="utf-8"?>
<sst xmlns="http://schemas.openxmlformats.org/spreadsheetml/2006/main" count="7143" uniqueCount="1552">
  <si>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</si>
  <si>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</si>
  <si>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</si>
  <si>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</si>
  <si>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</si>
  <si>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</si>
  <si>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</si>
  <si>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</si>
  <si>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</si>
  <si>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</si>
  <si>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</si>
  <si>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</si>
  <si>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</si>
  <si>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</si>
  <si>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</si>
  <si>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</si>
  <si>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</si>
  <si>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</si>
  <si>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</si>
  <si>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</si>
  <si>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</si>
  <si>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</si>
  <si>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</si>
  <si>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</si>
  <si>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</si>
  <si>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</si>
  <si>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</si>
  <si>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</si>
  <si>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</si>
  <si>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</si>
  <si>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</si>
  <si>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</si>
  <si>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</si>
  <si>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</si>
  <si>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</si>
  <si>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</si>
  <si>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</si>
  <si>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</si>
  <si>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</si>
  <si>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</si>
  <si>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</si>
  <si>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</si>
  <si>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</si>
  <si>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</si>
  <si>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</si>
  <si>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</si>
  <si>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</si>
  <si>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</si>
  <si>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</si>
  <si>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</si>
  <si>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</si>
  <si>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</si>
  <si>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</si>
  <si>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</si>
  <si>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</si>
  <si>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</si>
  <si>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</si>
  <si>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</si>
  <si>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</si>
  <si>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</si>
  <si>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</si>
  <si>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</si>
  <si>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</si>
  <si>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</si>
  <si>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</si>
  <si>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</si>
  <si>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</si>
  <si>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</si>
  <si>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</si>
  <si>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</si>
  <si>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</si>
  <si>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</si>
  <si>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</si>
  <si>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</si>
  <si>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</si>
  <si>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</si>
  <si>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</si>
  <si>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</si>
  <si>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</si>
  <si>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</si>
  <si>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</si>
  <si>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</si>
  <si>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</si>
  <si>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</si>
  <si>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</si>
  <si>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</si>
  <si>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</si>
  <si>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</si>
  <si>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</si>
  <si>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</si>
  <si>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</si>
  <si>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</si>
  <si>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</si>
  <si>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</si>
  <si>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</si>
  <si>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</si>
  <si>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</si>
  <si>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</si>
  <si>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</si>
  <si>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</si>
  <si>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</si>
  <si>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</si>
  <si>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</si>
  <si>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</si>
  <si>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</si>
  <si>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</si>
  <si>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</si>
  <si>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</si>
  <si>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</si>
  <si>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</si>
  <si>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</si>
  <si>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</si>
  <si>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</si>
  <si>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</si>
  <si>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</si>
  <si>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</si>
  <si>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</si>
  <si>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</si>
  <si>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</si>
  <si>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</si>
  <si>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</si>
  <si>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</si>
  <si>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</si>
  <si>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</si>
  <si>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</si>
  <si>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</si>
  <si>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</si>
  <si>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</si>
  <si>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</si>
  <si>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</si>
  <si>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</si>
  <si>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</si>
  <si>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</si>
  <si>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</si>
  <si>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</si>
  <si>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</si>
  <si>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</si>
  <si>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</si>
  <si>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</si>
  <si>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</si>
  <si>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</si>
  <si>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</si>
  <si>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</si>
  <si>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</si>
  <si>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</si>
  <si>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</si>
  <si>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</si>
  <si>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</si>
  <si>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</si>
  <si>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</si>
  <si>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</si>
  <si>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</si>
  <si>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</si>
  <si>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</si>
  <si>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</si>
  <si>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</si>
  <si>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</si>
  <si>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</si>
  <si>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</si>
  <si>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</si>
  <si>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</si>
  <si>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</si>
  <si>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</si>
  <si>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</si>
  <si>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</si>
  <si>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</si>
  <si>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</si>
  <si>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</si>
  <si>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</si>
  <si>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</si>
  <si>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</si>
  <si>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</si>
  <si>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</si>
  <si>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</si>
  <si>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</si>
  <si>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</si>
  <si>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</si>
  <si>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</si>
  <si>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</si>
  <si>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</si>
  <si>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</si>
  <si>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</si>
  <si>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</si>
  <si>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</si>
  <si>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</si>
  <si>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</si>
  <si>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</si>
  <si>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</si>
  <si>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</si>
  <si>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</si>
  <si>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</si>
  <si>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</si>
  <si>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</si>
  <si>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</si>
  <si>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</si>
  <si>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</si>
  <si>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</si>
  <si>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</si>
  <si>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</si>
  <si>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</si>
  <si>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</si>
  <si>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</si>
  <si>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</si>
  <si>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</si>
  <si>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</si>
  <si>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</si>
  <si>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</si>
  <si>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</si>
  <si>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</si>
  <si>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</si>
  <si>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</si>
  <si>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</si>
  <si>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</si>
  <si>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</si>
  <si>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</si>
  <si>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</si>
  <si>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</si>
  <si>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</si>
  <si>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</si>
  <si>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</si>
  <si>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</si>
  <si>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</si>
  <si>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</si>
  <si>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</si>
  <si>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</si>
  <si>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</si>
  <si>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</si>
  <si>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</si>
  <si>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</si>
  <si>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</si>
  <si>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</si>
  <si>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</si>
  <si>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</si>
  <si>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</si>
  <si>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</si>
  <si>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</si>
  <si>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</si>
  <si>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</si>
  <si>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</si>
  <si>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</si>
  <si>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</si>
  <si>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</si>
  <si>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</si>
  <si>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</si>
  <si>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</si>
  <si>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</si>
  <si>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</si>
  <si>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</si>
  <si>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</si>
  <si>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</si>
  <si>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</si>
  <si>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</si>
  <si>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</si>
  <si>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</si>
  <si>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</si>
  <si>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</si>
  <si>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</si>
  <si>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</si>
  <si>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</si>
  <si>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</si>
  <si>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</si>
  <si>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</si>
  <si>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</si>
  <si>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</si>
  <si>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</si>
  <si>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</si>
  <si>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</si>
  <si>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</si>
  <si>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</si>
  <si>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</si>
  <si>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</si>
  <si>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</si>
  <si>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</si>
  <si>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</si>
  <si>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</si>
  <si>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</si>
  <si>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</si>
  <si>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</si>
  <si>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</si>
  <si>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</si>
  <si>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</si>
  <si>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</si>
  <si>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</si>
  <si>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</si>
  <si>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</si>
  <si>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</si>
  <si>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</si>
  <si>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</si>
  <si>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</si>
  <si>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</si>
  <si>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</si>
  <si>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</si>
  <si>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</si>
  <si>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</si>
  <si>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</si>
  <si>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</si>
  <si>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</si>
  <si>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</si>
  <si>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</si>
  <si>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</si>
  <si>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</si>
  <si>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</si>
  <si>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</si>
  <si>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</si>
  <si>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</si>
  <si>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</si>
  <si>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</si>
  <si>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</si>
  <si>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</si>
  <si>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</si>
  <si>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</si>
  <si>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</si>
  <si>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</si>
  <si>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</si>
  <si>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</si>
  <si>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</si>
  <si>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</si>
  <si>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</si>
  <si>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</si>
  <si>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</si>
  <si>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</si>
  <si>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</si>
  <si>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</si>
  <si>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</si>
  <si>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</si>
  <si>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</si>
  <si>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</si>
  <si>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</si>
  <si>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</si>
  <si>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</si>
  <si>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</si>
  <si>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</si>
  <si>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</si>
  <si>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</si>
  <si>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</si>
  <si>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</si>
  <si>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</si>
  <si>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</si>
  <si>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</si>
  <si>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</si>
  <si>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</si>
  <si>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</si>
  <si>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</si>
  <si>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</si>
  <si>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</si>
  <si>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</si>
  <si>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</si>
  <si>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</si>
  <si>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</si>
  <si>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</si>
  <si>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</si>
  <si>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</si>
  <si>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</si>
  <si>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</si>
  <si>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</si>
  <si>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</si>
  <si>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</si>
  <si>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</si>
  <si>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</si>
  <si>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</si>
  <si>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</si>
  <si>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</si>
  <si>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</si>
  <si>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</si>
  <si>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</si>
  <si>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</si>
  <si>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</si>
  <si>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</si>
  <si>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</si>
  <si>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</si>
  <si>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</si>
  <si>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</si>
  <si>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</si>
  <si>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</si>
  <si>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</si>
  <si>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</si>
  <si>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</si>
  <si>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</si>
  <si>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</si>
  <si>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</si>
  <si>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</si>
  <si>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</si>
  <si>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</si>
  <si>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</si>
  <si>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</si>
  <si>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</si>
  <si>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</si>
  <si>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</si>
  <si>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</si>
  <si>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</si>
  <si>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</si>
  <si>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</si>
  <si>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</si>
  <si>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</si>
  <si>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</si>
  <si>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</si>
  <si>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</si>
  <si>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</si>
  <si>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</si>
  <si>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</si>
  <si>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</si>
  <si>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</si>
  <si>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</si>
  <si>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</si>
  <si>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</si>
  <si>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</si>
  <si>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</si>
  <si>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</si>
  <si>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</si>
  <si>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</si>
  <si>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</si>
  <si>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</si>
  <si>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</si>
  <si>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</si>
  <si>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</si>
  <si>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</si>
  <si>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</si>
  <si>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</si>
  <si>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</si>
  <si>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</si>
  <si>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</si>
  <si>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</si>
  <si>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</si>
  <si>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</si>
  <si>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</si>
  <si>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</si>
  <si>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</si>
  <si>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</si>
  <si>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</si>
  <si>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</si>
  <si>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</si>
  <si>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</si>
  <si>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</si>
  <si>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</si>
  <si>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</si>
  <si>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</si>
  <si>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</si>
  <si>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</si>
  <si>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</si>
  <si>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</si>
  <si>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</si>
  <si>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</si>
  <si>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</si>
  <si>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</si>
  <si>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</si>
  <si>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</si>
  <si>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</si>
  <si>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</si>
  <si>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</si>
  <si>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</si>
  <si>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</si>
  <si>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</si>
  <si>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</si>
  <si>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</si>
  <si>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</si>
  <si>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</si>
  <si>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</si>
  <si>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</si>
  <si>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</si>
  <si>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</si>
  <si>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</si>
  <si>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</si>
  <si>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</si>
  <si>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</si>
  <si>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</si>
  <si>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</si>
  <si>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</si>
  <si>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</si>
  <si>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</si>
  <si>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</si>
  <si>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</si>
  <si>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</si>
  <si>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</si>
  <si>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</si>
  <si>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</si>
  <si>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</si>
  <si>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</si>
  <si>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</si>
  <si>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</si>
  <si>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</si>
  <si>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</si>
  <si>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</si>
  <si>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</si>
  <si>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</si>
  <si>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</si>
  <si>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</si>
  <si>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</si>
  <si>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</si>
  <si>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</si>
  <si>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</si>
  <si>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</si>
  <si>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</si>
  <si>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</si>
  <si>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</si>
  <si>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</si>
  <si>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</si>
  <si>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</si>
  <si>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</si>
  <si>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</si>
  <si>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</si>
  <si>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</si>
  <si>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</si>
  <si>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</si>
  <si>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</si>
  <si>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</si>
  <si>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</si>
  <si>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</si>
  <si>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</si>
  <si>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</si>
  <si>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</si>
  <si>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</si>
  <si>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</si>
  <si>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</si>
  <si>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</si>
  <si>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</si>
  <si>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</si>
  <si>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</si>
  <si>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</si>
  <si>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</si>
  <si>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</si>
  <si>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</si>
  <si>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</si>
  <si>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</si>
  <si>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</si>
  <si>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</si>
  <si>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</si>
  <si>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</si>
  <si>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</si>
  <si>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</si>
  <si>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</si>
  <si>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</si>
  <si>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</si>
  <si>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</si>
  <si>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</si>
  <si>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</si>
  <si>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</si>
  <si>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</si>
  <si>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</si>
  <si>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</si>
  <si>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</si>
  <si>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</si>
  <si>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</si>
  <si>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</si>
  <si>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</si>
  <si>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</si>
  <si>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</si>
  <si>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</si>
  <si>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</si>
  <si>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</si>
  <si>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</si>
  <si>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</si>
  <si>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</si>
  <si>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</si>
  <si>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</si>
  <si>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</si>
  <si>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</si>
  <si>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</si>
  <si>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</si>
  <si>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</si>
  <si>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</si>
  <si>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</si>
  <si>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</si>
  <si>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</si>
  <si>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</si>
  <si>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</si>
  <si>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</si>
  <si>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</si>
  <si>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</si>
  <si>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</si>
  <si>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</si>
  <si>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</si>
  <si>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</si>
  <si>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</si>
  <si>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</si>
  <si>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</si>
  <si>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</si>
  <si>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</si>
  <si>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</si>
  <si>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</si>
  <si>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</si>
  <si>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</si>
  <si>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</si>
  <si>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</si>
  <si>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</si>
  <si>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</si>
  <si>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</si>
  <si>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</si>
  <si>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</si>
  <si>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</si>
  <si>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</si>
  <si>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</si>
  <si>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</si>
  <si>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</si>
  <si>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</si>
  <si>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</si>
  <si>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</si>
  <si>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</si>
  <si>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</si>
  <si>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</si>
  <si>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</si>
  <si>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</si>
  <si>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</si>
  <si>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</si>
  <si>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</si>
  <si>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</si>
  <si>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</si>
  <si>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</si>
  <si>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</si>
  <si>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</si>
  <si>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</si>
  <si>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</si>
  <si>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</si>
  <si>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</si>
  <si>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</si>
  <si>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</si>
  <si>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</si>
  <si>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</si>
  <si>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</si>
  <si>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</si>
  <si>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</si>
  <si>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</si>
  <si>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</si>
  <si>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</si>
  <si>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</si>
  <si>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</si>
  <si>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</si>
  <si>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</si>
  <si>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</si>
  <si>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</si>
  <si>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</si>
  <si>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</si>
  <si>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</si>
  <si>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</si>
  <si>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</si>
  <si>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</si>
  <si>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</si>
  <si>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</si>
  <si>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</si>
  <si>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</si>
  <si>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</si>
  <si>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</si>
  <si>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</si>
  <si>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</si>
  <si>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</si>
  <si>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</si>
  <si>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</si>
  <si>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</si>
  <si>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</si>
  <si>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</si>
  <si>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</si>
  <si>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</si>
  <si>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</si>
  <si>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</si>
  <si>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</si>
  <si>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</si>
  <si>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</si>
  <si>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</si>
  <si>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</si>
  <si>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</si>
  <si>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</si>
  <si>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</si>
  <si>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</si>
  <si>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</si>
  <si>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</si>
  <si>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</si>
  <si>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</si>
  <si>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</si>
  <si>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</si>
  <si>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</si>
  <si>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</si>
  <si>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</si>
  <si>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</si>
  <si>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</si>
  <si>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</si>
  <si>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</si>
  <si>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</si>
  <si>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</si>
  <si>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</si>
  <si>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</si>
  <si>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</si>
  <si>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</si>
  <si>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</si>
  <si>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</si>
  <si>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</si>
  <si>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</si>
  <si>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</si>
  <si>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</si>
  <si>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</si>
  <si>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</si>
  <si>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</si>
  <si>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</si>
  <si>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</si>
  <si>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</si>
  <si>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</si>
  <si>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</si>
  <si>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</si>
  <si>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</si>
  <si>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</si>
  <si>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</si>
  <si>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</si>
  <si>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</si>
  <si>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</si>
  <si>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</si>
  <si>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</si>
  <si>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</si>
  <si>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</si>
  <si>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</si>
  <si>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</si>
  <si>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</si>
  <si>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</si>
  <si>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</si>
  <si>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</si>
  <si>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</si>
  <si>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</si>
  <si>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</si>
  <si>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</si>
  <si>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</si>
  <si>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</si>
  <si>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</si>
  <si>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</si>
  <si>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</si>
  <si>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</si>
  <si>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</si>
  <si>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</si>
  <si>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</si>
  <si>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</si>
  <si>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</si>
  <si>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</si>
  <si>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</si>
  <si>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</si>
  <si>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</si>
  <si>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</si>
  <si>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</si>
  <si>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</si>
  <si>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</si>
  <si>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</si>
  <si>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</si>
  <si>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</si>
  <si>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</si>
  <si>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</si>
  <si>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</si>
  <si>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</si>
  <si>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</si>
  <si>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</si>
  <si>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</si>
  <si>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</si>
  <si>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</si>
  <si>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</si>
  <si>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</si>
  <si>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</si>
  <si>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</si>
  <si>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</si>
  <si>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</si>
  <si>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</si>
  <si>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</si>
  <si>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</si>
  <si>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</si>
  <si>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</si>
  <si>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</si>
  <si>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</si>
  <si>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</si>
  <si>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</si>
  <si>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</si>
  <si>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</si>
  <si>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</si>
  <si>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</si>
  <si>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</si>
  <si>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</si>
  <si>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</si>
  <si>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</si>
  <si>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</si>
  <si>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</si>
  <si>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</si>
  <si>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</si>
  <si>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</si>
  <si>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</si>
  <si>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</si>
  <si>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</si>
  <si>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</si>
  <si>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</si>
  <si>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</si>
  <si>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</si>
  <si>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</si>
  <si>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</si>
  <si>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</si>
  <si>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</si>
  <si>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</si>
  <si>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</si>
  <si>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</si>
  <si>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</si>
  <si>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</si>
  <si>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</si>
  <si>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</si>
  <si>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</si>
  <si>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</si>
  <si>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</si>
  <si>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</si>
  <si>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</si>
  <si>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</si>
  <si>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</si>
  <si>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</si>
  <si>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</si>
  <si>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</si>
  <si>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</si>
  <si>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</si>
  <si>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</si>
  <si>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</si>
  <si>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</si>
  <si>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</si>
  <si>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</si>
  <si>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</si>
  <si>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</si>
  <si>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</si>
  <si>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</si>
  <si>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</si>
  <si>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</si>
  <si>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</si>
  <si>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</si>
  <si>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</si>
  <si>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</si>
  <si>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</si>
  <si>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</si>
  <si>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</si>
  <si>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</si>
  <si>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</si>
  <si>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</si>
  <si>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</si>
  <si>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</si>
  <si>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</si>
  <si>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</si>
  <si>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</si>
  <si>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</si>
  <si>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</si>
  <si>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</si>
  <si>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</si>
  <si>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</si>
  <si>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</si>
  <si>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</si>
  <si>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</si>
  <si>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</si>
  <si>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</si>
  <si>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</si>
  <si>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</si>
  <si>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</si>
  <si>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</si>
  <si>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</si>
  <si>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</si>
  <si>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</si>
  <si>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</si>
  <si>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</si>
  <si>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</si>
  <si>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</si>
  <si>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</si>
  <si>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</si>
  <si>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</si>
  <si>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</si>
  <si>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</si>
  <si>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</si>
  <si>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</si>
  <si>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</si>
  <si>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</si>
  <si>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</si>
  <si>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</si>
  <si>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</si>
  <si>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</si>
  <si>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</si>
  <si>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</si>
  <si>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</si>
  <si>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</si>
  <si>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</si>
  <si>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</si>
  <si>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</si>
  <si>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</si>
  <si>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</si>
  <si>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</si>
  <si>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</si>
  <si>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</si>
  <si>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</si>
  <si>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</si>
  <si>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</si>
  <si>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</si>
  <si>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</si>
  <si>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</si>
  <si>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</si>
  <si>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</si>
  <si>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</si>
  <si>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</si>
  <si>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</si>
  <si>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</si>
  <si>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</si>
  <si>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</si>
  <si>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</si>
  <si>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</si>
  <si>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</si>
  <si>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</si>
  <si>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</si>
  <si>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</si>
  <si>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</si>
  <si>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</si>
  <si>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</si>
  <si>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</si>
  <si>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</si>
  <si>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</si>
  <si>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</si>
  <si>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</si>
  <si>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</si>
  <si>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</si>
  <si>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</si>
  <si>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</si>
  <si>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</si>
  <si>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</si>
  <si>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</si>
  <si>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</si>
  <si>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</si>
  <si>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</si>
  <si>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</si>
  <si>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</si>
  <si>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</si>
  <si>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</si>
  <si>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</si>
  <si>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</si>
  <si>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</si>
  <si>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</si>
  <si>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</si>
  <si>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</si>
  <si>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</si>
  <si>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</si>
  <si>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</si>
  <si>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</si>
  <si>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</si>
  <si>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</si>
  <si>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</si>
  <si>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</si>
  <si>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</si>
  <si>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</si>
  <si>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</si>
  <si>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</si>
  <si>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</si>
  <si>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</si>
  <si>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</si>
  <si>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</si>
  <si>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</si>
  <si>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</si>
  <si>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</si>
  <si>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</si>
  <si>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</si>
  <si>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</si>
  <si>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</si>
  <si>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</si>
  <si>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</si>
  <si>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</si>
  <si>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</si>
  <si>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</si>
  <si>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</si>
  <si>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</si>
  <si>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</si>
  <si>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</si>
  <si>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</si>
  <si>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</si>
  <si>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</si>
  <si>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</si>
  <si>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</si>
  <si>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</si>
  <si>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</si>
  <si>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</si>
  <si>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</si>
  <si>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</si>
  <si>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</si>
  <si>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</si>
  <si>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</si>
  <si>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</si>
  <si>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</si>
  <si>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</si>
  <si>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</si>
  <si>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</si>
  <si>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</si>
  <si>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</si>
  <si>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</si>
  <si>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</si>
  <si>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</si>
  <si>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</si>
  <si>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</si>
  <si>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</si>
  <si>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</si>
  <si>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</si>
  <si>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</si>
  <si>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</si>
  <si>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</si>
  <si>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</si>
  <si>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</si>
  <si>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</si>
  <si>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</si>
  <si>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</si>
  <si>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</si>
  <si>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</si>
  <si>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</si>
  <si>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</si>
  <si>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</si>
  <si>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</si>
  <si>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</si>
  <si>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</si>
  <si>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</si>
  <si>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</si>
  <si>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</si>
  <si>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</si>
  <si>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</si>
  <si>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</si>
  <si>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</si>
  <si>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</si>
  <si>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</si>
  <si>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</si>
  <si>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</si>
  <si>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</si>
  <si>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</si>
  <si>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</si>
  <si>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</si>
  <si>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</si>
  <si>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</si>
  <si>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</si>
  <si>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</si>
  <si>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</si>
  <si>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</si>
  <si>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</si>
  <si>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</si>
  <si>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</si>
  <si>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</si>
  <si>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</si>
  <si>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</si>
  <si>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</si>
  <si>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</si>
  <si>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</si>
  <si>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</si>
  <si>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</si>
  <si>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</si>
  <si>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</si>
  <si>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</si>
  <si>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</si>
  <si>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</si>
  <si>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</si>
  <si>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</si>
  <si>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</si>
  <si>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</si>
  <si>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</si>
  <si>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</si>
  <si>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</si>
  <si>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</si>
  <si>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</si>
  <si>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</si>
  <si>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</si>
  <si>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</si>
  <si>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</si>
  <si>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</si>
  <si>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</si>
  <si>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</si>
  <si>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</si>
  <si>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</si>
  <si>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</si>
  <si>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</si>
  <si>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</si>
  <si>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</si>
  <si>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</si>
  <si>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</si>
  <si>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</si>
  <si>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</si>
  <si>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</si>
  <si>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</si>
  <si>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</si>
  <si>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</si>
  <si>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</si>
  <si>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</si>
  <si>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</si>
  <si>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</si>
  <si>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</si>
  <si>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</si>
  <si>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</si>
  <si>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</si>
  <si>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</si>
  <si>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</si>
  <si>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</si>
  <si>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</si>
  <si>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</si>
  <si>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</si>
  <si>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</si>
  <si>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</si>
  <si>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</si>
  <si>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</si>
  <si>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</si>
  <si>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</si>
  <si>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</si>
  <si>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</si>
  <si>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</si>
  <si>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</si>
  <si>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</si>
  <si>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</si>
  <si>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</si>
  <si>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</si>
  <si>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</si>
  <si>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</si>
  <si>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</si>
  <si>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</si>
  <si>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</si>
  <si>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</si>
  <si>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</si>
  <si>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</si>
  <si>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</si>
  <si>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</si>
  <si>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</si>
  <si>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</si>
  <si>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</si>
  <si>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</si>
  <si>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</si>
  <si>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</si>
  <si>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</si>
  <si>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</si>
  <si>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</si>
  <si>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</si>
  <si>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</si>
  <si>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</si>
  <si>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</si>
  <si>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</si>
  <si>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</si>
  <si>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</si>
  <si>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</si>
  <si>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</si>
  <si>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</si>
  <si>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</si>
  <si>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</si>
  <si>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</si>
  <si>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</si>
  <si>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</si>
  <si>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</si>
  <si>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</si>
  <si>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</si>
  <si>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</si>
  <si>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</si>
  <si>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</si>
  <si>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</si>
  <si>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</si>
  <si>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</si>
  <si>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</si>
  <si>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</si>
  <si>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</si>
  <si>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</si>
  <si>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</si>
  <si>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</si>
  <si>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</si>
  <si>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</si>
  <si>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</si>
  <si>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</si>
  <si>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</si>
  <si>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</si>
  <si>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</si>
  <si>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</si>
  <si>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</si>
  <si>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</si>
  <si>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</si>
  <si>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</si>
  <si>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</si>
  <si>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</si>
  <si>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</si>
  <si>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</si>
  <si>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</si>
  <si>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</si>
  <si>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</si>
  <si>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</si>
  <si>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</si>
  <si>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</si>
  <si>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</si>
  <si>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</si>
  <si>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</si>
  <si>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</si>
  <si>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</si>
  <si>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</si>
  <si>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</si>
  <si>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</si>
  <si>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</si>
  <si>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</si>
  <si>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</si>
  <si>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</si>
  <si>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</si>
  <si>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</si>
  <si>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</si>
  <si>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</si>
  <si>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</si>
  <si>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</si>
  <si>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</si>
  <si>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</si>
  <si>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</si>
  <si>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</si>
  <si>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</si>
  <si>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</si>
  <si>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</si>
  <si>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</si>
  <si>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</si>
  <si>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</si>
  <si>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</si>
  <si>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</si>
  <si>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</si>
  <si>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</si>
  <si>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</si>
  <si>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</si>
  <si>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</si>
  <si>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</si>
  <si>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</si>
  <si>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</si>
  <si>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</si>
  <si>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</si>
  <si>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</si>
  <si>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</si>
  <si>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</si>
  <si>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</si>
  <si>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</si>
  <si>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</si>
  <si>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</si>
  <si>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</si>
  <si>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</si>
  <si>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</si>
  <si>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</si>
  <si>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</si>
  <si>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</si>
  <si>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</si>
  <si>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</si>
  <si>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</si>
  <si>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</si>
  <si>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</si>
  <si>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</si>
  <si>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</si>
  <si>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</si>
  <si>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</si>
  <si>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</si>
  <si>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</si>
  <si>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</si>
  <si>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</si>
  <si>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</si>
  <si>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</si>
  <si>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</si>
  <si>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</si>
  <si>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</si>
  <si>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</si>
  <si>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</si>
  <si>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</si>
  <si>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</si>
  <si>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</si>
  <si>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</si>
  <si>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</si>
  <si>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</si>
  <si>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</si>
  <si>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</si>
  <si>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</si>
  <si>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</si>
  <si>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</si>
  <si>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</si>
  <si>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</si>
  <si>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</si>
  <si>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</si>
  <si>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</si>
  <si>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</si>
  <si>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</si>
  <si>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</si>
  <si>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</si>
  <si>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</si>
  <si>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</si>
  <si>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</si>
  <si>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</si>
  <si>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</si>
  <si>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</si>
  <si>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</si>
  <si>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</si>
  <si>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</si>
  <si>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</si>
  <si>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</si>
  <si>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</si>
  <si>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</si>
  <si>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</si>
  <si>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</si>
  <si>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</si>
  <si>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</si>
  <si>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</si>
  <si>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</si>
  <si>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</si>
  <si>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</si>
  <si>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</si>
  <si>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</si>
  <si>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</si>
  <si>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</si>
  <si>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</si>
  <si>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</si>
  <si>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</si>
  <si>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</si>
  <si>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</si>
  <si>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</si>
  <si>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</si>
  <si>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</si>
  <si>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</si>
  <si>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</si>
  <si>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</si>
  <si>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</si>
  <si>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</si>
  <si>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</si>
  <si>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</si>
  <si>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</si>
  <si>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</si>
  <si>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</si>
  <si>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</si>
  <si>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</si>
  <si>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</si>
  <si>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</si>
  <si>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</si>
  <si>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</si>
  <si>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</si>
  <si>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</si>
  <si>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</si>
  <si>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</si>
  <si>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</si>
  <si>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</si>
  <si>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</si>
  <si>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</si>
  <si>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</si>
  <si>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</si>
  <si>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</si>
  <si>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</si>
  <si>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</si>
  <si>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</si>
  <si>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</si>
  <si>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</si>
  <si>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</si>
  <si>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</si>
  <si>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</si>
  <si>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</si>
  <si>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</si>
  <si>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</si>
  <si>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</si>
  <si>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</si>
  <si>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</si>
  <si>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</si>
  <si>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</si>
  <si>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</si>
  <si>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</si>
  <si>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</si>
  <si>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</si>
  <si>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</si>
  <si>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</si>
  <si>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</si>
  <si>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</si>
  <si>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</si>
  <si>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</si>
  <si>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</si>
  <si>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</si>
  <si>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</si>
  <si>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</si>
  <si>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</si>
  <si>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</si>
  <si>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</si>
  <si>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</si>
  <si>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</si>
  <si>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</si>
  <si>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</si>
  <si>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</si>
  <si>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</si>
  <si>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</si>
  <si>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</si>
  <si>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</si>
  <si>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</si>
  <si>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</si>
  <si>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</si>
  <si>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</si>
  <si>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</si>
  <si>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</si>
  <si>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</si>
  <si>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</si>
  <si>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</si>
  <si>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</si>
  <si>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</si>
  <si>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</si>
  <si>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</si>
  <si>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</si>
  <si>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</si>
  <si>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</si>
  <si>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</si>
  <si>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</si>
  <si>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</si>
  <si>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</si>
  <si>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</si>
  <si>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</si>
  <si>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</si>
  <si>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</si>
  <si>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</si>
  <si>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</si>
  <si>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</si>
  <si>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</si>
  <si>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</si>
  <si>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</si>
  <si>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</si>
  <si>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</si>
  <si>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</si>
  <si>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</si>
  <si>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</si>
  <si>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</si>
  <si>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</si>
  <si>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</si>
  <si>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</si>
  <si>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</si>
  <si>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</si>
  <si>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</si>
  <si>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</si>
  <si>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</si>
  <si>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</si>
  <si>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</si>
  <si>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</si>
  <si>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</si>
  <si>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</si>
  <si>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</si>
  <si>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</si>
  <si>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</si>
  <si>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</si>
  <si>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</si>
  <si>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</si>
  <si>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</si>
  <si>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</si>
  <si>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</si>
  <si>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</si>
  <si>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</si>
  <si>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</si>
  <si>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</si>
  <si>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</si>
  <si>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</si>
  <si>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</si>
  <si>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</si>
  <si>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</si>
  <si>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</si>
  <si>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</si>
  <si>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</si>
  <si>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</si>
  <si>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</si>
  <si>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</si>
  <si>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</si>
  <si>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</si>
  <si>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</si>
  <si>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</si>
  <si>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</si>
  <si>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</si>
  <si>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</si>
  <si>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</si>
  <si>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</si>
  <si>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</si>
  <si>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</si>
  <si>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</si>
  <si>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</si>
  <si>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</si>
  <si>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</si>
  <si>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</si>
  <si>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</si>
  <si>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</si>
  <si>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</si>
  <si>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</si>
  <si>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</si>
  <si>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</si>
  <si>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</si>
  <si>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</si>
  <si>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</si>
  <si>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</si>
  <si>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</si>
  <si>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</si>
  <si>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</si>
  <si>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</si>
  <si>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</si>
  <si>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</si>
  <si>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</si>
  <si>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</si>
  <si>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</si>
  <si>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</si>
  <si>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</si>
  <si>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</si>
  <si>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</si>
  <si>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</si>
  <si>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</si>
  <si>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</si>
  <si>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</si>
  <si>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</si>
  <si>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</si>
  <si>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</si>
  <si>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</si>
  <si>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</si>
  <si>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</si>
  <si>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</si>
  <si>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</si>
  <si>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</si>
  <si>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</si>
  <si>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</si>
  <si>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</si>
  <si>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</si>
  <si>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</si>
  <si>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</si>
  <si>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</si>
  <si>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</si>
  <si>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</si>
  <si>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</si>
  <si>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</si>
  <si>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</si>
  <si>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</si>
  <si>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</si>
  <si>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</si>
  <si>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</si>
  <si>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</si>
  <si>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</si>
  <si>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</si>
  <si>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</si>
  <si>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</si>
  <si>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</si>
  <si>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</si>
  <si>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</si>
  <si>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</si>
  <si>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</si>
  <si>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</si>
  <si>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</si>
  <si>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</si>
  <si>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</si>
  <si>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</si>
  <si>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</si>
  <si>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</si>
  <si>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</si>
  <si>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</si>
  <si>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</si>
  <si>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</si>
  <si>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</si>
  <si>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</si>
  <si>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</si>
  <si>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</si>
  <si>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</si>
  <si>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</si>
  <si>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</si>
  <si>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</si>
  <si>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</si>
  <si>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</si>
  <si>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</si>
  <si>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</si>
  <si>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</si>
  <si>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</si>
  <si>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</si>
  <si>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</si>
  <si>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</si>
  <si>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</si>
  <si>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</si>
  <si>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</si>
  <si>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</si>
  <si>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rated discharge capacity</t>
  </si>
  <si>
    <t>standard discharge capacity</t>
  </si>
  <si>
    <t xml:space="preserve">max charge current </t>
  </si>
  <si>
    <t>standard charge current</t>
  </si>
  <si>
    <t>Battery type</t>
  </si>
  <si>
    <t>LG Chem LQ 1729-A2</t>
  </si>
  <si>
    <t>Gravemetric energy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</si>
</sst>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M395"/>
  <sheetViews>
    <sheetView zoomScale="85" zoomScaleNormal="85" workbookViewId="0">
      <pane xSplit="8" ySplit="2" topLeftCell="M3" activePane="bottomRight" state="frozen"/>
      <selection pane="topRight" activeCell="H1" sqref="H1"/>
      <selection pane="bottomLeft" activeCell="A2" sqref="A2"/>
      <selection pane="bottomRight" activeCell="S14" sqref="S14"/>
    </sheetView>
  </sheetViews>
  <sheetFormatPr defaultColWidth="11.44140625" defaultRowHeight="14.4"/>
  <cols>
    <col min="1" max="1" width="15.21875" bestFit="1" customWidth="1"/>
    <col min="2" max="2" width="11.44140625" style="3" customWidth="1"/>
    <col min="3" max="3" width="9.44140625" style="3" customWidth="1"/>
    <col min="4" max="4" width="14.109375" style="3" customWidth="1"/>
    <col min="5" max="5" width="19.109375" style="3" customWidth="1"/>
    <col min="6" max="6" width="9.6640625" style="3" customWidth="1"/>
    <col min="7" max="7" width="9.33203125" style="3" bestFit="1" customWidth="1"/>
    <col min="8" max="8" width="20.6640625" style="3" hidden="1" customWidth="1"/>
    <col min="9" max="10" width="12" style="3" bestFit="1" customWidth="1"/>
    <col min="11" max="11" width="14.33203125" style="4" bestFit="1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hidden="1" customWidth="1"/>
    <col min="34" max="34" width="18.6640625" style="4" hidden="1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39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39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765</v>
      </c>
      <c r="AH2" s="22" t="s">
        <v>764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</row>
    <row r="3" spans="1:39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</row>
    <row r="4" spans="1:39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</row>
    <row r="5" spans="1:39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</row>
    <row r="6" spans="1:39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</row>
    <row r="7" spans="1:39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</row>
    <row r="8" spans="1:39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</row>
    <row r="9" spans="1:39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</row>
    <row r="10" spans="1:39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</row>
    <row r="11" spans="1:39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</row>
    <row r="12" spans="1:39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>
        <v>255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</row>
    <row r="13" spans="1:39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</row>
    <row r="14" spans="1:39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</row>
    <row r="15" spans="1:39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</row>
    <row r="16" spans="1:39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</row>
    <row r="17" spans="1:39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2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</row>
    <row r="18" spans="1:39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2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</row>
    <row r="19" spans="1:39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2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</row>
    <row r="20" spans="1:39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2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</row>
    <row r="21" spans="1:39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3">0.5*O21</f>
        <v>140</v>
      </c>
      <c r="T21" s="3">
        <f>1*O21</f>
        <v>280</v>
      </c>
      <c r="U21" s="6">
        <v>1</v>
      </c>
      <c r="V21" s="3">
        <v>5300</v>
      </c>
      <c r="X21" s="3">
        <f t="shared" si="2"/>
        <v>280</v>
      </c>
      <c r="Y21" s="3">
        <f t="shared" ref="Y21:Y26" si="4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</row>
    <row r="22" spans="1:39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3"/>
        <v>140</v>
      </c>
      <c r="T22" s="3">
        <f>1*O22</f>
        <v>280</v>
      </c>
      <c r="U22" s="6">
        <v>1</v>
      </c>
      <c r="V22" s="3">
        <v>5300</v>
      </c>
      <c r="X22" s="3">
        <f t="shared" si="2"/>
        <v>280</v>
      </c>
      <c r="Y22" s="3">
        <f t="shared" si="4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</row>
    <row r="23" spans="1:39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3"/>
        <v>152</v>
      </c>
      <c r="T23" s="3">
        <f>1*O23</f>
        <v>304</v>
      </c>
      <c r="U23" s="6">
        <v>1</v>
      </c>
      <c r="V23" s="3">
        <v>5490</v>
      </c>
      <c r="X23" s="3">
        <f t="shared" si="2"/>
        <v>304</v>
      </c>
      <c r="Y23" s="3">
        <f t="shared" si="4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</row>
    <row r="24" spans="1:39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3"/>
        <v>152</v>
      </c>
      <c r="T24" s="3">
        <f>1*O24</f>
        <v>304</v>
      </c>
      <c r="U24" s="6">
        <v>1</v>
      </c>
      <c r="V24" s="3">
        <v>5490</v>
      </c>
      <c r="X24" s="3">
        <f t="shared" si="2"/>
        <v>304</v>
      </c>
      <c r="Y24" s="3">
        <f t="shared" si="4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</row>
    <row r="25" spans="1:39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3"/>
        <v>50</v>
      </c>
      <c r="T25" s="3">
        <v>200</v>
      </c>
      <c r="U25" s="6">
        <v>0.5</v>
      </c>
      <c r="V25" s="3">
        <v>3000</v>
      </c>
      <c r="X25" s="3">
        <f t="shared" si="2"/>
        <v>100</v>
      </c>
      <c r="Y25" s="3">
        <f t="shared" si="4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</row>
    <row r="26" spans="1:39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3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4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</row>
    <row r="27" spans="1:39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</row>
    <row r="28" spans="1:39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5">1*O28</f>
        <v>100</v>
      </c>
      <c r="Y28" s="3">
        <f t="shared" ref="Y28:Y36" si="6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</row>
    <row r="29" spans="1:39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5"/>
        <v>152</v>
      </c>
      <c r="Y29" s="3">
        <f t="shared" si="6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</row>
    <row r="30" spans="1:39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5"/>
        <v>120</v>
      </c>
      <c r="Y30" s="3">
        <f t="shared" si="6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</row>
    <row r="31" spans="1:39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5"/>
        <v>120</v>
      </c>
      <c r="Y31" s="3">
        <f t="shared" si="6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</row>
    <row r="32" spans="1:39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5"/>
        <v>120</v>
      </c>
      <c r="Y32" s="3">
        <f t="shared" si="6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</row>
    <row r="33" spans="1:39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5"/>
        <v>280</v>
      </c>
      <c r="Y33" s="3">
        <f t="shared" si="6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</row>
    <row r="34" spans="1:39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5"/>
        <v>280</v>
      </c>
      <c r="Y34" s="3">
        <f t="shared" si="6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</row>
    <row r="35" spans="1:39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5"/>
        <v>280</v>
      </c>
      <c r="Y35" s="3">
        <f t="shared" si="6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</row>
    <row r="36" spans="1:39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5"/>
        <v>280</v>
      </c>
      <c r="Y36" s="3">
        <f t="shared" si="6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</row>
    <row r="37" spans="1:39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</row>
    <row r="38" spans="1:39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</row>
    <row r="39" spans="1:39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</row>
    <row r="40" spans="1:39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</row>
    <row r="41" spans="1:39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</row>
    <row r="42" spans="1:39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</row>
    <row r="43" spans="1:39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</row>
    <row r="44" spans="1:39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</row>
    <row r="45" spans="1:39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</row>
    <row r="46" spans="1:39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</row>
    <row r="47" spans="1:39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</row>
    <row r="48" spans="1:39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</row>
    <row r="49" spans="1:39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</row>
    <row r="50" spans="1:39">
      <c r="A50" t="s">
        <v>1129</v>
      </c>
      <c r="B50" s="3" t="s">
        <v>657</v>
      </c>
      <c r="C50" s="3" t="s">
        <v>657</v>
      </c>
      <c r="D50" s="3" t="s">
        <v>656</v>
      </c>
      <c r="E50" s="3" t="s">
        <v>84</v>
      </c>
      <c r="F50" s="3" t="s">
        <v>83</v>
      </c>
      <c r="G50" s="3" t="s">
        <v>4</v>
      </c>
      <c r="H50" s="3" t="s">
        <v>655</v>
      </c>
      <c r="I50" s="3" t="s">
        <v>2</v>
      </c>
      <c r="J50" s="3" t="s">
        <v>1</v>
      </c>
      <c r="K50" s="4" t="s">
        <v>793</v>
      </c>
      <c r="L50" s="4" t="s">
        <v>793</v>
      </c>
      <c r="M50" s="4" t="s">
        <v>793</v>
      </c>
      <c r="N50" s="4" t="s">
        <v>793</v>
      </c>
      <c r="O50" s="3">
        <v>50</v>
      </c>
      <c r="P50" s="3">
        <v>3.65</v>
      </c>
      <c r="Q50" s="3">
        <v>3.2</v>
      </c>
      <c r="R50" s="3">
        <v>2.5</v>
      </c>
      <c r="S50" s="3">
        <f>0.2*O50</f>
        <v>10</v>
      </c>
      <c r="U50" s="6" t="s">
        <v>793</v>
      </c>
      <c r="V50" s="3">
        <v>1550</v>
      </c>
      <c r="Y50" s="3">
        <f>0.2*O50</f>
        <v>10</v>
      </c>
      <c r="Z50" s="6" t="s">
        <v>793</v>
      </c>
      <c r="AA50" s="10" t="s">
        <v>793</v>
      </c>
      <c r="AB50" s="4" t="s">
        <v>1075</v>
      </c>
      <c r="AC50" s="4">
        <v>380</v>
      </c>
      <c r="AD50" s="8"/>
      <c r="AE50" s="8">
        <v>55</v>
      </c>
      <c r="AH50" s="4" t="s">
        <v>0</v>
      </c>
      <c r="AI50" s="11" t="s">
        <v>858</v>
      </c>
      <c r="AK50" s="10" t="s">
        <v>974</v>
      </c>
      <c r="AL50" s="10">
        <v>0.05</v>
      </c>
      <c r="AM50" s="10" t="s">
        <v>793</v>
      </c>
    </row>
    <row r="51" spans="1:39">
      <c r="A51" t="s">
        <v>1130</v>
      </c>
      <c r="B51" s="3" t="s">
        <v>654</v>
      </c>
      <c r="C51" s="3" t="s">
        <v>654</v>
      </c>
      <c r="D51" s="3" t="s">
        <v>440</v>
      </c>
      <c r="E51" s="3" t="s">
        <v>6</v>
      </c>
      <c r="F51" s="3" t="s">
        <v>653</v>
      </c>
      <c r="G51" s="3" t="s">
        <v>4</v>
      </c>
      <c r="H51" s="3" t="s">
        <v>652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4.8</v>
      </c>
      <c r="P51" s="3">
        <v>4.2</v>
      </c>
      <c r="Q51" s="3">
        <v>3.6</v>
      </c>
      <c r="R51" s="3">
        <v>2.5</v>
      </c>
      <c r="S51" s="3">
        <f>0.2*O51</f>
        <v>0.96</v>
      </c>
      <c r="T51" s="3">
        <f>3*O51</f>
        <v>14.399999999999999</v>
      </c>
      <c r="U51" s="6">
        <v>1</v>
      </c>
      <c r="V51" s="3">
        <v>70</v>
      </c>
      <c r="X51" s="3">
        <f>1*O51</f>
        <v>4.8</v>
      </c>
      <c r="Y51" s="3">
        <f>0.2*O51</f>
        <v>0.96</v>
      </c>
      <c r="Z51" s="6">
        <v>0.5</v>
      </c>
      <c r="AA51" s="10" t="s">
        <v>793</v>
      </c>
      <c r="AB51" s="4" t="s">
        <v>1075</v>
      </c>
      <c r="AC51" s="4">
        <v>70</v>
      </c>
      <c r="AD51" s="8"/>
      <c r="AE51" s="8">
        <v>21</v>
      </c>
      <c r="AH51" s="4" t="s">
        <v>0</v>
      </c>
      <c r="AI51" s="13" t="s">
        <v>810</v>
      </c>
      <c r="AK51" s="10" t="s">
        <v>974</v>
      </c>
      <c r="AL51" s="10" t="s">
        <v>793</v>
      </c>
      <c r="AM51" s="10" t="s">
        <v>793</v>
      </c>
    </row>
    <row r="52" spans="1:39">
      <c r="A52" t="s">
        <v>1131</v>
      </c>
      <c r="B52" s="3" t="s">
        <v>651</v>
      </c>
      <c r="C52" s="3" t="s">
        <v>651</v>
      </c>
      <c r="D52" s="3" t="s">
        <v>440</v>
      </c>
      <c r="E52" s="3" t="s">
        <v>6</v>
      </c>
      <c r="F52" s="3" t="s">
        <v>12</v>
      </c>
      <c r="G52" s="3" t="s">
        <v>4</v>
      </c>
      <c r="H52" s="3" t="s">
        <v>650</v>
      </c>
      <c r="I52" s="3" t="s">
        <v>2</v>
      </c>
      <c r="J52" s="3" t="s">
        <v>1</v>
      </c>
      <c r="K52" s="4">
        <v>1000</v>
      </c>
      <c r="L52" s="4">
        <v>80</v>
      </c>
      <c r="M52" s="4" t="s">
        <v>793</v>
      </c>
      <c r="N52" s="4" t="s">
        <v>793</v>
      </c>
      <c r="O52" s="3">
        <v>5</v>
      </c>
      <c r="P52" s="3">
        <v>4.2</v>
      </c>
      <c r="Q52" s="3">
        <v>3.6</v>
      </c>
      <c r="R52" s="3">
        <v>2.5</v>
      </c>
      <c r="S52" s="3">
        <f>0.5*O52</f>
        <v>2.5</v>
      </c>
      <c r="T52" s="3">
        <f>2*O52</f>
        <v>10</v>
      </c>
      <c r="U52" s="6" t="s">
        <v>793</v>
      </c>
      <c r="V52" s="3">
        <v>95</v>
      </c>
      <c r="X52" s="3">
        <f>1*O52</f>
        <v>5</v>
      </c>
      <c r="Y52" s="3">
        <f>0.5*O52</f>
        <v>2.5</v>
      </c>
      <c r="Z52" s="6" t="s">
        <v>793</v>
      </c>
      <c r="AA52" s="10" t="s">
        <v>793</v>
      </c>
      <c r="AB52" s="4" t="s">
        <v>1075</v>
      </c>
      <c r="AC52" s="4">
        <v>65</v>
      </c>
      <c r="AD52" s="8"/>
      <c r="AE52" s="8">
        <v>26</v>
      </c>
      <c r="AH52" s="4" t="s">
        <v>0</v>
      </c>
      <c r="AI52" s="11" t="s">
        <v>858</v>
      </c>
      <c r="AK52" s="10" t="s">
        <v>974</v>
      </c>
      <c r="AL52" s="10" t="s">
        <v>793</v>
      </c>
      <c r="AM52" s="10" t="s">
        <v>793</v>
      </c>
    </row>
    <row r="53" spans="1:39">
      <c r="A53" t="s">
        <v>1132</v>
      </c>
      <c r="B53" s="3" t="s">
        <v>649</v>
      </c>
      <c r="C53" s="3" t="s">
        <v>649</v>
      </c>
      <c r="D53" s="3" t="s">
        <v>13</v>
      </c>
      <c r="E53" s="3" t="s">
        <v>6</v>
      </c>
      <c r="F53" s="3" t="s">
        <v>12</v>
      </c>
      <c r="G53" s="3" t="s">
        <v>11</v>
      </c>
      <c r="H53" s="3" t="s">
        <v>10</v>
      </c>
      <c r="I53" s="3" t="s">
        <v>2</v>
      </c>
      <c r="J53" s="3" t="s">
        <v>9</v>
      </c>
      <c r="K53" s="4">
        <v>4000</v>
      </c>
      <c r="L53" s="4">
        <v>80</v>
      </c>
      <c r="M53" s="3">
        <v>319</v>
      </c>
      <c r="N53" s="3">
        <v>169</v>
      </c>
      <c r="O53" s="3">
        <v>53</v>
      </c>
      <c r="P53" s="3">
        <v>4.2</v>
      </c>
      <c r="Q53" s="3">
        <v>3.7</v>
      </c>
      <c r="R53" s="3">
        <v>2.7</v>
      </c>
      <c r="S53" s="3">
        <f>O53*0.2</f>
        <v>10.600000000000001</v>
      </c>
      <c r="T53" s="3">
        <f>5*O53</f>
        <v>265</v>
      </c>
      <c r="U53" s="6">
        <v>1</v>
      </c>
      <c r="V53" s="3">
        <v>1160</v>
      </c>
      <c r="X53" s="3">
        <v>106</v>
      </c>
      <c r="Y53" s="3">
        <f>O53*0.2</f>
        <v>10.600000000000001</v>
      </c>
      <c r="Z53" s="6">
        <v>1</v>
      </c>
      <c r="AA53" s="10" t="s">
        <v>793</v>
      </c>
      <c r="AB53" s="4">
        <v>227</v>
      </c>
      <c r="AC53" s="4">
        <v>12</v>
      </c>
      <c r="AD53" s="4">
        <v>226</v>
      </c>
      <c r="AE53" s="7" t="s">
        <v>1075</v>
      </c>
      <c r="AF53" s="4">
        <v>2016</v>
      </c>
      <c r="AG53" s="4" t="s">
        <v>0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2">
        <v>0.8</v>
      </c>
    </row>
    <row r="54" spans="1:39">
      <c r="A54" t="s">
        <v>1133</v>
      </c>
      <c r="B54" s="3" t="s">
        <v>648</v>
      </c>
      <c r="C54" s="3" t="s">
        <v>648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647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100</v>
      </c>
      <c r="P54" s="3">
        <v>3.65</v>
      </c>
      <c r="Q54" s="3">
        <v>3.2</v>
      </c>
      <c r="R54" s="3">
        <v>2.5</v>
      </c>
      <c r="S54" s="3">
        <f>0.5*O54</f>
        <v>50</v>
      </c>
      <c r="T54" s="3">
        <f>1*O54</f>
        <v>100</v>
      </c>
      <c r="U54" s="6" t="s">
        <v>793</v>
      </c>
      <c r="V54" s="3">
        <v>2270</v>
      </c>
      <c r="X54" s="3">
        <f>1*O54</f>
        <v>100</v>
      </c>
      <c r="Y54" s="3">
        <f>0.5*O54</f>
        <v>50</v>
      </c>
      <c r="Z54" s="6" t="s">
        <v>793</v>
      </c>
      <c r="AA54" s="10" t="s">
        <v>793</v>
      </c>
      <c r="AB54" s="4">
        <v>200</v>
      </c>
      <c r="AC54" s="8">
        <v>33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</row>
    <row r="55" spans="1:39">
      <c r="A55" t="s">
        <v>1134</v>
      </c>
      <c r="B55" s="3" t="s">
        <v>646</v>
      </c>
      <c r="C55" s="3" t="s">
        <v>646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645</v>
      </c>
      <c r="I55" s="3" t="s">
        <v>2</v>
      </c>
      <c r="J55" s="3" t="s">
        <v>9</v>
      </c>
      <c r="K55" s="4" t="s">
        <v>793</v>
      </c>
      <c r="L55" s="4" t="s">
        <v>793</v>
      </c>
      <c r="M55" s="4" t="s">
        <v>793</v>
      </c>
      <c r="N55" s="4" t="s">
        <v>793</v>
      </c>
      <c r="O55" s="3">
        <v>120</v>
      </c>
      <c r="P55" s="3">
        <v>3.65</v>
      </c>
      <c r="Q55" s="3">
        <v>3.2</v>
      </c>
      <c r="R55" s="3">
        <v>2.5</v>
      </c>
      <c r="S55" s="3">
        <f>0.2*O55</f>
        <v>24</v>
      </c>
      <c r="T55" s="3">
        <f>2*O55</f>
        <v>240</v>
      </c>
      <c r="U55" s="6" t="s">
        <v>793</v>
      </c>
      <c r="V55" s="3">
        <v>2840</v>
      </c>
      <c r="X55" s="3">
        <f>1*O55</f>
        <v>120</v>
      </c>
      <c r="Y55" s="3">
        <f>0.5*O55</f>
        <v>60</v>
      </c>
      <c r="Z55" s="6" t="s">
        <v>793</v>
      </c>
      <c r="AA55" s="10" t="s">
        <v>793</v>
      </c>
      <c r="AB55" s="4">
        <v>174</v>
      </c>
      <c r="AC55" s="8">
        <v>48</v>
      </c>
      <c r="AD55" s="8">
        <v>172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</row>
    <row r="56" spans="1:39">
      <c r="A56" t="s">
        <v>1135</v>
      </c>
      <c r="B56" s="3" t="s">
        <v>644</v>
      </c>
      <c r="C56" s="3" t="s">
        <v>644</v>
      </c>
      <c r="D56" s="3" t="s">
        <v>641</v>
      </c>
      <c r="E56" s="3" t="s">
        <v>84</v>
      </c>
      <c r="F56" s="3" t="s">
        <v>83</v>
      </c>
      <c r="G56" s="3" t="s">
        <v>9</v>
      </c>
      <c r="H56" s="3" t="s">
        <v>643</v>
      </c>
      <c r="I56" s="3" t="s">
        <v>2</v>
      </c>
      <c r="J56" s="3" t="s">
        <v>9</v>
      </c>
      <c r="K56" s="4">
        <v>12000</v>
      </c>
      <c r="L56" s="4">
        <v>80</v>
      </c>
      <c r="M56" s="4" t="s">
        <v>793</v>
      </c>
      <c r="N56" s="4" t="s">
        <v>793</v>
      </c>
      <c r="O56" s="3">
        <v>280</v>
      </c>
      <c r="P56" s="3">
        <v>3.65</v>
      </c>
      <c r="Q56" s="3">
        <v>3.2</v>
      </c>
      <c r="R56" s="3">
        <v>2.5</v>
      </c>
      <c r="S56" s="3">
        <f>0.2*O56</f>
        <v>56</v>
      </c>
      <c r="T56" s="3">
        <f>2*O56</f>
        <v>560</v>
      </c>
      <c r="U56" s="6" t="s">
        <v>793</v>
      </c>
      <c r="V56" s="3">
        <v>5340</v>
      </c>
      <c r="X56" s="3">
        <f>1*O56</f>
        <v>280</v>
      </c>
      <c r="Y56" s="3">
        <f>0.5*O56</f>
        <v>140</v>
      </c>
      <c r="Z56" s="6" t="s">
        <v>793</v>
      </c>
      <c r="AA56" s="10" t="s">
        <v>793</v>
      </c>
      <c r="AB56" s="4">
        <v>208</v>
      </c>
      <c r="AC56" s="8">
        <v>72</v>
      </c>
      <c r="AD56" s="8">
        <v>174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</row>
    <row r="57" spans="1:39">
      <c r="A57" t="s">
        <v>1136</v>
      </c>
      <c r="B57" s="3" t="s">
        <v>642</v>
      </c>
      <c r="C57" s="3" t="s">
        <v>642</v>
      </c>
      <c r="D57" s="3" t="s">
        <v>641</v>
      </c>
      <c r="E57" s="3" t="s">
        <v>6</v>
      </c>
      <c r="F57" s="3" t="s">
        <v>470</v>
      </c>
      <c r="G57" s="3" t="s">
        <v>9</v>
      </c>
      <c r="H57" s="3" t="s">
        <v>640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50</v>
      </c>
      <c r="P57" s="3">
        <v>4.2</v>
      </c>
      <c r="Q57" s="3">
        <v>3.65</v>
      </c>
      <c r="R57" s="3">
        <v>3</v>
      </c>
      <c r="S57" s="3">
        <f>0.2*O57</f>
        <v>10</v>
      </c>
      <c r="T57" s="3">
        <f>2*O57</f>
        <v>100</v>
      </c>
      <c r="U57" s="6" t="s">
        <v>793</v>
      </c>
      <c r="V57" s="3">
        <v>850</v>
      </c>
      <c r="X57" s="3">
        <f>1*O57</f>
        <v>50</v>
      </c>
      <c r="Y57" s="3">
        <f>0.5*O57</f>
        <v>25</v>
      </c>
      <c r="Z57" s="6" t="s">
        <v>793</v>
      </c>
      <c r="AA57" s="10" t="s">
        <v>793</v>
      </c>
      <c r="AB57" s="4">
        <v>148</v>
      </c>
      <c r="AC57" s="8">
        <v>27</v>
      </c>
      <c r="AD57" s="8">
        <v>98</v>
      </c>
      <c r="AE57" s="7" t="s">
        <v>1075</v>
      </c>
      <c r="AH57" s="4" t="s">
        <v>0</v>
      </c>
      <c r="AI57" s="11" t="s">
        <v>794</v>
      </c>
      <c r="AK57" s="10" t="s">
        <v>974</v>
      </c>
      <c r="AL57" s="10" t="s">
        <v>793</v>
      </c>
      <c r="AM57" s="10" t="s">
        <v>793</v>
      </c>
    </row>
    <row r="58" spans="1:39">
      <c r="A58" t="s">
        <v>1137</v>
      </c>
      <c r="B58" s="3" t="s">
        <v>639</v>
      </c>
      <c r="C58" s="3" t="s">
        <v>639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638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17.5</v>
      </c>
      <c r="P58" s="3">
        <v>4.0999999999999996</v>
      </c>
      <c r="Q58" s="3">
        <v>3.6</v>
      </c>
      <c r="R58" s="3">
        <v>2.5</v>
      </c>
      <c r="S58" s="3">
        <f>0.2*O58</f>
        <v>3.5</v>
      </c>
      <c r="T58" s="3">
        <f>1*O58</f>
        <v>17.5</v>
      </c>
      <c r="U58" s="6">
        <v>0.5</v>
      </c>
      <c r="V58" s="3">
        <v>430</v>
      </c>
      <c r="X58" s="3">
        <f>1*O58</f>
        <v>17.5</v>
      </c>
      <c r="Y58" s="3">
        <f>0.2*O58</f>
        <v>3.5</v>
      </c>
      <c r="Z58" s="6">
        <v>0.5</v>
      </c>
      <c r="AA58" s="10" t="s">
        <v>793</v>
      </c>
      <c r="AB58" s="4">
        <v>253</v>
      </c>
      <c r="AC58" s="8">
        <v>5.8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878</v>
      </c>
      <c r="AJ58" s="9" t="s">
        <v>978</v>
      </c>
      <c r="AK58" s="10" t="s">
        <v>974</v>
      </c>
      <c r="AL58" s="10" t="s">
        <v>793</v>
      </c>
      <c r="AM58" s="12">
        <v>1</v>
      </c>
    </row>
    <row r="59" spans="1:39">
      <c r="A59" t="s">
        <v>1138</v>
      </c>
      <c r="B59" s="3" t="s">
        <v>637</v>
      </c>
      <c r="C59" s="3" t="s">
        <v>637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636</v>
      </c>
      <c r="I59" s="3" t="s">
        <v>2</v>
      </c>
      <c r="J59" s="3" t="s">
        <v>9</v>
      </c>
      <c r="K59" s="4">
        <v>3000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4.2</v>
      </c>
      <c r="Q59" s="3">
        <v>3.7</v>
      </c>
      <c r="R59" s="3">
        <v>2.7</v>
      </c>
      <c r="S59" s="3">
        <f>0.2*O59</f>
        <v>3.5</v>
      </c>
      <c r="T59" s="3">
        <f>3*O59</f>
        <v>52.5</v>
      </c>
      <c r="U59" s="6">
        <v>2</v>
      </c>
      <c r="V59" s="3">
        <v>850</v>
      </c>
      <c r="X59" s="3">
        <f>2*O59</f>
        <v>35</v>
      </c>
      <c r="Y59" s="3">
        <f>0.2*O59</f>
        <v>3.5</v>
      </c>
      <c r="Z59" s="6">
        <v>2</v>
      </c>
      <c r="AA59" s="10" t="s">
        <v>793</v>
      </c>
      <c r="AB59" s="4">
        <v>253</v>
      </c>
      <c r="AC59" s="8">
        <v>5.7</v>
      </c>
      <c r="AD59" s="8">
        <v>172</v>
      </c>
      <c r="AE59" s="7" t="s">
        <v>1075</v>
      </c>
      <c r="AF59" s="4">
        <v>2018</v>
      </c>
      <c r="AG59" s="4" t="s">
        <v>0</v>
      </c>
      <c r="AI59" s="11" t="s">
        <v>879</v>
      </c>
      <c r="AK59" s="10" t="s">
        <v>974</v>
      </c>
      <c r="AL59" s="10" t="s">
        <v>793</v>
      </c>
      <c r="AM59" s="12">
        <v>0.9</v>
      </c>
    </row>
    <row r="60" spans="1:39">
      <c r="A60" t="s">
        <v>1139</v>
      </c>
      <c r="B60" s="3" t="s">
        <v>635</v>
      </c>
      <c r="C60" s="3" t="s">
        <v>635</v>
      </c>
      <c r="D60" s="3" t="s">
        <v>634</v>
      </c>
      <c r="E60" s="3" t="s">
        <v>6</v>
      </c>
      <c r="F60" s="3" t="s">
        <v>12</v>
      </c>
      <c r="G60" s="3" t="s">
        <v>11</v>
      </c>
      <c r="H60" s="3" t="s">
        <v>633</v>
      </c>
      <c r="I60" s="3" t="s">
        <v>2</v>
      </c>
      <c r="J60" s="3" t="s">
        <v>9</v>
      </c>
      <c r="K60" s="4">
        <v>4000</v>
      </c>
      <c r="L60" s="4">
        <v>70</v>
      </c>
      <c r="M60" s="4" t="s">
        <v>793</v>
      </c>
      <c r="N60" s="4" t="s">
        <v>793</v>
      </c>
      <c r="O60" s="3">
        <v>16</v>
      </c>
      <c r="P60" s="3">
        <v>4.0999999999999996</v>
      </c>
      <c r="Q60" s="3">
        <v>3.65</v>
      </c>
      <c r="R60" s="3">
        <v>2.5</v>
      </c>
      <c r="S60" s="3">
        <f>0.5*O60</f>
        <v>8</v>
      </c>
      <c r="T60" s="3">
        <f>1*O60</f>
        <v>16</v>
      </c>
      <c r="U60" s="6">
        <v>0.5</v>
      </c>
      <c r="V60" s="3">
        <v>430</v>
      </c>
      <c r="X60" s="3">
        <f>1*O60</f>
        <v>16</v>
      </c>
      <c r="Y60" s="3">
        <f>0.5*O60</f>
        <v>8</v>
      </c>
      <c r="Z60" s="6">
        <v>0.5</v>
      </c>
      <c r="AA60" s="10" t="s">
        <v>793</v>
      </c>
      <c r="AB60" s="4">
        <v>253</v>
      </c>
      <c r="AC60" s="8">
        <v>5.9</v>
      </c>
      <c r="AD60" s="8">
        <v>172</v>
      </c>
      <c r="AE60" s="7" t="s">
        <v>1075</v>
      </c>
      <c r="AF60" s="4">
        <v>2017</v>
      </c>
      <c r="AG60" s="4" t="s">
        <v>0</v>
      </c>
      <c r="AI60" s="11" t="s">
        <v>880</v>
      </c>
      <c r="AK60" s="10" t="s">
        <v>974</v>
      </c>
      <c r="AL60" s="10" t="s">
        <v>793</v>
      </c>
      <c r="AM60" s="12">
        <v>1</v>
      </c>
    </row>
    <row r="61" spans="1:39">
      <c r="A61" t="s">
        <v>1140</v>
      </c>
      <c r="B61" s="3" t="s">
        <v>632</v>
      </c>
      <c r="C61" s="3" t="s">
        <v>632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631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17.5</v>
      </c>
      <c r="P61" s="3">
        <v>4.0999999999999996</v>
      </c>
      <c r="Q61" s="3">
        <v>3.65</v>
      </c>
      <c r="R61" s="3">
        <v>2.5</v>
      </c>
      <c r="S61" s="3">
        <f>1/3*O61</f>
        <v>5.833333333333333</v>
      </c>
      <c r="T61" s="3">
        <f>3*O61</f>
        <v>52.5</v>
      </c>
      <c r="U61" s="6">
        <v>1</v>
      </c>
      <c r="V61" s="3">
        <v>430</v>
      </c>
      <c r="X61" s="3">
        <f>2*O61</f>
        <v>35</v>
      </c>
      <c r="Y61" s="3">
        <f>1/3*O61</f>
        <v>5.833333333333333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</row>
    <row r="62" spans="1:39">
      <c r="A62" t="s">
        <v>1141</v>
      </c>
      <c r="B62" s="3" t="s">
        <v>630</v>
      </c>
      <c r="C62" s="3" t="s">
        <v>630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629</v>
      </c>
      <c r="I62" s="3" t="s">
        <v>2</v>
      </c>
      <c r="J62" s="3" t="s">
        <v>9</v>
      </c>
      <c r="K62" s="4">
        <v>2500</v>
      </c>
      <c r="L62" s="4">
        <v>80</v>
      </c>
      <c r="M62" s="4" t="s">
        <v>793</v>
      </c>
      <c r="N62" s="4" t="s">
        <v>793</v>
      </c>
      <c r="O62" s="3">
        <v>23</v>
      </c>
      <c r="P62" s="3">
        <v>4.2</v>
      </c>
      <c r="Q62" s="3">
        <v>3.7</v>
      </c>
      <c r="R62" s="3">
        <v>2.7</v>
      </c>
      <c r="S62" s="3">
        <f>1/2*O62</f>
        <v>11.5</v>
      </c>
      <c r="T62" s="3">
        <f>5*O62</f>
        <v>115</v>
      </c>
      <c r="U62" s="6">
        <v>1</v>
      </c>
      <c r="V62" s="3">
        <v>470</v>
      </c>
      <c r="X62" s="3">
        <f>3*O62</f>
        <v>69</v>
      </c>
      <c r="Y62" s="3">
        <f>1/2*O62</f>
        <v>11.5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0">
        <v>100</v>
      </c>
    </row>
    <row r="63" spans="1:39">
      <c r="A63" t="s">
        <v>1142</v>
      </c>
      <c r="B63" s="3" t="s">
        <v>628</v>
      </c>
      <c r="C63" s="3" t="s">
        <v>628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627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22</v>
      </c>
      <c r="P63" s="3">
        <v>4.2</v>
      </c>
      <c r="Q63" s="3">
        <v>3.75</v>
      </c>
      <c r="R63" s="3">
        <v>2.7</v>
      </c>
      <c r="S63" s="3">
        <f>1/2*O63</f>
        <v>11</v>
      </c>
      <c r="T63" s="3">
        <f>5*O63</f>
        <v>110</v>
      </c>
      <c r="U63" s="6">
        <v>1</v>
      </c>
      <c r="V63" s="3">
        <v>480</v>
      </c>
      <c r="X63" s="3">
        <f>3*O63</f>
        <v>66</v>
      </c>
      <c r="Y63" s="3">
        <f>1/2*O63</f>
        <v>11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</row>
    <row r="64" spans="1:39">
      <c r="A64" t="s">
        <v>1143</v>
      </c>
      <c r="B64" s="3" t="s">
        <v>626</v>
      </c>
      <c r="C64" s="3" t="s">
        <v>626</v>
      </c>
      <c r="D64" s="3" t="s">
        <v>13</v>
      </c>
      <c r="E64" s="3" t="s">
        <v>6</v>
      </c>
      <c r="F64" s="3" t="s">
        <v>12</v>
      </c>
      <c r="G64" s="3" t="s">
        <v>11</v>
      </c>
      <c r="H64" s="3" t="s">
        <v>625</v>
      </c>
      <c r="I64" s="3" t="s">
        <v>2</v>
      </c>
      <c r="J64" s="3" t="s">
        <v>9</v>
      </c>
      <c r="K64" s="4">
        <v>6000</v>
      </c>
      <c r="L64" s="4">
        <v>70</v>
      </c>
      <c r="M64" s="3">
        <v>463</v>
      </c>
      <c r="N64" s="3">
        <v>195</v>
      </c>
      <c r="O64" s="3">
        <v>60</v>
      </c>
      <c r="P64" s="3">
        <v>4.2</v>
      </c>
      <c r="Q64" s="3">
        <v>3.68</v>
      </c>
      <c r="R64" s="3">
        <v>2.7</v>
      </c>
      <c r="S64" s="3">
        <f>O64*0.2</f>
        <v>12</v>
      </c>
      <c r="T64" s="3">
        <f>3*O64</f>
        <v>180</v>
      </c>
      <c r="U64" s="6">
        <v>1</v>
      </c>
      <c r="V64" s="3">
        <v>1140</v>
      </c>
      <c r="X64" s="3">
        <v>120</v>
      </c>
      <c r="Y64" s="3">
        <f>O64*0.2</f>
        <v>12</v>
      </c>
      <c r="Z64" s="6">
        <v>1</v>
      </c>
      <c r="AA64" s="10" t="s">
        <v>793</v>
      </c>
      <c r="AB64" s="4">
        <v>227</v>
      </c>
      <c r="AC64" s="4">
        <v>12</v>
      </c>
      <c r="AD64" s="4">
        <v>226</v>
      </c>
      <c r="AE64" s="7" t="s">
        <v>1075</v>
      </c>
      <c r="AF64" s="4">
        <v>2020</v>
      </c>
      <c r="AG64" s="4" t="s">
        <v>0</v>
      </c>
      <c r="AH64" s="4" t="s">
        <v>0</v>
      </c>
      <c r="AI64" s="13" t="s">
        <v>802</v>
      </c>
      <c r="AJ64" s="4" t="s">
        <v>564</v>
      </c>
      <c r="AK64" s="10" t="s">
        <v>974</v>
      </c>
      <c r="AL64" s="10" t="s">
        <v>793</v>
      </c>
      <c r="AM64" s="12">
        <v>0.9</v>
      </c>
    </row>
    <row r="65" spans="1:39">
      <c r="A65" t="s">
        <v>1144</v>
      </c>
      <c r="B65" s="3" t="s">
        <v>624</v>
      </c>
      <c r="C65" s="3" t="s">
        <v>624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623</v>
      </c>
      <c r="I65" s="3" t="s">
        <v>2</v>
      </c>
      <c r="J65" s="3" t="s">
        <v>9</v>
      </c>
      <c r="K65" s="4">
        <v>4000</v>
      </c>
      <c r="L65" s="4">
        <v>80</v>
      </c>
      <c r="M65" s="4" t="s">
        <v>793</v>
      </c>
      <c r="N65" s="4" t="s">
        <v>793</v>
      </c>
      <c r="O65" s="3">
        <v>25</v>
      </c>
      <c r="P65" s="3">
        <v>4.2</v>
      </c>
      <c r="Q65" s="3">
        <v>3.7</v>
      </c>
      <c r="R65" s="3">
        <v>2.7</v>
      </c>
      <c r="S65" s="3">
        <v>8.3000000000000007</v>
      </c>
      <c r="T65" s="3">
        <f>3*O65</f>
        <v>75</v>
      </c>
      <c r="U65" s="6">
        <v>1</v>
      </c>
      <c r="V65" s="3">
        <v>480</v>
      </c>
      <c r="X65" s="3">
        <f>2*O65</f>
        <v>50</v>
      </c>
      <c r="Y65" s="3">
        <v>8.3000000000000007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</row>
    <row r="66" spans="1:39">
      <c r="A66" t="s">
        <v>1145</v>
      </c>
      <c r="B66" s="3" t="s">
        <v>622</v>
      </c>
      <c r="C66" s="3" t="s">
        <v>622</v>
      </c>
      <c r="D66" s="3" t="s">
        <v>613</v>
      </c>
      <c r="E66" s="3" t="s">
        <v>6</v>
      </c>
      <c r="F66" s="3" t="s">
        <v>470</v>
      </c>
      <c r="G66" s="3" t="s">
        <v>11</v>
      </c>
      <c r="H66" s="3" t="s">
        <v>621</v>
      </c>
      <c r="I66" s="3" t="s">
        <v>2</v>
      </c>
      <c r="J66" s="3" t="s">
        <v>9</v>
      </c>
      <c r="K66" s="4">
        <v>4000</v>
      </c>
      <c r="L66" s="4">
        <v>80</v>
      </c>
      <c r="M66" s="3">
        <v>440</v>
      </c>
      <c r="N66" s="3">
        <v>214</v>
      </c>
      <c r="O66" s="3">
        <v>25</v>
      </c>
      <c r="P66" s="3">
        <v>4.2</v>
      </c>
      <c r="Q66" s="3">
        <v>3.7</v>
      </c>
      <c r="R66" s="3">
        <v>2.7</v>
      </c>
      <c r="S66" s="3">
        <v>10</v>
      </c>
      <c r="T66" s="3">
        <v>60</v>
      </c>
      <c r="U66" s="6">
        <v>1</v>
      </c>
      <c r="V66" s="3">
        <v>520</v>
      </c>
      <c r="X66" s="3">
        <v>30</v>
      </c>
      <c r="Y66" s="3">
        <v>10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</row>
    <row r="67" spans="1:39">
      <c r="A67" t="s">
        <v>1146</v>
      </c>
      <c r="B67" s="3" t="s">
        <v>620</v>
      </c>
      <c r="C67" s="3" t="s">
        <v>620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619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16</v>
      </c>
      <c r="P67" s="3">
        <v>4.0999999999999996</v>
      </c>
      <c r="Q67" s="3">
        <v>3.65</v>
      </c>
      <c r="R67" s="3">
        <v>2.5</v>
      </c>
      <c r="S67" s="3">
        <f>1/3*O67</f>
        <v>5.333333333333333</v>
      </c>
      <c r="T67" s="3">
        <f>5*O67</f>
        <v>80</v>
      </c>
      <c r="U67" s="6">
        <v>1</v>
      </c>
      <c r="V67" s="3">
        <v>430</v>
      </c>
      <c r="X67" s="3">
        <f>5*O67</f>
        <v>80</v>
      </c>
      <c r="Y67" s="3">
        <f>1/3*O67</f>
        <v>5.333333333333333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</row>
    <row r="68" spans="1:39">
      <c r="A68" t="s">
        <v>1147</v>
      </c>
      <c r="B68" s="3" t="s">
        <v>618</v>
      </c>
      <c r="C68" s="3" t="s">
        <v>618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617</v>
      </c>
      <c r="I68" s="3" t="s">
        <v>2</v>
      </c>
      <c r="J68" s="3" t="s">
        <v>9</v>
      </c>
      <c r="K68" s="4">
        <v>4000</v>
      </c>
      <c r="L68" s="4">
        <v>90</v>
      </c>
      <c r="M68" s="4" t="s">
        <v>793</v>
      </c>
      <c r="N68" s="4" t="s">
        <v>793</v>
      </c>
      <c r="O68" s="3">
        <v>12</v>
      </c>
      <c r="P68" s="3">
        <v>4.0999999999999996</v>
      </c>
      <c r="Q68" s="3">
        <v>3.65</v>
      </c>
      <c r="R68" s="3">
        <v>2.5</v>
      </c>
      <c r="S68" s="3">
        <v>6</v>
      </c>
      <c r="T68" s="3">
        <f>2*O68</f>
        <v>24</v>
      </c>
      <c r="U68" s="6">
        <v>1</v>
      </c>
      <c r="V68" s="3">
        <v>240</v>
      </c>
      <c r="X68" s="3">
        <f t="shared" ref="X68:X73" si="7">1*O68</f>
        <v>12</v>
      </c>
      <c r="Y68" s="3">
        <v>6</v>
      </c>
      <c r="Z68" s="6">
        <v>1</v>
      </c>
      <c r="AA68" s="10" t="s">
        <v>793</v>
      </c>
      <c r="AB68" s="4">
        <v>253</v>
      </c>
      <c r="AC68" s="8">
        <v>5.8</v>
      </c>
      <c r="AD68" s="8">
        <v>172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 t="s">
        <v>793</v>
      </c>
      <c r="AM68" s="12">
        <v>0.8</v>
      </c>
    </row>
    <row r="69" spans="1:39">
      <c r="A69" t="s">
        <v>1148</v>
      </c>
      <c r="B69" s="3" t="s">
        <v>616</v>
      </c>
      <c r="C69" s="3" t="s">
        <v>616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615</v>
      </c>
      <c r="I69" s="3" t="s">
        <v>2</v>
      </c>
      <c r="J69" s="3" t="s">
        <v>9</v>
      </c>
      <c r="K69" s="4">
        <v>2000</v>
      </c>
      <c r="L69" s="4">
        <v>80</v>
      </c>
      <c r="M69" s="4" t="s">
        <v>793</v>
      </c>
      <c r="N69" s="4" t="s">
        <v>793</v>
      </c>
      <c r="O69" s="3">
        <v>40</v>
      </c>
      <c r="P69" s="3">
        <v>4.2</v>
      </c>
      <c r="Q69" s="3">
        <v>3.7</v>
      </c>
      <c r="R69" s="3">
        <v>3</v>
      </c>
      <c r="S69" s="3">
        <f>1/2*O69</f>
        <v>20</v>
      </c>
      <c r="T69" s="3">
        <f>4*O69</f>
        <v>160</v>
      </c>
      <c r="U69" s="6">
        <v>1</v>
      </c>
      <c r="V69" s="3">
        <v>990</v>
      </c>
      <c r="X69" s="3">
        <f t="shared" si="7"/>
        <v>40</v>
      </c>
      <c r="Y69" s="3">
        <f>1/2*O69</f>
        <v>20</v>
      </c>
      <c r="Z69" s="6">
        <v>1</v>
      </c>
      <c r="AA69" s="10" t="s">
        <v>793</v>
      </c>
      <c r="AB69" s="4">
        <v>260</v>
      </c>
      <c r="AC69" s="8">
        <v>9</v>
      </c>
      <c r="AD69" s="8">
        <v>190</v>
      </c>
      <c r="AE69" s="7" t="s">
        <v>1075</v>
      </c>
      <c r="AG69" s="4" t="s">
        <v>18</v>
      </c>
      <c r="AI69" s="11" t="s">
        <v>794</v>
      </c>
      <c r="AK69" s="10" t="s">
        <v>974</v>
      </c>
      <c r="AL69" s="10">
        <v>0.05</v>
      </c>
      <c r="AM69" s="10" t="s">
        <v>793</v>
      </c>
    </row>
    <row r="70" spans="1:39">
      <c r="A70" t="s">
        <v>1149</v>
      </c>
      <c r="B70" s="3" t="s">
        <v>614</v>
      </c>
      <c r="C70" s="3" t="s">
        <v>614</v>
      </c>
      <c r="D70" s="3" t="s">
        <v>613</v>
      </c>
      <c r="E70" s="3" t="s">
        <v>6</v>
      </c>
      <c r="F70" s="3" t="s">
        <v>33</v>
      </c>
      <c r="G70" s="3" t="s">
        <v>11</v>
      </c>
      <c r="H70" s="3" t="s">
        <v>612</v>
      </c>
      <c r="I70" s="3" t="s">
        <v>2</v>
      </c>
      <c r="J70" s="3" t="s">
        <v>9</v>
      </c>
      <c r="K70" s="4" t="s">
        <v>793</v>
      </c>
      <c r="L70" s="4" t="s">
        <v>793</v>
      </c>
      <c r="M70" s="3">
        <v>451</v>
      </c>
      <c r="N70" s="3">
        <v>204</v>
      </c>
      <c r="O70" s="3">
        <v>3.3</v>
      </c>
      <c r="P70" s="3">
        <v>4.2</v>
      </c>
      <c r="Q70" s="3">
        <v>3.7</v>
      </c>
      <c r="R70" s="3">
        <v>3</v>
      </c>
      <c r="S70" s="3">
        <f>1/2*O70</f>
        <v>1.65</v>
      </c>
      <c r="T70" s="3">
        <f>2*O70</f>
        <v>6.6</v>
      </c>
      <c r="U70" s="6">
        <v>1</v>
      </c>
      <c r="V70" s="3">
        <v>60</v>
      </c>
      <c r="X70" s="3">
        <f t="shared" si="7"/>
        <v>3.3</v>
      </c>
      <c r="Y70" s="3">
        <f>1/2*O70</f>
        <v>1.65</v>
      </c>
      <c r="Z70" s="6">
        <v>1</v>
      </c>
      <c r="AA70" s="10" t="s">
        <v>793</v>
      </c>
      <c r="AB70" s="4">
        <v>84</v>
      </c>
      <c r="AC70" s="8">
        <v>7</v>
      </c>
      <c r="AD70" s="8">
        <v>46</v>
      </c>
      <c r="AE70" s="7" t="s">
        <v>1075</v>
      </c>
      <c r="AF70" s="4">
        <v>2012</v>
      </c>
      <c r="AG70" s="4" t="s">
        <v>18</v>
      </c>
      <c r="AI70" s="11" t="s">
        <v>882</v>
      </c>
      <c r="AK70" s="10" t="s">
        <v>974</v>
      </c>
      <c r="AL70" s="10" t="s">
        <v>793</v>
      </c>
      <c r="AM70" s="10" t="s">
        <v>793</v>
      </c>
    </row>
    <row r="71" spans="1:39">
      <c r="A71" t="s">
        <v>1150</v>
      </c>
      <c r="B71" s="3" t="s">
        <v>611</v>
      </c>
      <c r="C71" s="3" t="s">
        <v>611</v>
      </c>
      <c r="D71" s="3" t="s">
        <v>598</v>
      </c>
      <c r="G71" s="3" t="s">
        <v>11</v>
      </c>
      <c r="H71" s="3" t="s">
        <v>610</v>
      </c>
      <c r="I71" s="3" t="s">
        <v>2</v>
      </c>
      <c r="J71" s="3" t="s">
        <v>9</v>
      </c>
      <c r="K71" s="4">
        <v>300</v>
      </c>
      <c r="L71" s="4">
        <v>80</v>
      </c>
      <c r="M71" s="4" t="s">
        <v>793</v>
      </c>
      <c r="N71" s="4" t="s">
        <v>793</v>
      </c>
      <c r="O71" s="3">
        <v>8.8000000000000007</v>
      </c>
      <c r="P71" s="3">
        <v>4.2</v>
      </c>
      <c r="Q71" s="3">
        <v>3.7</v>
      </c>
      <c r="R71" s="3">
        <v>2.75</v>
      </c>
      <c r="S71" s="3">
        <f>0.2*O71</f>
        <v>1.7600000000000002</v>
      </c>
      <c r="T71" s="3">
        <f>1*O71</f>
        <v>8.8000000000000007</v>
      </c>
      <c r="U71" s="6">
        <v>0.2</v>
      </c>
      <c r="V71" s="3">
        <v>155</v>
      </c>
      <c r="X71" s="3">
        <f t="shared" si="7"/>
        <v>8.8000000000000007</v>
      </c>
      <c r="Y71" s="3">
        <f>0.2*O71</f>
        <v>1.7600000000000002</v>
      </c>
      <c r="Z71" s="6">
        <v>0.2</v>
      </c>
      <c r="AA71" s="10">
        <v>1</v>
      </c>
      <c r="AB71" s="4">
        <v>90</v>
      </c>
      <c r="AC71" s="8">
        <v>12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 t="s">
        <v>793</v>
      </c>
      <c r="AM71" s="10" t="s">
        <v>793</v>
      </c>
    </row>
    <row r="72" spans="1:39">
      <c r="A72" t="s">
        <v>1151</v>
      </c>
      <c r="B72" s="3" t="s">
        <v>609</v>
      </c>
      <c r="C72" s="3" t="s">
        <v>609</v>
      </c>
      <c r="D72" s="3" t="s">
        <v>598</v>
      </c>
      <c r="G72" s="3" t="s">
        <v>11</v>
      </c>
      <c r="H72" s="3" t="s">
        <v>608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4.0999999999999996</v>
      </c>
      <c r="P72" s="3">
        <v>4.2</v>
      </c>
      <c r="Q72" s="3">
        <v>3.7</v>
      </c>
      <c r="R72" s="3">
        <v>2.75</v>
      </c>
      <c r="S72" s="3">
        <f>0.2*O72</f>
        <v>0.82</v>
      </c>
      <c r="T72" s="3">
        <f>1*O72</f>
        <v>4.0999999999999996</v>
      </c>
      <c r="U72" s="6">
        <v>0.2</v>
      </c>
      <c r="V72" s="3">
        <v>70</v>
      </c>
      <c r="X72" s="3">
        <f t="shared" si="7"/>
        <v>4.0999999999999996</v>
      </c>
      <c r="Y72" s="3">
        <f>0.2*O72</f>
        <v>0.82</v>
      </c>
      <c r="Z72" s="6">
        <v>0.2</v>
      </c>
      <c r="AA72" s="10">
        <v>1</v>
      </c>
      <c r="AB72" s="4">
        <v>85</v>
      </c>
      <c r="AC72" s="8">
        <v>8.5</v>
      </c>
      <c r="AD72" s="8">
        <v>50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0.02</v>
      </c>
      <c r="AM72" s="10" t="s">
        <v>793</v>
      </c>
    </row>
    <row r="73" spans="1:39">
      <c r="A73" t="s">
        <v>1152</v>
      </c>
      <c r="B73" s="3" t="s">
        <v>607</v>
      </c>
      <c r="C73" s="3" t="s">
        <v>607</v>
      </c>
      <c r="D73" s="3" t="s">
        <v>598</v>
      </c>
      <c r="G73" s="3" t="s">
        <v>11</v>
      </c>
      <c r="H73" s="3" t="s">
        <v>606</v>
      </c>
      <c r="I73" s="3" t="s">
        <v>2</v>
      </c>
      <c r="J73" s="3" t="s">
        <v>9</v>
      </c>
      <c r="K73" s="4">
        <v>500</v>
      </c>
      <c r="L73" s="4">
        <v>80</v>
      </c>
      <c r="M73" s="4" t="s">
        <v>793</v>
      </c>
      <c r="N73" s="4" t="s">
        <v>793</v>
      </c>
      <c r="O73" s="3">
        <v>10</v>
      </c>
      <c r="P73" s="3">
        <v>4.2</v>
      </c>
      <c r="Q73" s="3">
        <v>3.7</v>
      </c>
      <c r="R73" s="3">
        <v>2.75</v>
      </c>
      <c r="S73" s="3">
        <f>0.2*O73</f>
        <v>2</v>
      </c>
      <c r="T73" s="3">
        <f>1*O73</f>
        <v>10</v>
      </c>
      <c r="U73" s="6">
        <v>0.2</v>
      </c>
      <c r="V73" s="3">
        <v>200</v>
      </c>
      <c r="X73" s="3">
        <f t="shared" si="7"/>
        <v>10</v>
      </c>
      <c r="Y73" s="3">
        <f>0.2*O73</f>
        <v>2</v>
      </c>
      <c r="Z73" s="6">
        <v>0.2</v>
      </c>
      <c r="AA73" s="10">
        <v>1</v>
      </c>
      <c r="AB73" s="4">
        <v>156</v>
      </c>
      <c r="AC73" s="8">
        <v>9</v>
      </c>
      <c r="AD73" s="8">
        <v>60</v>
      </c>
      <c r="AE73" s="7" t="s">
        <v>1075</v>
      </c>
      <c r="AG73" s="4" t="s">
        <v>0</v>
      </c>
      <c r="AI73" s="11" t="s">
        <v>794</v>
      </c>
      <c r="AK73" s="10" t="s">
        <v>974</v>
      </c>
      <c r="AL73" s="10">
        <v>0.05</v>
      </c>
      <c r="AM73" s="10" t="s">
        <v>793</v>
      </c>
    </row>
    <row r="74" spans="1:39">
      <c r="A74" t="s">
        <v>1153</v>
      </c>
      <c r="B74" s="3" t="s">
        <v>605</v>
      </c>
      <c r="C74" s="3" t="s">
        <v>605</v>
      </c>
      <c r="D74" s="3" t="s">
        <v>598</v>
      </c>
      <c r="G74" s="3" t="s">
        <v>4</v>
      </c>
      <c r="H74" s="3" t="s">
        <v>604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12</v>
      </c>
      <c r="U74" s="6">
        <v>0.2</v>
      </c>
      <c r="V74" s="3">
        <v>69</v>
      </c>
      <c r="X74" s="3">
        <v>2</v>
      </c>
      <c r="Y74" s="3">
        <f>0.2*O74</f>
        <v>0.8</v>
      </c>
      <c r="Z74" s="6">
        <v>0.2</v>
      </c>
      <c r="AA74" s="10">
        <v>0.5</v>
      </c>
      <c r="AB74" s="4" t="s">
        <v>1075</v>
      </c>
      <c r="AC74" s="4">
        <v>70.5</v>
      </c>
      <c r="AD74" s="8"/>
      <c r="AE74" s="8">
        <v>21.8</v>
      </c>
      <c r="AF74" s="4">
        <v>2018</v>
      </c>
      <c r="AG74" s="4" t="s">
        <v>0</v>
      </c>
      <c r="AI74" s="11" t="s">
        <v>883</v>
      </c>
      <c r="AK74" s="10" t="s">
        <v>974</v>
      </c>
      <c r="AL74" s="10">
        <v>0.02</v>
      </c>
      <c r="AM74" s="10" t="s">
        <v>793</v>
      </c>
    </row>
    <row r="75" spans="1:39">
      <c r="A75" t="s">
        <v>1154</v>
      </c>
      <c r="B75" s="3" t="s">
        <v>603</v>
      </c>
      <c r="C75" s="3" t="s">
        <v>603</v>
      </c>
      <c r="D75" s="3" t="s">
        <v>13</v>
      </c>
      <c r="E75" s="3" t="s">
        <v>6</v>
      </c>
      <c r="F75" s="3" t="s">
        <v>12</v>
      </c>
      <c r="G75" s="3" t="s">
        <v>11</v>
      </c>
      <c r="H75" s="3" t="s">
        <v>602</v>
      </c>
      <c r="I75" s="3" t="s">
        <v>2</v>
      </c>
      <c r="J75" s="3" t="s">
        <v>9</v>
      </c>
      <c r="K75" s="4">
        <v>3000</v>
      </c>
      <c r="L75" s="4">
        <v>70</v>
      </c>
      <c r="M75" s="3">
        <v>525</v>
      </c>
      <c r="N75" s="3">
        <v>225</v>
      </c>
      <c r="O75" s="3">
        <v>70</v>
      </c>
      <c r="P75" s="3">
        <v>4.2</v>
      </c>
      <c r="Q75" s="3">
        <v>3.67</v>
      </c>
      <c r="R75" s="3">
        <v>2.7</v>
      </c>
      <c r="S75" s="3">
        <f>O75*0.2</f>
        <v>14</v>
      </c>
      <c r="T75" s="3">
        <f>2*O75</f>
        <v>140</v>
      </c>
      <c r="U75" s="6">
        <v>1</v>
      </c>
      <c r="V75" s="3">
        <v>1150</v>
      </c>
      <c r="X75" s="3">
        <v>70</v>
      </c>
      <c r="Y75" s="3">
        <f>O75*0.2</f>
        <v>14</v>
      </c>
      <c r="Z75" s="6">
        <v>1</v>
      </c>
      <c r="AA75" s="10" t="s">
        <v>793</v>
      </c>
      <c r="AB75" s="4">
        <v>227</v>
      </c>
      <c r="AC75" s="4">
        <v>12.3</v>
      </c>
      <c r="AD75" s="4">
        <v>226</v>
      </c>
      <c r="AE75" s="7" t="s">
        <v>1075</v>
      </c>
      <c r="AF75" s="4">
        <v>2020</v>
      </c>
      <c r="AG75" s="4" t="s">
        <v>0</v>
      </c>
      <c r="AH75" s="4" t="s">
        <v>0</v>
      </c>
      <c r="AI75" s="13" t="s">
        <v>804</v>
      </c>
      <c r="AK75" s="10" t="s">
        <v>974</v>
      </c>
      <c r="AL75" s="10" t="s">
        <v>793</v>
      </c>
      <c r="AM75" s="12">
        <v>0.9</v>
      </c>
    </row>
    <row r="76" spans="1:39">
      <c r="A76" t="s">
        <v>1155</v>
      </c>
      <c r="B76" s="3" t="s">
        <v>601</v>
      </c>
      <c r="C76" s="3" t="s">
        <v>601</v>
      </c>
      <c r="D76" s="3" t="s">
        <v>598</v>
      </c>
      <c r="G76" s="3" t="s">
        <v>4</v>
      </c>
      <c r="H76" s="3" t="s">
        <v>600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5</v>
      </c>
      <c r="P76" s="3">
        <v>4.2</v>
      </c>
      <c r="Q76" s="3">
        <v>3.7</v>
      </c>
      <c r="R76" s="3">
        <v>2.75</v>
      </c>
      <c r="S76" s="3">
        <f>0.2*O76</f>
        <v>1</v>
      </c>
      <c r="T76" s="3">
        <v>5</v>
      </c>
      <c r="U76" s="6">
        <v>0.2</v>
      </c>
      <c r="V76" s="3">
        <v>80</v>
      </c>
      <c r="X76" s="3">
        <v>2.5</v>
      </c>
      <c r="Y76" s="3">
        <f>0.2*O76</f>
        <v>1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26</v>
      </c>
      <c r="AF76" s="4">
        <v>2018</v>
      </c>
      <c r="AG76" s="4" t="s">
        <v>0</v>
      </c>
      <c r="AI76" s="11" t="s">
        <v>884</v>
      </c>
      <c r="AJ76" s="4" t="s">
        <v>596</v>
      </c>
      <c r="AK76" s="10" t="s">
        <v>974</v>
      </c>
      <c r="AL76" s="10">
        <v>0.01</v>
      </c>
      <c r="AM76" s="10" t="s">
        <v>793</v>
      </c>
    </row>
    <row r="77" spans="1:39">
      <c r="A77" t="s">
        <v>1156</v>
      </c>
      <c r="B77" s="3" t="s">
        <v>599</v>
      </c>
      <c r="C77" s="3" t="s">
        <v>599</v>
      </c>
      <c r="D77" s="3" t="s">
        <v>598</v>
      </c>
      <c r="G77" s="3" t="s">
        <v>4</v>
      </c>
      <c r="H77" s="3" t="s">
        <v>597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6</v>
      </c>
      <c r="P77" s="3">
        <v>4.2</v>
      </c>
      <c r="Q77" s="3">
        <v>3.7</v>
      </c>
      <c r="R77" s="3">
        <v>2.75</v>
      </c>
      <c r="S77" s="3">
        <v>3</v>
      </c>
      <c r="T77" s="3">
        <v>6</v>
      </c>
      <c r="U77" s="6">
        <v>0.2</v>
      </c>
      <c r="V77" s="3">
        <v>140</v>
      </c>
      <c r="X77" s="3">
        <v>3</v>
      </c>
      <c r="Y77" s="3">
        <f>0.2*O77</f>
        <v>1.2000000000000002</v>
      </c>
      <c r="Z77" s="6">
        <v>0.2</v>
      </c>
      <c r="AA77" s="10">
        <v>0.5</v>
      </c>
      <c r="AB77" s="4" t="s">
        <v>1075</v>
      </c>
      <c r="AC77" s="4">
        <v>65</v>
      </c>
      <c r="AD77" s="8"/>
      <c r="AE77" s="8">
        <v>32</v>
      </c>
      <c r="AF77" s="4">
        <v>2018</v>
      </c>
      <c r="AG77" s="4" t="s">
        <v>0</v>
      </c>
      <c r="AI77" s="11" t="s">
        <v>850</v>
      </c>
      <c r="AJ77" s="4" t="s">
        <v>596</v>
      </c>
      <c r="AK77" s="10" t="s">
        <v>974</v>
      </c>
      <c r="AL77" s="10">
        <v>0.01</v>
      </c>
      <c r="AM77" s="10" t="s">
        <v>793</v>
      </c>
    </row>
    <row r="78" spans="1:39" ht="15.6" customHeight="1">
      <c r="A78" t="s">
        <v>1157</v>
      </c>
      <c r="B78" s="3" t="s">
        <v>595</v>
      </c>
      <c r="C78" s="3" t="s">
        <v>595</v>
      </c>
      <c r="D78" s="3" t="s">
        <v>594</v>
      </c>
      <c r="G78" s="3" t="s">
        <v>4</v>
      </c>
      <c r="H78" s="3" t="s">
        <v>593</v>
      </c>
      <c r="I78" s="3" t="s">
        <v>2</v>
      </c>
      <c r="J78" s="3" t="s">
        <v>1</v>
      </c>
      <c r="K78" s="4">
        <v>1000</v>
      </c>
      <c r="L78" s="4">
        <v>80</v>
      </c>
      <c r="M78" s="4" t="s">
        <v>793</v>
      </c>
      <c r="N78" s="4" t="s">
        <v>793</v>
      </c>
      <c r="O78" s="3">
        <v>4.7</v>
      </c>
      <c r="P78" s="3">
        <v>4.2</v>
      </c>
      <c r="Q78" s="3">
        <v>3.7</v>
      </c>
      <c r="R78" s="3">
        <v>2.75</v>
      </c>
      <c r="S78" s="3">
        <f>0.2*O78</f>
        <v>0.94000000000000006</v>
      </c>
      <c r="T78" s="3">
        <f>1.5*O78</f>
        <v>7.0500000000000007</v>
      </c>
      <c r="U78" s="6">
        <v>0.2</v>
      </c>
      <c r="V78" s="3">
        <v>140</v>
      </c>
      <c r="X78" s="3">
        <v>2.4</v>
      </c>
      <c r="Y78" s="3">
        <v>0.96</v>
      </c>
      <c r="Z78" s="6">
        <v>0.2</v>
      </c>
      <c r="AA78" s="10" t="s">
        <v>793</v>
      </c>
      <c r="AB78" s="4" t="s">
        <v>1075</v>
      </c>
      <c r="AC78" s="4">
        <v>70.5</v>
      </c>
      <c r="AD78" s="8"/>
      <c r="AE78" s="8">
        <v>21.8</v>
      </c>
      <c r="AF78" s="4">
        <v>2018</v>
      </c>
      <c r="AG78" s="4" t="s">
        <v>0</v>
      </c>
      <c r="AI78" s="11" t="s">
        <v>885</v>
      </c>
      <c r="AJ78" s="4" t="s">
        <v>592</v>
      </c>
      <c r="AK78" s="10" t="s">
        <v>974</v>
      </c>
      <c r="AL78" s="10" t="s">
        <v>793</v>
      </c>
      <c r="AM78" s="10" t="s">
        <v>793</v>
      </c>
    </row>
    <row r="79" spans="1:39">
      <c r="A79" t="s">
        <v>1158</v>
      </c>
      <c r="B79" s="3" t="s">
        <v>591</v>
      </c>
      <c r="C79" s="3" t="s">
        <v>591</v>
      </c>
      <c r="D79" s="3" t="s">
        <v>586</v>
      </c>
      <c r="G79" s="3" t="s">
        <v>11</v>
      </c>
      <c r="H79" s="3" t="s">
        <v>590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5</v>
      </c>
      <c r="P79" s="3">
        <v>4.2</v>
      </c>
      <c r="Q79" s="3">
        <v>3.7</v>
      </c>
      <c r="R79" s="3">
        <v>2.75</v>
      </c>
      <c r="S79" s="3">
        <f>0.2*O79</f>
        <v>1</v>
      </c>
      <c r="T79" s="3">
        <v>15</v>
      </c>
      <c r="U79" s="6">
        <v>2</v>
      </c>
      <c r="V79" s="3">
        <v>137</v>
      </c>
      <c r="X79" s="3">
        <v>7.5</v>
      </c>
      <c r="Y79" s="3">
        <f>0.2*O79</f>
        <v>1</v>
      </c>
      <c r="Z79" s="6">
        <v>2</v>
      </c>
      <c r="AA79" s="10" t="s">
        <v>793</v>
      </c>
      <c r="AB79" s="4">
        <v>161</v>
      </c>
      <c r="AC79" s="4">
        <v>6.5</v>
      </c>
      <c r="AD79" s="4">
        <v>78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</row>
    <row r="80" spans="1:39">
      <c r="A80" t="s">
        <v>1159</v>
      </c>
      <c r="B80" s="3" t="s">
        <v>589</v>
      </c>
      <c r="C80" s="3" t="s">
        <v>589</v>
      </c>
      <c r="D80" s="3" t="s">
        <v>586</v>
      </c>
      <c r="G80" s="3" t="s">
        <v>11</v>
      </c>
      <c r="H80" s="3" t="s">
        <v>588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13</v>
      </c>
      <c r="P80" s="3">
        <v>4.2</v>
      </c>
      <c r="Q80" s="3">
        <v>3.7</v>
      </c>
      <c r="R80" s="3">
        <v>2.75</v>
      </c>
      <c r="S80" s="3">
        <f>0.2*O80</f>
        <v>2.6</v>
      </c>
      <c r="T80" s="3">
        <v>39</v>
      </c>
      <c r="U80" s="6">
        <v>2</v>
      </c>
      <c r="V80" s="3">
        <v>270</v>
      </c>
      <c r="X80" s="3">
        <v>13</v>
      </c>
      <c r="Y80" s="3">
        <f>0.2*O80</f>
        <v>2.6</v>
      </c>
      <c r="Z80" s="6">
        <v>2</v>
      </c>
      <c r="AA80" s="10" t="s">
        <v>793</v>
      </c>
      <c r="AB80" s="4">
        <v>222</v>
      </c>
      <c r="AC80" s="4">
        <v>6.7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</row>
    <row r="81" spans="1:39">
      <c r="A81" t="s">
        <v>1160</v>
      </c>
      <c r="B81" s="3" t="s">
        <v>587</v>
      </c>
      <c r="C81" s="3" t="s">
        <v>587</v>
      </c>
      <c r="D81" s="3" t="s">
        <v>586</v>
      </c>
      <c r="G81" s="3" t="s">
        <v>11</v>
      </c>
      <c r="H81" s="3" t="s">
        <v>585</v>
      </c>
      <c r="I81" s="3" t="s">
        <v>2</v>
      </c>
      <c r="J81" s="3" t="s">
        <v>9</v>
      </c>
      <c r="K81" s="4">
        <v>1000</v>
      </c>
      <c r="L81" s="4">
        <v>80</v>
      </c>
      <c r="M81" s="4" t="s">
        <v>793</v>
      </c>
      <c r="N81" s="4" t="s">
        <v>793</v>
      </c>
      <c r="O81" s="3">
        <v>15</v>
      </c>
      <c r="P81" s="3">
        <v>4.2</v>
      </c>
      <c r="Q81" s="3">
        <v>3.7</v>
      </c>
      <c r="R81" s="3">
        <v>2.75</v>
      </c>
      <c r="S81" s="3">
        <f>0.2*O81</f>
        <v>3</v>
      </c>
      <c r="T81" s="3">
        <v>45</v>
      </c>
      <c r="U81" s="6">
        <v>2</v>
      </c>
      <c r="V81" s="3">
        <v>307</v>
      </c>
      <c r="X81" s="3">
        <v>15</v>
      </c>
      <c r="Y81" s="3">
        <f>0.2*O81</f>
        <v>3</v>
      </c>
      <c r="Z81" s="6">
        <v>2</v>
      </c>
      <c r="AA81" s="10" t="s">
        <v>793</v>
      </c>
      <c r="AB81" s="4">
        <v>222</v>
      </c>
      <c r="AC81" s="4">
        <v>7.5</v>
      </c>
      <c r="AD81" s="4">
        <v>100</v>
      </c>
      <c r="AE81" s="7" t="s">
        <v>1075</v>
      </c>
      <c r="AH81" s="4" t="s">
        <v>0</v>
      </c>
      <c r="AI81" s="11" t="s">
        <v>823</v>
      </c>
      <c r="AK81" s="10" t="s">
        <v>974</v>
      </c>
      <c r="AL81" s="10">
        <v>0.1</v>
      </c>
      <c r="AM81" s="10" t="s">
        <v>793</v>
      </c>
    </row>
    <row r="82" spans="1:39">
      <c r="A82" t="s">
        <v>1161</v>
      </c>
      <c r="B82" s="3" t="s">
        <v>584</v>
      </c>
      <c r="C82" s="3" t="s">
        <v>584</v>
      </c>
      <c r="D82" s="3" t="s">
        <v>583</v>
      </c>
      <c r="G82" s="3" t="s">
        <v>4</v>
      </c>
      <c r="H82" s="3" t="s">
        <v>582</v>
      </c>
      <c r="I82" s="3" t="s">
        <v>2</v>
      </c>
      <c r="J82" s="3" t="s">
        <v>1</v>
      </c>
      <c r="K82" s="4">
        <v>500</v>
      </c>
      <c r="L82" s="4">
        <v>80</v>
      </c>
      <c r="M82" s="4" t="s">
        <v>793</v>
      </c>
      <c r="N82" s="4" t="s">
        <v>793</v>
      </c>
      <c r="O82" s="3">
        <v>4</v>
      </c>
      <c r="P82" s="3">
        <v>4.2</v>
      </c>
      <c r="Q82" s="3">
        <v>3.7</v>
      </c>
      <c r="R82" s="3">
        <v>2.75</v>
      </c>
      <c r="S82" s="3">
        <f>0.2*O82</f>
        <v>0.8</v>
      </c>
      <c r="T82" s="3">
        <v>4</v>
      </c>
      <c r="U82" s="6">
        <v>0.2</v>
      </c>
      <c r="V82" s="3">
        <v>69</v>
      </c>
      <c r="X82" s="3">
        <v>2</v>
      </c>
      <c r="Y82" s="3">
        <v>0.96</v>
      </c>
      <c r="Z82" s="6">
        <v>0.2</v>
      </c>
      <c r="AA82" s="10" t="s">
        <v>793</v>
      </c>
      <c r="AB82" s="4" t="s">
        <v>1075</v>
      </c>
      <c r="AC82" s="4">
        <v>70.5</v>
      </c>
      <c r="AD82" s="8"/>
      <c r="AE82" s="8">
        <v>21.8</v>
      </c>
      <c r="AH82" s="4" t="s">
        <v>0</v>
      </c>
      <c r="AI82" s="11" t="s">
        <v>794</v>
      </c>
      <c r="AK82" s="10" t="s">
        <v>974</v>
      </c>
      <c r="AL82" s="10" t="s">
        <v>793</v>
      </c>
      <c r="AM82" s="10" t="s">
        <v>793</v>
      </c>
    </row>
    <row r="83" spans="1:39">
      <c r="A83" t="s">
        <v>1162</v>
      </c>
      <c r="B83" s="3" t="s">
        <v>581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20000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567</v>
      </c>
      <c r="AK83" s="10" t="s">
        <v>974</v>
      </c>
      <c r="AL83" s="10" t="s">
        <v>793</v>
      </c>
      <c r="AM83" s="12">
        <v>0.8</v>
      </c>
    </row>
    <row r="84" spans="1:39">
      <c r="A84" t="s">
        <v>1163</v>
      </c>
      <c r="B84" s="3" t="s">
        <v>580</v>
      </c>
      <c r="C84" s="3" t="s">
        <v>579</v>
      </c>
      <c r="D84" s="3" t="s">
        <v>185</v>
      </c>
      <c r="E84" s="3" t="s">
        <v>27</v>
      </c>
      <c r="F84" s="3" t="s">
        <v>26</v>
      </c>
      <c r="G84" s="3" t="s">
        <v>11</v>
      </c>
      <c r="H84" s="3" t="s">
        <v>578</v>
      </c>
      <c r="I84" s="3" t="s">
        <v>2</v>
      </c>
      <c r="J84" s="3" t="s">
        <v>9</v>
      </c>
      <c r="K84" s="4">
        <v>15000</v>
      </c>
      <c r="L84" s="4">
        <v>80</v>
      </c>
      <c r="M84" s="4" t="s">
        <v>793</v>
      </c>
      <c r="N84" s="4" t="s">
        <v>793</v>
      </c>
      <c r="O84" s="3">
        <v>34</v>
      </c>
      <c r="P84" s="3">
        <v>2.8</v>
      </c>
      <c r="Q84" s="3">
        <v>2.2000000000000002</v>
      </c>
      <c r="R84" s="3">
        <v>1.5</v>
      </c>
      <c r="S84" s="3">
        <f>1*O84</f>
        <v>34</v>
      </c>
      <c r="T84" s="3">
        <v>204</v>
      </c>
      <c r="U84" s="6">
        <v>4</v>
      </c>
      <c r="V84" s="3">
        <v>1080</v>
      </c>
      <c r="W84" s="3">
        <v>475</v>
      </c>
      <c r="X84" s="3">
        <v>204</v>
      </c>
      <c r="Y84" s="3">
        <f>1*O84</f>
        <v>34</v>
      </c>
      <c r="Z84" s="6">
        <v>4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888</v>
      </c>
      <c r="AJ84" s="9" t="s">
        <v>572</v>
      </c>
      <c r="AK84" s="10" t="s">
        <v>974</v>
      </c>
      <c r="AL84" s="10" t="s">
        <v>793</v>
      </c>
      <c r="AM84" s="12">
        <v>1</v>
      </c>
    </row>
    <row r="85" spans="1:39">
      <c r="A85" t="s">
        <v>1164</v>
      </c>
      <c r="B85" s="3" t="s">
        <v>577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8000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572</v>
      </c>
      <c r="AK85" s="10" t="s">
        <v>974</v>
      </c>
      <c r="AL85" s="10" t="s">
        <v>793</v>
      </c>
      <c r="AM85" s="12">
        <v>1</v>
      </c>
    </row>
    <row r="86" spans="1:39">
      <c r="A86" t="s">
        <v>1165</v>
      </c>
      <c r="B86" s="3" t="s">
        <v>576</v>
      </c>
      <c r="C86" s="3" t="s">
        <v>575</v>
      </c>
      <c r="D86" s="3" t="s">
        <v>185</v>
      </c>
      <c r="E86" s="3" t="s">
        <v>6</v>
      </c>
      <c r="F86" s="3" t="s">
        <v>12</v>
      </c>
      <c r="G86" s="3" t="s">
        <v>11</v>
      </c>
      <c r="H86" s="3" t="s">
        <v>574</v>
      </c>
      <c r="I86" s="3" t="s">
        <v>2</v>
      </c>
      <c r="J86" s="3" t="s">
        <v>9</v>
      </c>
      <c r="K86" s="4">
        <v>4500</v>
      </c>
      <c r="L86" s="4">
        <v>80</v>
      </c>
      <c r="M86" s="4" t="s">
        <v>793</v>
      </c>
      <c r="N86" s="4" t="s">
        <v>793</v>
      </c>
      <c r="O86" s="3">
        <v>60</v>
      </c>
      <c r="P86" s="3">
        <v>4.2</v>
      </c>
      <c r="Q86" s="3">
        <v>3.7</v>
      </c>
      <c r="R86" s="3">
        <v>3</v>
      </c>
      <c r="S86" s="3">
        <f>0.2*O86</f>
        <v>12</v>
      </c>
      <c r="T86" s="3">
        <v>180</v>
      </c>
      <c r="U86" s="6">
        <v>1</v>
      </c>
      <c r="V86" s="3">
        <v>1120</v>
      </c>
      <c r="W86" s="3">
        <v>475</v>
      </c>
      <c r="X86" s="3">
        <v>60</v>
      </c>
      <c r="Y86" s="3">
        <f>0.2*O86</f>
        <v>12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889</v>
      </c>
      <c r="AJ86" s="9" t="s">
        <v>567</v>
      </c>
      <c r="AK86" s="10" t="s">
        <v>974</v>
      </c>
      <c r="AL86" s="10" t="s">
        <v>793</v>
      </c>
      <c r="AM86" s="12">
        <v>0.8</v>
      </c>
    </row>
    <row r="87" spans="1:39">
      <c r="A87" t="s">
        <v>1166</v>
      </c>
      <c r="B87" s="3" t="s">
        <v>573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7000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572</v>
      </c>
      <c r="AK87" s="10" t="s">
        <v>974</v>
      </c>
      <c r="AL87" s="10" t="s">
        <v>793</v>
      </c>
      <c r="AM87" s="12">
        <v>1</v>
      </c>
    </row>
    <row r="88" spans="1:39">
      <c r="A88" t="s">
        <v>1167</v>
      </c>
      <c r="B88" s="3" t="s">
        <v>571</v>
      </c>
      <c r="C88" s="3" t="s">
        <v>570</v>
      </c>
      <c r="D88" s="3" t="s">
        <v>185</v>
      </c>
      <c r="E88" s="3" t="s">
        <v>6</v>
      </c>
      <c r="F88" s="3" t="s">
        <v>569</v>
      </c>
      <c r="G88" s="3" t="s">
        <v>11</v>
      </c>
      <c r="H88" s="3" t="s">
        <v>568</v>
      </c>
      <c r="I88" s="3" t="s">
        <v>2</v>
      </c>
      <c r="J88" s="3" t="s">
        <v>9</v>
      </c>
      <c r="K88" s="4">
        <v>4000</v>
      </c>
      <c r="L88" s="4">
        <v>80</v>
      </c>
      <c r="M88" s="4" t="s">
        <v>793</v>
      </c>
      <c r="N88" s="4" t="s">
        <v>793</v>
      </c>
      <c r="O88" s="3">
        <v>65</v>
      </c>
      <c r="P88" s="3">
        <v>4.3499999999999996</v>
      </c>
      <c r="Q88" s="3">
        <v>3.72</v>
      </c>
      <c r="R88" s="3">
        <v>3</v>
      </c>
      <c r="S88" s="3">
        <f>0.2*O88</f>
        <v>13</v>
      </c>
      <c r="T88" s="3">
        <f>3*O88</f>
        <v>195</v>
      </c>
      <c r="U88" s="6">
        <v>1</v>
      </c>
      <c r="V88" s="3">
        <v>1120</v>
      </c>
      <c r="W88" s="3">
        <v>475</v>
      </c>
      <c r="X88" s="3">
        <v>65</v>
      </c>
      <c r="Y88" s="3">
        <f>0.2*O88</f>
        <v>13</v>
      </c>
      <c r="Z88" s="6">
        <v>1</v>
      </c>
      <c r="AA88" s="10" t="s">
        <v>793</v>
      </c>
      <c r="AB88" s="4">
        <v>286</v>
      </c>
      <c r="AC88" s="8">
        <v>12</v>
      </c>
      <c r="AD88" s="8">
        <v>178.5</v>
      </c>
      <c r="AE88" s="7" t="s">
        <v>1075</v>
      </c>
      <c r="AG88" s="4" t="s">
        <v>0</v>
      </c>
      <c r="AI88" s="11" t="s">
        <v>890</v>
      </c>
      <c r="AJ88" s="9" t="s">
        <v>567</v>
      </c>
      <c r="AK88" s="10" t="s">
        <v>974</v>
      </c>
      <c r="AL88" s="10" t="s">
        <v>793</v>
      </c>
      <c r="AM88" s="12">
        <v>0.8</v>
      </c>
    </row>
    <row r="89" spans="1:39">
      <c r="A89" t="s">
        <v>1168</v>
      </c>
      <c r="B89" s="3" t="s">
        <v>566</v>
      </c>
      <c r="C89" s="3" t="s">
        <v>566</v>
      </c>
      <c r="D89" s="3" t="s">
        <v>13</v>
      </c>
      <c r="E89" s="3" t="s">
        <v>6</v>
      </c>
      <c r="F89" s="3" t="s">
        <v>12</v>
      </c>
      <c r="G89" s="3" t="s">
        <v>11</v>
      </c>
      <c r="H89" s="3" t="s">
        <v>565</v>
      </c>
      <c r="I89" s="3" t="s">
        <v>2</v>
      </c>
      <c r="J89" s="3" t="s">
        <v>9</v>
      </c>
      <c r="K89" s="4">
        <v>6000</v>
      </c>
      <c r="L89" s="4">
        <v>70</v>
      </c>
      <c r="M89" s="3">
        <v>423</v>
      </c>
      <c r="N89" s="3">
        <v>182</v>
      </c>
      <c r="O89" s="3">
        <v>75</v>
      </c>
      <c r="P89" s="3">
        <v>4.2</v>
      </c>
      <c r="Q89" s="3">
        <v>3.7</v>
      </c>
      <c r="R89" s="3">
        <v>2.7</v>
      </c>
      <c r="S89" s="3">
        <f>O89*0.2</f>
        <v>15</v>
      </c>
      <c r="T89" s="3">
        <f>3*O89</f>
        <v>225</v>
      </c>
      <c r="U89" s="6">
        <v>1</v>
      </c>
      <c r="V89" s="3">
        <v>1535</v>
      </c>
      <c r="X89" s="3">
        <v>75</v>
      </c>
      <c r="Y89" s="3">
        <f>O89*0.2</f>
        <v>15</v>
      </c>
      <c r="Z89" s="6">
        <v>1</v>
      </c>
      <c r="AA89" s="10" t="s">
        <v>793</v>
      </c>
      <c r="AB89" s="4">
        <v>265</v>
      </c>
      <c r="AC89" s="4">
        <v>11.8</v>
      </c>
      <c r="AD89" s="4">
        <v>268</v>
      </c>
      <c r="AE89" s="7" t="s">
        <v>1075</v>
      </c>
      <c r="AF89" s="4">
        <v>2020</v>
      </c>
      <c r="AG89" s="4" t="s">
        <v>0</v>
      </c>
      <c r="AH89" s="4" t="s">
        <v>0</v>
      </c>
      <c r="AI89" s="13" t="s">
        <v>806</v>
      </c>
      <c r="AK89" s="10" t="s">
        <v>974</v>
      </c>
      <c r="AL89" s="10" t="s">
        <v>793</v>
      </c>
      <c r="AM89" s="12">
        <v>0.9</v>
      </c>
    </row>
    <row r="90" spans="1:39">
      <c r="A90" t="s">
        <v>1169</v>
      </c>
      <c r="B90" s="3" t="s">
        <v>563</v>
      </c>
      <c r="C90" s="3" t="s">
        <v>563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562</v>
      </c>
      <c r="I90" s="3" t="s">
        <v>2</v>
      </c>
      <c r="J90" s="3" t="s">
        <v>1</v>
      </c>
      <c r="K90" s="4">
        <v>400</v>
      </c>
      <c r="L90" s="4">
        <v>80</v>
      </c>
      <c r="M90" s="4" t="s">
        <v>793</v>
      </c>
      <c r="N90" s="3">
        <v>259.60000000000002</v>
      </c>
      <c r="O90" s="3">
        <v>3.5</v>
      </c>
      <c r="P90" s="3">
        <v>4.2</v>
      </c>
      <c r="Q90" s="3">
        <v>3.6349999999999998</v>
      </c>
      <c r="R90" s="3">
        <v>2.5</v>
      </c>
      <c r="S90" s="3">
        <f>0.2*O90</f>
        <v>0.70000000000000007</v>
      </c>
      <c r="T90" s="3">
        <v>10</v>
      </c>
      <c r="U90" s="6">
        <f>4/O90</f>
        <v>1.1428571428571428</v>
      </c>
      <c r="V90" s="3">
        <v>49</v>
      </c>
      <c r="X90" s="3">
        <v>3.4</v>
      </c>
      <c r="Y90" s="3">
        <v>0.96</v>
      </c>
      <c r="Z90" s="6">
        <f>1.5/O90</f>
        <v>0.42857142857142855</v>
      </c>
      <c r="AA90" s="10" t="s">
        <v>793</v>
      </c>
      <c r="AB90" s="4" t="s">
        <v>1075</v>
      </c>
      <c r="AC90" s="4">
        <v>65</v>
      </c>
      <c r="AD90" s="8"/>
      <c r="AE90" s="8">
        <v>18</v>
      </c>
      <c r="AF90" s="4">
        <v>2014</v>
      </c>
      <c r="AG90" s="4" t="s">
        <v>0</v>
      </c>
      <c r="AJ90" s="4" t="s">
        <v>561</v>
      </c>
      <c r="AK90" s="10" t="s">
        <v>974</v>
      </c>
      <c r="AL90" s="10" t="s">
        <v>793</v>
      </c>
      <c r="AM90" s="10" t="s">
        <v>793</v>
      </c>
    </row>
    <row r="91" spans="1:39">
      <c r="A91" t="s">
        <v>1170</v>
      </c>
      <c r="B91" s="3" t="s">
        <v>560</v>
      </c>
      <c r="C91" s="3" t="s">
        <v>560</v>
      </c>
      <c r="D91" s="3" t="s">
        <v>68</v>
      </c>
      <c r="E91" s="3" t="s">
        <v>6</v>
      </c>
      <c r="F91" s="3" t="s">
        <v>12</v>
      </c>
      <c r="G91" s="3" t="s">
        <v>4</v>
      </c>
      <c r="H91" s="3" t="s">
        <v>559</v>
      </c>
      <c r="I91" s="3" t="s">
        <v>2</v>
      </c>
      <c r="J91" s="3" t="s">
        <v>1</v>
      </c>
      <c r="K91" s="4">
        <v>300</v>
      </c>
      <c r="L91" s="4">
        <v>80</v>
      </c>
      <c r="M91" s="4" t="s">
        <v>793</v>
      </c>
      <c r="N91" s="4" t="s">
        <v>793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69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2018</v>
      </c>
      <c r="AG91" s="4" t="s">
        <v>0</v>
      </c>
      <c r="AI91" s="11" t="s">
        <v>898</v>
      </c>
      <c r="AK91" s="10" t="s">
        <v>974</v>
      </c>
      <c r="AL91" s="10" t="s">
        <v>793</v>
      </c>
      <c r="AM91" s="10" t="s">
        <v>793</v>
      </c>
    </row>
    <row r="92" spans="1:39">
      <c r="A92" t="s">
        <v>1171</v>
      </c>
      <c r="B92" s="3" t="s">
        <v>558</v>
      </c>
      <c r="C92" s="3" t="s">
        <v>558</v>
      </c>
      <c r="D92" s="3" t="s">
        <v>68</v>
      </c>
      <c r="E92" s="3" t="s">
        <v>6</v>
      </c>
      <c r="F92" s="3" t="s">
        <v>470</v>
      </c>
      <c r="G92" s="3" t="s">
        <v>4</v>
      </c>
      <c r="H92" s="3" t="s">
        <v>557</v>
      </c>
      <c r="I92" s="3" t="s">
        <v>2</v>
      </c>
      <c r="J92" s="3" t="s">
        <v>1</v>
      </c>
      <c r="K92" s="4">
        <v>500</v>
      </c>
      <c r="L92" s="4">
        <v>80</v>
      </c>
      <c r="M92" s="4" t="s">
        <v>793</v>
      </c>
      <c r="N92" s="3">
        <v>248.7</v>
      </c>
      <c r="O92" s="3">
        <v>4.8</v>
      </c>
      <c r="P92" s="3">
        <v>4.2</v>
      </c>
      <c r="Q92" s="3">
        <v>3.6349999999999998</v>
      </c>
      <c r="R92" s="3">
        <v>2.5</v>
      </c>
      <c r="S92" s="3">
        <f>0.2*O92</f>
        <v>0.96</v>
      </c>
      <c r="T92" s="3">
        <v>14.55</v>
      </c>
      <c r="U92" s="6">
        <v>0.33</v>
      </c>
      <c r="V92" s="3">
        <v>68.5</v>
      </c>
      <c r="X92" s="3">
        <v>3.395</v>
      </c>
      <c r="Y92" s="3">
        <v>1.4550000000000001</v>
      </c>
      <c r="Z92" s="6">
        <v>0.33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899</v>
      </c>
      <c r="AK92" s="10" t="s">
        <v>974</v>
      </c>
      <c r="AL92" s="10" t="s">
        <v>793</v>
      </c>
      <c r="AM92" s="10" t="s">
        <v>793</v>
      </c>
    </row>
    <row r="93" spans="1:39">
      <c r="A93" t="s">
        <v>1172</v>
      </c>
      <c r="B93" s="3" t="s">
        <v>556</v>
      </c>
      <c r="C93" s="3" t="s">
        <v>556</v>
      </c>
      <c r="D93" s="3" t="s">
        <v>58</v>
      </c>
      <c r="E93" s="3" t="s">
        <v>6</v>
      </c>
      <c r="F93" s="3" t="s">
        <v>5</v>
      </c>
      <c r="G93" s="3" t="s">
        <v>4</v>
      </c>
      <c r="H93" s="3" t="s">
        <v>555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4</v>
      </c>
      <c r="P93" s="3">
        <v>4.2</v>
      </c>
      <c r="Q93" s="3">
        <v>3.65</v>
      </c>
      <c r="R93" s="3">
        <v>2.5</v>
      </c>
      <c r="S93" s="3">
        <v>2</v>
      </c>
      <c r="T93" s="3">
        <v>12</v>
      </c>
      <c r="U93" s="6">
        <v>1</v>
      </c>
      <c r="V93" s="3">
        <v>68</v>
      </c>
      <c r="X93" s="3">
        <v>2</v>
      </c>
      <c r="Y93" s="3">
        <v>0.8</v>
      </c>
      <c r="Z93" s="6">
        <v>0.5</v>
      </c>
      <c r="AA93" s="10">
        <v>0.5</v>
      </c>
      <c r="AB93" s="4" t="s">
        <v>1075</v>
      </c>
      <c r="AC93" s="4">
        <v>70</v>
      </c>
      <c r="AD93" s="8"/>
      <c r="AE93" s="8">
        <v>21</v>
      </c>
      <c r="AF93" s="4">
        <v>2017</v>
      </c>
      <c r="AG93" s="4" t="s">
        <v>0</v>
      </c>
      <c r="AI93" s="11" t="s">
        <v>910</v>
      </c>
      <c r="AJ93" s="3" t="s">
        <v>554</v>
      </c>
      <c r="AK93" s="10" t="s">
        <v>974</v>
      </c>
      <c r="AL93" s="10">
        <v>0.02</v>
      </c>
      <c r="AM93" s="10" t="s">
        <v>793</v>
      </c>
    </row>
    <row r="94" spans="1:39">
      <c r="A94" t="s">
        <v>1173</v>
      </c>
      <c r="B94" s="3" t="s">
        <v>553</v>
      </c>
      <c r="C94" s="3" t="s">
        <v>553</v>
      </c>
      <c r="D94" s="3" t="s">
        <v>552</v>
      </c>
      <c r="E94" s="3" t="s">
        <v>27</v>
      </c>
      <c r="F94" s="3" t="s">
        <v>26</v>
      </c>
      <c r="G94" s="3" t="s">
        <v>11</v>
      </c>
      <c r="H94" s="3" t="s">
        <v>551</v>
      </c>
      <c r="I94" s="3" t="s">
        <v>2</v>
      </c>
      <c r="J94" s="3" t="s">
        <v>9</v>
      </c>
      <c r="K94" s="4">
        <v>30000</v>
      </c>
      <c r="L94" s="4">
        <v>80</v>
      </c>
      <c r="M94" s="4" t="s">
        <v>793</v>
      </c>
      <c r="N94" s="4" t="s">
        <v>793</v>
      </c>
      <c r="O94" s="3">
        <v>28</v>
      </c>
      <c r="P94" s="3">
        <v>2.8</v>
      </c>
      <c r="Q94" s="3">
        <v>2.4</v>
      </c>
      <c r="R94" s="3">
        <v>1.6</v>
      </c>
      <c r="S94" s="3">
        <f>1*O94</f>
        <v>28</v>
      </c>
      <c r="T94" s="3">
        <f>15*O94</f>
        <v>420</v>
      </c>
      <c r="U94" s="6" t="s">
        <v>793</v>
      </c>
      <c r="X94" s="3">
        <f>6*O94</f>
        <v>168</v>
      </c>
      <c r="Y94" s="3">
        <f>1*O94</f>
        <v>28</v>
      </c>
      <c r="Z94" s="6" t="s">
        <v>793</v>
      </c>
      <c r="AA94" s="10" t="s">
        <v>793</v>
      </c>
      <c r="AB94" s="4">
        <v>225</v>
      </c>
      <c r="AC94" s="4">
        <v>8</v>
      </c>
      <c r="AD94" s="4">
        <v>198</v>
      </c>
      <c r="AE94" s="7" t="s">
        <v>1075</v>
      </c>
      <c r="AH94" s="4" t="s">
        <v>0</v>
      </c>
      <c r="AI94" s="11" t="s">
        <v>858</v>
      </c>
      <c r="AK94" s="10" t="s">
        <v>974</v>
      </c>
      <c r="AL94" s="10" t="s">
        <v>793</v>
      </c>
      <c r="AM94" s="10" t="s">
        <v>793</v>
      </c>
    </row>
    <row r="95" spans="1:39">
      <c r="A95" t="s">
        <v>1174</v>
      </c>
      <c r="B95" s="3" t="s">
        <v>550</v>
      </c>
      <c r="C95" s="3" t="s">
        <v>550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549</v>
      </c>
      <c r="I95" s="3" t="s">
        <v>2</v>
      </c>
      <c r="J95" s="3" t="s">
        <v>1</v>
      </c>
      <c r="K95" s="4">
        <v>1000</v>
      </c>
      <c r="L95" s="4">
        <v>80</v>
      </c>
      <c r="M95" s="4" t="s">
        <v>793</v>
      </c>
      <c r="N95" s="4" t="s">
        <v>793</v>
      </c>
      <c r="O95" s="3">
        <v>5</v>
      </c>
      <c r="P95" s="3">
        <v>4.2</v>
      </c>
      <c r="Q95" s="3">
        <v>3.65</v>
      </c>
      <c r="R95" s="3">
        <v>2.5</v>
      </c>
      <c r="S95" s="3">
        <f>0.2*O95</f>
        <v>1</v>
      </c>
      <c r="T95" s="3">
        <v>15</v>
      </c>
      <c r="U95" s="6" t="s">
        <v>793</v>
      </c>
      <c r="V95" s="3">
        <v>70</v>
      </c>
      <c r="X95" s="3">
        <v>3</v>
      </c>
      <c r="Y95" s="3">
        <f>0.2*O95</f>
        <v>1</v>
      </c>
      <c r="Z95" s="6" t="s">
        <v>793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H95" s="4" t="s">
        <v>0</v>
      </c>
      <c r="AI95" s="11" t="s">
        <v>858</v>
      </c>
      <c r="AK95" s="10" t="s">
        <v>974</v>
      </c>
      <c r="AL95" s="10" t="s">
        <v>793</v>
      </c>
      <c r="AM95" s="10" t="s">
        <v>793</v>
      </c>
    </row>
    <row r="96" spans="1:39">
      <c r="A96" t="s">
        <v>1175</v>
      </c>
      <c r="B96" s="3" t="s">
        <v>548</v>
      </c>
      <c r="C96" s="3" t="s">
        <v>548</v>
      </c>
      <c r="D96" s="3" t="s">
        <v>437</v>
      </c>
      <c r="E96" s="3" t="s">
        <v>6</v>
      </c>
      <c r="F96" s="3" t="s">
        <v>5</v>
      </c>
      <c r="G96" s="3" t="s">
        <v>4</v>
      </c>
      <c r="H96" s="3" t="s">
        <v>547</v>
      </c>
      <c r="I96" s="3" t="s">
        <v>2</v>
      </c>
      <c r="J96" s="3" t="s">
        <v>1</v>
      </c>
      <c r="K96" s="4">
        <v>300</v>
      </c>
      <c r="L96" s="4">
        <v>80</v>
      </c>
      <c r="M96" s="5">
        <v>512</v>
      </c>
      <c r="N96" s="3">
        <v>192</v>
      </c>
      <c r="O96" s="3">
        <v>3.3</v>
      </c>
      <c r="P96" s="3">
        <v>4.2</v>
      </c>
      <c r="Q96" s="3">
        <v>3.65</v>
      </c>
      <c r="R96" s="3">
        <v>2.5</v>
      </c>
      <c r="S96" s="3">
        <f>0.2*O96</f>
        <v>0.66</v>
      </c>
      <c r="T96" s="3">
        <v>20</v>
      </c>
      <c r="U96" s="6">
        <v>3</v>
      </c>
      <c r="V96" s="3">
        <v>60</v>
      </c>
      <c r="X96" s="3">
        <v>2.2000000000000002</v>
      </c>
      <c r="Y96" s="3">
        <f>0.2*O96</f>
        <v>0.66</v>
      </c>
      <c r="Z96" s="6">
        <v>1</v>
      </c>
      <c r="AA96" s="10" t="s">
        <v>793</v>
      </c>
      <c r="AB96" s="4" t="s">
        <v>1075</v>
      </c>
      <c r="AC96" s="4">
        <v>70</v>
      </c>
      <c r="AD96" s="8"/>
      <c r="AE96" s="8">
        <v>20</v>
      </c>
      <c r="AH96" s="4" t="s">
        <v>0</v>
      </c>
      <c r="AK96" s="10" t="s">
        <v>974</v>
      </c>
      <c r="AL96" s="10">
        <v>0.03</v>
      </c>
      <c r="AM96" s="10" t="s">
        <v>793</v>
      </c>
    </row>
    <row r="97" spans="1:39">
      <c r="A97" t="s">
        <v>1176</v>
      </c>
      <c r="B97" s="3" t="s">
        <v>546</v>
      </c>
      <c r="C97" s="3" t="s">
        <v>546</v>
      </c>
      <c r="D97" s="3" t="s">
        <v>437</v>
      </c>
      <c r="E97" s="3" t="s">
        <v>6</v>
      </c>
      <c r="F97" s="3" t="s">
        <v>5</v>
      </c>
      <c r="G97" s="3" t="s">
        <v>4</v>
      </c>
      <c r="H97" s="3" t="s">
        <v>545</v>
      </c>
      <c r="I97" s="3" t="s">
        <v>2</v>
      </c>
      <c r="J97" s="3" t="s">
        <v>1</v>
      </c>
      <c r="K97" s="4">
        <v>500</v>
      </c>
      <c r="L97" s="4">
        <v>80</v>
      </c>
      <c r="M97" s="3">
        <v>659</v>
      </c>
      <c r="N97" s="3">
        <v>224</v>
      </c>
      <c r="O97" s="3">
        <v>4</v>
      </c>
      <c r="P97" s="3">
        <v>4.2</v>
      </c>
      <c r="Q97" s="3">
        <v>3.65</v>
      </c>
      <c r="R97" s="3">
        <v>2.5</v>
      </c>
      <c r="S97" s="3">
        <f>0.2*O97</f>
        <v>0.8</v>
      </c>
      <c r="T97" s="3">
        <v>12</v>
      </c>
      <c r="U97" s="6">
        <v>2</v>
      </c>
      <c r="V97" s="3">
        <v>63</v>
      </c>
      <c r="X97" s="3">
        <v>2</v>
      </c>
      <c r="Y97" s="3">
        <f>0.2*O97</f>
        <v>0.8</v>
      </c>
      <c r="Z97" s="6">
        <v>0.5</v>
      </c>
      <c r="AA97" s="10" t="s">
        <v>793</v>
      </c>
      <c r="AB97" s="4" t="s">
        <v>1075</v>
      </c>
      <c r="AC97" s="4">
        <v>70</v>
      </c>
      <c r="AD97" s="8"/>
      <c r="AE97" s="8">
        <v>20</v>
      </c>
      <c r="AG97" s="4" t="s">
        <v>0</v>
      </c>
      <c r="AH97" s="4" t="s">
        <v>0</v>
      </c>
      <c r="AI97" s="11" t="s">
        <v>794</v>
      </c>
      <c r="AJ97" s="3" t="s">
        <v>544</v>
      </c>
      <c r="AK97" s="10" t="s">
        <v>974</v>
      </c>
      <c r="AL97" s="10">
        <v>0.03</v>
      </c>
      <c r="AM97" s="10" t="s">
        <v>793</v>
      </c>
    </row>
    <row r="98" spans="1:39">
      <c r="A98" t="s">
        <v>1177</v>
      </c>
      <c r="B98" s="3" t="s">
        <v>543</v>
      </c>
      <c r="C98" s="3" t="s">
        <v>543</v>
      </c>
      <c r="D98" s="3" t="s">
        <v>7</v>
      </c>
      <c r="E98" s="3" t="s">
        <v>6</v>
      </c>
      <c r="F98" s="3" t="s">
        <v>5</v>
      </c>
      <c r="G98" s="3" t="s">
        <v>4</v>
      </c>
      <c r="H98" s="3" t="s">
        <v>542</v>
      </c>
      <c r="I98" s="3" t="s">
        <v>2</v>
      </c>
      <c r="J98" s="3" t="s">
        <v>1</v>
      </c>
      <c r="K98" s="4">
        <v>250</v>
      </c>
      <c r="L98" s="4">
        <v>60</v>
      </c>
      <c r="M98" s="4" t="s">
        <v>793</v>
      </c>
      <c r="N98" s="4" t="s">
        <v>793</v>
      </c>
      <c r="O98" s="3">
        <v>4</v>
      </c>
      <c r="P98" s="3">
        <v>4.2</v>
      </c>
      <c r="Q98" s="3">
        <v>3.6349999999999998</v>
      </c>
      <c r="R98" s="3">
        <v>2.5</v>
      </c>
      <c r="S98" s="3">
        <f>0.2*O98</f>
        <v>0.8</v>
      </c>
      <c r="T98" s="3">
        <v>10</v>
      </c>
      <c r="U98" s="6">
        <v>8</v>
      </c>
      <c r="V98" s="3">
        <v>70</v>
      </c>
      <c r="X98" s="3">
        <v>6</v>
      </c>
      <c r="Y98" s="3">
        <v>2</v>
      </c>
      <c r="Z98" s="6">
        <f>6/O98</f>
        <v>1.5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F98" s="4">
        <v>2017</v>
      </c>
      <c r="AG98" s="4" t="s">
        <v>0</v>
      </c>
      <c r="AI98" s="11" t="s">
        <v>913</v>
      </c>
      <c r="AK98" s="10" t="s">
        <v>974</v>
      </c>
      <c r="AL98" s="10">
        <v>0.03</v>
      </c>
      <c r="AM98" s="10" t="s">
        <v>793</v>
      </c>
    </row>
    <row r="99" spans="1:39">
      <c r="A99" t="s">
        <v>1178</v>
      </c>
      <c r="B99" s="3" t="s">
        <v>541</v>
      </c>
      <c r="C99" s="3" t="s">
        <v>541</v>
      </c>
      <c r="D99" s="3" t="s">
        <v>7</v>
      </c>
      <c r="E99" s="3" t="s">
        <v>6</v>
      </c>
      <c r="F99" s="3" t="s">
        <v>5</v>
      </c>
      <c r="G99" s="3" t="s">
        <v>4</v>
      </c>
      <c r="H99" s="3" t="s">
        <v>540</v>
      </c>
      <c r="I99" s="3" t="s">
        <v>2</v>
      </c>
      <c r="J99" s="3" t="s">
        <v>1</v>
      </c>
      <c r="K99" s="4">
        <v>500</v>
      </c>
      <c r="L99" s="4">
        <v>60</v>
      </c>
      <c r="M99" s="4" t="s">
        <v>793</v>
      </c>
      <c r="N99" s="3">
        <v>250.4</v>
      </c>
      <c r="O99" s="3">
        <v>4.8</v>
      </c>
      <c r="P99" s="3">
        <v>4.2</v>
      </c>
      <c r="Q99" s="3">
        <v>3.6349999999999998</v>
      </c>
      <c r="R99" s="3">
        <v>2.5</v>
      </c>
      <c r="S99" s="3">
        <f>0.2*O99</f>
        <v>0.96</v>
      </c>
      <c r="T99" s="3">
        <v>9.6</v>
      </c>
      <c r="U99" s="6">
        <f>4.8/O99</f>
        <v>1</v>
      </c>
      <c r="V99" s="3">
        <v>70</v>
      </c>
      <c r="X99" s="3">
        <v>4.8</v>
      </c>
      <c r="Y99" s="3">
        <f>0.3*O99</f>
        <v>1.44</v>
      </c>
      <c r="Z99" s="6">
        <f>1.44/O99</f>
        <v>0.3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F99" s="4">
        <v>2015</v>
      </c>
      <c r="AG99" s="4" t="s">
        <v>0</v>
      </c>
      <c r="AI99" s="11" t="s">
        <v>915</v>
      </c>
      <c r="AK99" s="10" t="s">
        <v>974</v>
      </c>
      <c r="AL99" s="10" t="s">
        <v>793</v>
      </c>
      <c r="AM99" s="10" t="s">
        <v>793</v>
      </c>
    </row>
    <row r="100" spans="1:39">
      <c r="A100" t="s">
        <v>1179</v>
      </c>
      <c r="B100" s="3" t="s">
        <v>539</v>
      </c>
      <c r="C100" s="3" t="s">
        <v>539</v>
      </c>
      <c r="D100" s="3" t="s">
        <v>13</v>
      </c>
      <c r="E100" s="3" t="s">
        <v>6</v>
      </c>
      <c r="F100" s="3" t="s">
        <v>12</v>
      </c>
      <c r="G100" s="3" t="s">
        <v>11</v>
      </c>
      <c r="H100" s="3" t="s">
        <v>538</v>
      </c>
      <c r="I100" s="3" t="s">
        <v>2</v>
      </c>
      <c r="J100" s="3" t="s">
        <v>9</v>
      </c>
      <c r="K100" s="4">
        <v>6000</v>
      </c>
      <c r="L100" s="4">
        <v>70</v>
      </c>
      <c r="M100" s="5">
        <v>503</v>
      </c>
      <c r="N100" s="3">
        <v>211</v>
      </c>
      <c r="O100" s="3">
        <v>103</v>
      </c>
      <c r="P100" s="3">
        <v>4.2</v>
      </c>
      <c r="Q100" s="3">
        <v>3.7</v>
      </c>
      <c r="R100" s="3">
        <v>2.7</v>
      </c>
      <c r="S100" s="3">
        <f>O100*0.2</f>
        <v>20.6</v>
      </c>
      <c r="T100" s="3">
        <f>2*O100</f>
        <v>206</v>
      </c>
      <c r="U100" s="6">
        <v>1</v>
      </c>
      <c r="V100" s="3">
        <v>1810</v>
      </c>
      <c r="X100" s="3">
        <v>103</v>
      </c>
      <c r="Y100" s="3">
        <f>O100*0.2</f>
        <v>20.6</v>
      </c>
      <c r="Z100" s="6">
        <v>1</v>
      </c>
      <c r="AA100" s="10" t="s">
        <v>793</v>
      </c>
      <c r="AB100" s="4">
        <v>265</v>
      </c>
      <c r="AC100" s="4">
        <v>13.3</v>
      </c>
      <c r="AD100" s="4">
        <v>268</v>
      </c>
      <c r="AE100" s="7" t="s">
        <v>1075</v>
      </c>
      <c r="AF100" s="4">
        <v>2020</v>
      </c>
      <c r="AG100" s="4" t="s">
        <v>0</v>
      </c>
      <c r="AH100" s="4" t="s">
        <v>0</v>
      </c>
      <c r="AI100" s="11" t="s">
        <v>794</v>
      </c>
      <c r="AK100" s="10" t="s">
        <v>974</v>
      </c>
      <c r="AL100" s="10" t="s">
        <v>793</v>
      </c>
      <c r="AM100" s="12">
        <v>0.9</v>
      </c>
    </row>
    <row r="101" spans="1:39">
      <c r="A101" t="s">
        <v>1180</v>
      </c>
      <c r="B101" s="3" t="s">
        <v>537</v>
      </c>
      <c r="C101" s="3" t="s">
        <v>537</v>
      </c>
      <c r="D101" s="3" t="s">
        <v>536</v>
      </c>
      <c r="E101" s="3" t="s">
        <v>6</v>
      </c>
      <c r="F101" s="3" t="s">
        <v>12</v>
      </c>
      <c r="G101" s="3" t="s">
        <v>4</v>
      </c>
      <c r="H101" s="3" t="s">
        <v>535</v>
      </c>
      <c r="I101" s="3" t="s">
        <v>2</v>
      </c>
      <c r="J101" s="3" t="s">
        <v>1</v>
      </c>
      <c r="K101" s="4" t="s">
        <v>793</v>
      </c>
      <c r="L101" s="4" t="s">
        <v>793</v>
      </c>
      <c r="M101" s="4" t="s">
        <v>793</v>
      </c>
      <c r="N101" s="4" t="s">
        <v>793</v>
      </c>
      <c r="O101" s="3">
        <v>4.5</v>
      </c>
      <c r="P101" s="3">
        <v>4.2</v>
      </c>
      <c r="Q101" s="3">
        <v>3.6</v>
      </c>
      <c r="R101" s="3">
        <v>2.5</v>
      </c>
      <c r="S101" s="3">
        <f>0.2*O101</f>
        <v>0.9</v>
      </c>
      <c r="T101" s="3">
        <v>20</v>
      </c>
      <c r="U101" s="6" t="s">
        <v>793</v>
      </c>
      <c r="V101" s="3">
        <v>72</v>
      </c>
      <c r="X101" s="3">
        <v>3</v>
      </c>
      <c r="Y101" s="3">
        <v>1.5</v>
      </c>
      <c r="Z101" s="6" t="s">
        <v>793</v>
      </c>
      <c r="AA101" s="10" t="s">
        <v>793</v>
      </c>
      <c r="AB101" s="4" t="s">
        <v>1075</v>
      </c>
      <c r="AC101" s="4">
        <v>70</v>
      </c>
      <c r="AD101" s="8"/>
      <c r="AE101" s="8">
        <v>21</v>
      </c>
      <c r="AH101" s="4" t="s">
        <v>0</v>
      </c>
      <c r="AI101" s="11" t="s">
        <v>917</v>
      </c>
      <c r="AK101" s="10" t="s">
        <v>974</v>
      </c>
      <c r="AL101" s="10" t="s">
        <v>793</v>
      </c>
      <c r="AM101" s="10" t="s">
        <v>793</v>
      </c>
    </row>
    <row r="102" spans="1:39">
      <c r="A102" t="s">
        <v>1181</v>
      </c>
      <c r="B102" s="3" t="s">
        <v>534</v>
      </c>
      <c r="C102" s="3" t="s">
        <v>534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533</v>
      </c>
      <c r="I102" s="3" t="s">
        <v>2</v>
      </c>
      <c r="J102" s="3" t="s">
        <v>9</v>
      </c>
      <c r="K102" s="4">
        <v>2000</v>
      </c>
      <c r="L102" s="4">
        <v>80</v>
      </c>
      <c r="M102" s="3">
        <v>210</v>
      </c>
      <c r="N102" s="3">
        <v>80</v>
      </c>
      <c r="O102" s="3">
        <v>17</v>
      </c>
      <c r="P102" s="3">
        <v>4.0999999999999996</v>
      </c>
      <c r="Q102" s="3">
        <v>3.7</v>
      </c>
      <c r="R102" s="3">
        <v>2.5</v>
      </c>
      <c r="S102" s="3">
        <v>8.5</v>
      </c>
      <c r="T102" s="3">
        <v>2000</v>
      </c>
      <c r="U102" s="6">
        <v>0.5</v>
      </c>
      <c r="V102" s="3">
        <v>810</v>
      </c>
      <c r="X102" s="3">
        <v>27.5</v>
      </c>
      <c r="Y102" s="3">
        <v>1.1000000000000001</v>
      </c>
      <c r="Z102" s="6">
        <v>1</v>
      </c>
      <c r="AA102" s="10" t="s">
        <v>793</v>
      </c>
      <c r="AB102" s="4">
        <v>229</v>
      </c>
      <c r="AC102" s="4">
        <v>9.8000000000000007</v>
      </c>
      <c r="AD102" s="4">
        <v>142</v>
      </c>
      <c r="AE102" s="7" t="s">
        <v>1075</v>
      </c>
      <c r="AF102" s="4">
        <v>2020</v>
      </c>
      <c r="AG102" s="4" t="s">
        <v>0</v>
      </c>
      <c r="AJ102" s="4" t="s">
        <v>532</v>
      </c>
      <c r="AK102" s="10" t="s">
        <v>974</v>
      </c>
      <c r="AL102" s="10" t="s">
        <v>793</v>
      </c>
      <c r="AM102" s="10" t="s">
        <v>793</v>
      </c>
    </row>
    <row r="103" spans="1:39">
      <c r="A103" t="s">
        <v>1182</v>
      </c>
      <c r="B103" s="3" t="s">
        <v>531</v>
      </c>
      <c r="C103" s="3" t="s">
        <v>531</v>
      </c>
      <c r="D103" s="3" t="s">
        <v>473</v>
      </c>
      <c r="E103" s="3" t="s">
        <v>6</v>
      </c>
      <c r="F103" s="3" t="s">
        <v>33</v>
      </c>
      <c r="G103" s="3" t="s">
        <v>9</v>
      </c>
      <c r="H103" s="3" t="s">
        <v>530</v>
      </c>
      <c r="I103" s="3" t="s">
        <v>2</v>
      </c>
      <c r="J103" s="3" t="s">
        <v>9</v>
      </c>
      <c r="K103" s="4" t="s">
        <v>793</v>
      </c>
      <c r="L103" s="4" t="s">
        <v>793</v>
      </c>
      <c r="M103" s="3">
        <v>305.39999999999998</v>
      </c>
      <c r="N103" s="3">
        <v>121.3</v>
      </c>
      <c r="O103" s="3">
        <v>62.5</v>
      </c>
      <c r="P103" s="3">
        <v>4.0999999999999996</v>
      </c>
      <c r="Q103" s="3">
        <v>3.7</v>
      </c>
      <c r="R103" s="3">
        <v>3</v>
      </c>
      <c r="S103" s="3">
        <v>31.25</v>
      </c>
      <c r="T103" s="3">
        <v>62.5</v>
      </c>
      <c r="U103" s="6" t="s">
        <v>793</v>
      </c>
      <c r="V103" s="3">
        <v>2020</v>
      </c>
      <c r="X103" s="3">
        <v>125</v>
      </c>
      <c r="Y103" s="3">
        <v>31.25</v>
      </c>
      <c r="Z103" s="6" t="s">
        <v>793</v>
      </c>
      <c r="AA103" s="10" t="s">
        <v>793</v>
      </c>
      <c r="AB103" s="4">
        <v>172.7</v>
      </c>
      <c r="AC103" s="4">
        <v>58.4</v>
      </c>
      <c r="AD103" s="4">
        <v>81.5</v>
      </c>
      <c r="AE103" s="7" t="s">
        <v>1075</v>
      </c>
      <c r="AF103" s="4">
        <v>2016</v>
      </c>
      <c r="AG103" s="4" t="s">
        <v>0</v>
      </c>
      <c r="AJ103" s="4" t="s">
        <v>527</v>
      </c>
      <c r="AK103" s="10" t="s">
        <v>974</v>
      </c>
      <c r="AL103" s="10" t="s">
        <v>793</v>
      </c>
      <c r="AM103" s="10" t="s">
        <v>793</v>
      </c>
    </row>
    <row r="104" spans="1:39">
      <c r="A104" t="s">
        <v>1183</v>
      </c>
      <c r="B104" s="3" t="s">
        <v>529</v>
      </c>
      <c r="C104" s="3" t="s">
        <v>529</v>
      </c>
      <c r="D104" s="3" t="s">
        <v>473</v>
      </c>
      <c r="E104" s="3" t="s">
        <v>6</v>
      </c>
      <c r="F104" s="3" t="s">
        <v>33</v>
      </c>
      <c r="G104" s="3" t="s">
        <v>9</v>
      </c>
      <c r="H104" s="3" t="s">
        <v>528</v>
      </c>
      <c r="I104" s="3" t="s">
        <v>2</v>
      </c>
      <c r="J104" s="3" t="s">
        <v>9</v>
      </c>
      <c r="K104" s="4" t="s">
        <v>793</v>
      </c>
      <c r="L104" s="4" t="s">
        <v>793</v>
      </c>
      <c r="M104" s="3">
        <v>324.10000000000002</v>
      </c>
      <c r="N104" s="3">
        <v>131.69999999999999</v>
      </c>
      <c r="O104" s="3">
        <v>72</v>
      </c>
      <c r="P104" s="3">
        <v>4.0999999999999996</v>
      </c>
      <c r="Q104" s="3">
        <v>3.7</v>
      </c>
      <c r="R104" s="3">
        <v>3</v>
      </c>
      <c r="S104" s="3">
        <v>36</v>
      </c>
      <c r="T104" s="3">
        <v>72</v>
      </c>
      <c r="U104" s="6" t="s">
        <v>793</v>
      </c>
      <c r="V104" s="3">
        <v>1974</v>
      </c>
      <c r="X104" s="3">
        <v>146</v>
      </c>
      <c r="Y104" s="3">
        <v>36</v>
      </c>
      <c r="Z104" s="6" t="s">
        <v>793</v>
      </c>
      <c r="AA104" s="10" t="s">
        <v>793</v>
      </c>
      <c r="AB104" s="4">
        <v>173</v>
      </c>
      <c r="AC104" s="4">
        <v>56.9</v>
      </c>
      <c r="AD104" s="4">
        <v>81.5</v>
      </c>
      <c r="AE104" s="7" t="s">
        <v>1075</v>
      </c>
      <c r="AF104" s="4" t="s">
        <v>489</v>
      </c>
      <c r="AG104" s="4" t="s">
        <v>0</v>
      </c>
      <c r="AJ104" s="4" t="s">
        <v>527</v>
      </c>
      <c r="AK104" s="10" t="s">
        <v>974</v>
      </c>
      <c r="AL104" s="10" t="s">
        <v>793</v>
      </c>
      <c r="AM104" s="10" t="s">
        <v>793</v>
      </c>
    </row>
    <row r="105" spans="1:39">
      <c r="A105" t="s">
        <v>1184</v>
      </c>
      <c r="B105" s="3" t="s">
        <v>526</v>
      </c>
      <c r="C105" s="3" t="s">
        <v>526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525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285</v>
      </c>
      <c r="N105" s="3">
        <v>114</v>
      </c>
      <c r="O105" s="3">
        <v>12</v>
      </c>
      <c r="P105" s="3">
        <v>4.0999999999999996</v>
      </c>
      <c r="Q105" s="3">
        <v>3.6</v>
      </c>
      <c r="R105" s="3">
        <v>3</v>
      </c>
      <c r="S105" s="3">
        <v>2.4</v>
      </c>
      <c r="T105" s="3">
        <v>96</v>
      </c>
      <c r="U105" s="6">
        <v>0.5</v>
      </c>
      <c r="V105" s="3">
        <v>465</v>
      </c>
      <c r="Y105" s="3">
        <v>6</v>
      </c>
      <c r="Z105" s="6">
        <v>0.5</v>
      </c>
      <c r="AA105" s="10" t="s">
        <v>793</v>
      </c>
      <c r="AB105" s="4">
        <v>97.9</v>
      </c>
      <c r="AC105" s="4">
        <v>25.3</v>
      </c>
      <c r="AD105" s="4">
        <v>71</v>
      </c>
      <c r="AE105" s="7" t="s">
        <v>1075</v>
      </c>
      <c r="AF105" s="4">
        <v>2019</v>
      </c>
      <c r="AG105" s="4" t="s">
        <v>0</v>
      </c>
      <c r="AI105" s="13" t="s">
        <v>900</v>
      </c>
      <c r="AK105" s="10" t="s">
        <v>974</v>
      </c>
      <c r="AL105" s="10">
        <f t="shared" ref="AL105:AL110" si="8">1/50</f>
        <v>0.02</v>
      </c>
      <c r="AM105" s="12">
        <v>1</v>
      </c>
    </row>
    <row r="106" spans="1:39">
      <c r="A106" t="s">
        <v>1185</v>
      </c>
      <c r="B106" s="3" t="s">
        <v>524</v>
      </c>
      <c r="C106" s="3" t="s">
        <v>524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523</v>
      </c>
      <c r="I106" s="3" t="s">
        <v>2</v>
      </c>
      <c r="J106" s="3" t="s">
        <v>9</v>
      </c>
      <c r="K106" s="4">
        <v>2000</v>
      </c>
      <c r="L106" s="4">
        <v>80</v>
      </c>
      <c r="M106" s="3">
        <v>393</v>
      </c>
      <c r="N106" s="3">
        <v>160</v>
      </c>
      <c r="O106" s="3">
        <v>60</v>
      </c>
      <c r="P106" s="3">
        <v>4.0999999999999996</v>
      </c>
      <c r="Q106" s="3">
        <v>3.6</v>
      </c>
      <c r="R106" s="3">
        <v>3</v>
      </c>
      <c r="S106" s="3">
        <v>12</v>
      </c>
      <c r="T106" s="3">
        <v>250</v>
      </c>
      <c r="U106" s="6">
        <v>0.5</v>
      </c>
      <c r="V106" s="3">
        <v>1600</v>
      </c>
      <c r="Y106" s="3">
        <v>12</v>
      </c>
      <c r="Z106" s="6">
        <v>0.5</v>
      </c>
      <c r="AA106" s="10" t="s">
        <v>793</v>
      </c>
      <c r="AB106" s="4">
        <v>141.30000000000001</v>
      </c>
      <c r="AC106" s="4">
        <v>34</v>
      </c>
      <c r="AD106" s="4">
        <v>137.69999999999999</v>
      </c>
      <c r="AE106" s="7" t="s">
        <v>1075</v>
      </c>
      <c r="AF106" s="4">
        <v>2019</v>
      </c>
      <c r="AG106" s="4" t="s">
        <v>0</v>
      </c>
      <c r="AK106" s="10" t="s">
        <v>974</v>
      </c>
      <c r="AL106" s="10">
        <f t="shared" si="8"/>
        <v>0.02</v>
      </c>
      <c r="AM106" s="12">
        <v>1</v>
      </c>
    </row>
    <row r="107" spans="1:39">
      <c r="A107" t="s">
        <v>1186</v>
      </c>
      <c r="B107" s="3" t="s">
        <v>522</v>
      </c>
      <c r="C107" s="3" t="s">
        <v>522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521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335</v>
      </c>
      <c r="N107" s="3">
        <v>141</v>
      </c>
      <c r="O107" s="3">
        <v>30</v>
      </c>
      <c r="P107" s="3">
        <v>4.0999999999999996</v>
      </c>
      <c r="Q107" s="3">
        <v>3.6</v>
      </c>
      <c r="R107" s="3">
        <v>3</v>
      </c>
      <c r="S107" s="3">
        <v>6</v>
      </c>
      <c r="T107" s="3">
        <v>150</v>
      </c>
      <c r="U107" s="6">
        <v>0.5</v>
      </c>
      <c r="V107" s="3">
        <v>950</v>
      </c>
      <c r="Y107" s="3">
        <v>6</v>
      </c>
      <c r="Z107" s="6">
        <v>0.5</v>
      </c>
      <c r="AA107" s="10" t="s">
        <v>793</v>
      </c>
      <c r="AB107" s="4">
        <v>140.5</v>
      </c>
      <c r="AC107" s="4">
        <v>28.1</v>
      </c>
      <c r="AD107" s="4">
        <v>95.7</v>
      </c>
      <c r="AE107" s="7" t="s">
        <v>1075</v>
      </c>
      <c r="AF107" s="4">
        <v>2019</v>
      </c>
      <c r="AG107" s="4" t="s">
        <v>0</v>
      </c>
      <c r="AI107" s="13" t="s">
        <v>901</v>
      </c>
      <c r="AK107" s="10" t="s">
        <v>974</v>
      </c>
      <c r="AL107" s="10">
        <f t="shared" si="8"/>
        <v>0.02</v>
      </c>
      <c r="AM107" s="12">
        <v>1</v>
      </c>
    </row>
    <row r="108" spans="1:39">
      <c r="A108" t="s">
        <v>1187</v>
      </c>
      <c r="B108" s="3" t="s">
        <v>520</v>
      </c>
      <c r="C108" s="3" t="s">
        <v>520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519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263</v>
      </c>
      <c r="N108" s="3">
        <v>105</v>
      </c>
      <c r="O108" s="3">
        <v>6</v>
      </c>
      <c r="P108" s="3">
        <v>4.0999999999999996</v>
      </c>
      <c r="Q108" s="15">
        <v>3.6</v>
      </c>
      <c r="R108" s="3">
        <v>3</v>
      </c>
      <c r="S108" s="3">
        <v>1.2</v>
      </c>
      <c r="T108" s="3">
        <v>24</v>
      </c>
      <c r="U108" s="6" t="s">
        <v>793</v>
      </c>
      <c r="V108" s="3">
        <v>222</v>
      </c>
      <c r="Y108" s="8"/>
      <c r="Z108" s="6" t="s">
        <v>793</v>
      </c>
      <c r="AA108" s="10" t="s">
        <v>793</v>
      </c>
      <c r="AB108" s="4">
        <v>77.8</v>
      </c>
      <c r="AC108" s="4">
        <v>22.2</v>
      </c>
      <c r="AD108" s="4">
        <v>49.8</v>
      </c>
      <c r="AE108" s="7" t="s">
        <v>1075</v>
      </c>
      <c r="AF108" s="4">
        <v>2019</v>
      </c>
      <c r="AG108" s="4" t="s">
        <v>0</v>
      </c>
      <c r="AJ108" s="4" t="s">
        <v>518</v>
      </c>
      <c r="AK108" s="10" t="s">
        <v>974</v>
      </c>
      <c r="AL108" s="10">
        <f t="shared" si="8"/>
        <v>0.02</v>
      </c>
      <c r="AM108" s="12">
        <v>1</v>
      </c>
    </row>
    <row r="109" spans="1:39">
      <c r="A109" t="s">
        <v>1188</v>
      </c>
      <c r="B109" s="3" t="s">
        <v>517</v>
      </c>
      <c r="C109" s="3" t="s">
        <v>517</v>
      </c>
      <c r="D109" s="3" t="s">
        <v>473</v>
      </c>
      <c r="E109" s="3" t="s">
        <v>6</v>
      </c>
      <c r="F109" s="3" t="s">
        <v>5</v>
      </c>
      <c r="G109" s="3" t="s">
        <v>9</v>
      </c>
      <c r="H109" s="3" t="s">
        <v>516</v>
      </c>
      <c r="I109" s="3" t="s">
        <v>2</v>
      </c>
      <c r="J109" s="3" t="s">
        <v>9</v>
      </c>
      <c r="K109" s="4">
        <v>2000</v>
      </c>
      <c r="L109" s="4">
        <v>80</v>
      </c>
      <c r="M109" s="3">
        <v>378</v>
      </c>
      <c r="N109" s="3">
        <v>153</v>
      </c>
      <c r="O109" s="3">
        <v>43</v>
      </c>
      <c r="P109" s="3">
        <v>4.0999999999999996</v>
      </c>
      <c r="Q109" s="3">
        <v>3.6</v>
      </c>
      <c r="R109" s="3">
        <v>3</v>
      </c>
      <c r="S109" s="3">
        <v>8.6</v>
      </c>
      <c r="T109" s="3">
        <v>200</v>
      </c>
      <c r="U109" s="6">
        <v>0.5</v>
      </c>
      <c r="V109" s="3">
        <v>1270</v>
      </c>
      <c r="Y109" s="3">
        <v>21.5</v>
      </c>
      <c r="Z109" s="6">
        <v>0.5</v>
      </c>
      <c r="AA109" s="10" t="s">
        <v>793</v>
      </c>
      <c r="AB109" s="4">
        <v>151.69999999999999</v>
      </c>
      <c r="AC109" s="4">
        <v>30.7</v>
      </c>
      <c r="AD109" s="4">
        <v>106.7</v>
      </c>
      <c r="AE109" s="7" t="s">
        <v>1075</v>
      </c>
      <c r="AF109" s="4">
        <v>2019</v>
      </c>
      <c r="AG109" s="4" t="s">
        <v>0</v>
      </c>
      <c r="AI109" s="13" t="s">
        <v>902</v>
      </c>
      <c r="AK109" s="10" t="s">
        <v>974</v>
      </c>
      <c r="AL109" s="10">
        <f t="shared" si="8"/>
        <v>0.02</v>
      </c>
      <c r="AM109" s="12">
        <v>1</v>
      </c>
    </row>
    <row r="110" spans="1:39">
      <c r="A110" t="s">
        <v>1189</v>
      </c>
      <c r="B110" s="3" t="s">
        <v>515</v>
      </c>
      <c r="C110" s="3" t="s">
        <v>515</v>
      </c>
      <c r="D110" s="3" t="s">
        <v>473</v>
      </c>
      <c r="E110" s="3" t="s">
        <v>6</v>
      </c>
      <c r="F110" s="3" t="s">
        <v>5</v>
      </c>
      <c r="G110" s="3" t="s">
        <v>9</v>
      </c>
      <c r="H110" s="3" t="s">
        <v>514</v>
      </c>
      <c r="I110" s="3" t="s">
        <v>2</v>
      </c>
      <c r="J110" s="3" t="s">
        <v>9</v>
      </c>
      <c r="K110" s="4" t="s">
        <v>793</v>
      </c>
      <c r="L110" s="4" t="s">
        <v>793</v>
      </c>
      <c r="M110" s="3">
        <v>165</v>
      </c>
      <c r="N110" s="3">
        <v>70</v>
      </c>
      <c r="O110" s="3">
        <v>5</v>
      </c>
      <c r="P110" s="3">
        <v>4.0999999999999996</v>
      </c>
      <c r="Q110" s="3">
        <v>3.6</v>
      </c>
      <c r="R110" s="3">
        <v>3</v>
      </c>
      <c r="S110" s="8"/>
      <c r="T110" s="3">
        <v>500</v>
      </c>
      <c r="U110" s="6" t="s">
        <v>793</v>
      </c>
      <c r="V110" s="3">
        <v>275</v>
      </c>
      <c r="Y110" s="3">
        <v>2.5</v>
      </c>
      <c r="Z110" s="6" t="s">
        <v>793</v>
      </c>
      <c r="AA110" s="10" t="s">
        <v>793</v>
      </c>
      <c r="AB110" s="4">
        <v>143.19999999999999</v>
      </c>
      <c r="AC110" s="4">
        <v>7.4</v>
      </c>
      <c r="AD110" s="4">
        <v>105.9</v>
      </c>
      <c r="AE110" s="7" t="s">
        <v>1075</v>
      </c>
      <c r="AF110" s="4">
        <v>2019</v>
      </c>
      <c r="AG110" s="4" t="s">
        <v>0</v>
      </c>
      <c r="AJ110" s="4" t="s">
        <v>513</v>
      </c>
      <c r="AK110" s="10" t="s">
        <v>974</v>
      </c>
      <c r="AL110" s="10">
        <f t="shared" si="8"/>
        <v>0.02</v>
      </c>
      <c r="AM110" s="12">
        <v>1</v>
      </c>
    </row>
    <row r="111" spans="1:39">
      <c r="A111" t="s">
        <v>1190</v>
      </c>
      <c r="B111" s="3" t="s">
        <v>512</v>
      </c>
      <c r="C111" s="3" t="s">
        <v>512</v>
      </c>
      <c r="D111" s="3" t="s">
        <v>491</v>
      </c>
      <c r="E111" s="3" t="s">
        <v>6</v>
      </c>
      <c r="F111" s="3" t="s">
        <v>12</v>
      </c>
      <c r="G111" s="3" t="s">
        <v>11</v>
      </c>
      <c r="H111" s="3" t="s">
        <v>511</v>
      </c>
      <c r="I111" s="3" t="s">
        <v>2</v>
      </c>
      <c r="J111" s="3" t="s">
        <v>9</v>
      </c>
      <c r="K111" s="4">
        <v>1500</v>
      </c>
      <c r="L111" s="4">
        <v>70</v>
      </c>
      <c r="M111" s="3">
        <v>512</v>
      </c>
      <c r="N111" s="3">
        <v>246</v>
      </c>
      <c r="O111" s="3">
        <v>16.8</v>
      </c>
      <c r="P111" s="3">
        <v>4.2</v>
      </c>
      <c r="Q111" s="3">
        <v>3.7</v>
      </c>
      <c r="R111" s="3">
        <v>2.8</v>
      </c>
      <c r="S111" s="3">
        <v>3.2</v>
      </c>
      <c r="T111" s="3">
        <v>32</v>
      </c>
      <c r="U111" s="6">
        <v>1</v>
      </c>
      <c r="V111" s="3">
        <v>240</v>
      </c>
      <c r="X111" s="3">
        <v>16</v>
      </c>
      <c r="Y111" s="3">
        <v>3.2</v>
      </c>
      <c r="Z111" s="6">
        <v>1</v>
      </c>
      <c r="AA111" s="10">
        <v>0.33</v>
      </c>
      <c r="AB111" s="4">
        <v>130</v>
      </c>
      <c r="AC111" s="4">
        <v>9.1999999999999993</v>
      </c>
      <c r="AD111" s="4">
        <v>99</v>
      </c>
      <c r="AE111" s="7" t="s">
        <v>1075</v>
      </c>
      <c r="AF111" s="4" t="s">
        <v>489</v>
      </c>
      <c r="AG111" s="4" t="s">
        <v>0</v>
      </c>
      <c r="AI111" s="11" t="s">
        <v>794</v>
      </c>
      <c r="AJ111" s="4" t="s">
        <v>510</v>
      </c>
      <c r="AK111" s="10" t="s">
        <v>974</v>
      </c>
      <c r="AL111" s="10">
        <v>0.05</v>
      </c>
      <c r="AM111" s="12">
        <v>1</v>
      </c>
    </row>
    <row r="112" spans="1:39">
      <c r="A112" t="s">
        <v>1191</v>
      </c>
      <c r="B112" s="3" t="s">
        <v>509</v>
      </c>
      <c r="C112" s="3" t="s">
        <v>509</v>
      </c>
      <c r="D112" s="3" t="s">
        <v>491</v>
      </c>
      <c r="E112" s="3" t="s">
        <v>6</v>
      </c>
      <c r="F112" s="3" t="s">
        <v>508</v>
      </c>
      <c r="G112" s="15" t="s">
        <v>9</v>
      </c>
      <c r="H112" s="3" t="s">
        <v>982</v>
      </c>
      <c r="I112" s="3" t="s">
        <v>2</v>
      </c>
      <c r="J112" s="3" t="s">
        <v>9</v>
      </c>
      <c r="K112" s="4">
        <v>7500</v>
      </c>
      <c r="L112" s="4">
        <v>80</v>
      </c>
      <c r="M112" s="3">
        <v>198</v>
      </c>
      <c r="N112" s="3">
        <v>90</v>
      </c>
      <c r="O112" s="3">
        <v>42</v>
      </c>
      <c r="P112" s="3">
        <v>2.7</v>
      </c>
      <c r="Q112" s="3">
        <v>2.2000000000000002</v>
      </c>
      <c r="R112" s="3">
        <v>1.6</v>
      </c>
      <c r="S112" s="3">
        <v>8</v>
      </c>
      <c r="T112" s="3">
        <v>200</v>
      </c>
      <c r="U112" s="6">
        <v>1</v>
      </c>
      <c r="V112" s="3">
        <v>980</v>
      </c>
      <c r="X112" s="3">
        <v>120</v>
      </c>
      <c r="Y112" s="3">
        <v>8</v>
      </c>
      <c r="Z112" s="6">
        <v>1</v>
      </c>
      <c r="AA112" s="10" t="s">
        <v>793</v>
      </c>
      <c r="AB112" s="4">
        <v>250</v>
      </c>
      <c r="AC112" s="4">
        <v>12</v>
      </c>
      <c r="AD112" s="4">
        <v>155</v>
      </c>
      <c r="AE112" s="7" t="s">
        <v>1075</v>
      </c>
      <c r="AF112" s="4">
        <v>2019</v>
      </c>
      <c r="AG112" s="4" t="s">
        <v>0</v>
      </c>
      <c r="AI112" s="11" t="s">
        <v>866</v>
      </c>
      <c r="AJ112" s="4" t="s">
        <v>507</v>
      </c>
      <c r="AK112" s="10" t="s">
        <v>974</v>
      </c>
      <c r="AL112" s="10" t="s">
        <v>793</v>
      </c>
      <c r="AM112" s="10" t="s">
        <v>793</v>
      </c>
    </row>
    <row r="113" spans="1:39">
      <c r="A113" t="s">
        <v>1192</v>
      </c>
      <c r="B113" s="3" t="s">
        <v>506</v>
      </c>
      <c r="C113" s="3" t="s">
        <v>506</v>
      </c>
      <c r="D113" s="3" t="s">
        <v>491</v>
      </c>
      <c r="E113" s="3" t="s">
        <v>84</v>
      </c>
      <c r="F113" s="3" t="s">
        <v>83</v>
      </c>
      <c r="G113" s="15" t="s">
        <v>9</v>
      </c>
      <c r="H113" s="3" t="s">
        <v>983</v>
      </c>
      <c r="I113" s="3" t="s">
        <v>2</v>
      </c>
      <c r="J113" s="3" t="s">
        <v>9</v>
      </c>
      <c r="K113" s="4">
        <v>4000</v>
      </c>
      <c r="L113" s="4">
        <v>80</v>
      </c>
      <c r="M113" s="3">
        <v>275</v>
      </c>
      <c r="N113" s="3">
        <v>128</v>
      </c>
      <c r="O113" s="3">
        <v>40</v>
      </c>
      <c r="P113" s="3">
        <v>3.65</v>
      </c>
      <c r="Q113" s="3">
        <v>3.2</v>
      </c>
      <c r="R113" s="3">
        <v>2.5</v>
      </c>
      <c r="S113" s="3">
        <v>8</v>
      </c>
      <c r="T113" s="3">
        <v>120</v>
      </c>
      <c r="U113" s="6">
        <v>1</v>
      </c>
      <c r="V113" s="3">
        <v>980</v>
      </c>
      <c r="X113" s="3">
        <v>120</v>
      </c>
      <c r="Y113" s="3">
        <v>8</v>
      </c>
      <c r="Z113" s="6">
        <v>1</v>
      </c>
      <c r="AA113" s="10">
        <v>0.33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 t="s">
        <v>793</v>
      </c>
      <c r="AM113" s="10" t="s">
        <v>793</v>
      </c>
    </row>
    <row r="114" spans="1:39">
      <c r="A114" t="s">
        <v>1193</v>
      </c>
      <c r="B114" s="3" t="s">
        <v>986</v>
      </c>
      <c r="C114" s="3" t="s">
        <v>505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985</v>
      </c>
      <c r="I114" s="3" t="s">
        <v>2</v>
      </c>
      <c r="J114" s="3" t="s">
        <v>9</v>
      </c>
      <c r="K114" s="4">
        <v>5000</v>
      </c>
      <c r="L114" s="4">
        <v>80</v>
      </c>
      <c r="M114" s="3">
        <v>384.6</v>
      </c>
      <c r="N114" s="3">
        <v>202</v>
      </c>
      <c r="O114" s="3">
        <v>49</v>
      </c>
      <c r="P114" s="3">
        <v>4.2</v>
      </c>
      <c r="Q114" s="3">
        <v>3.65</v>
      </c>
      <c r="R114" s="3">
        <v>2.8</v>
      </c>
      <c r="S114" s="3">
        <v>9.6</v>
      </c>
      <c r="T114" s="3">
        <v>144</v>
      </c>
      <c r="U114" s="6">
        <v>1</v>
      </c>
      <c r="V114" s="3">
        <v>885</v>
      </c>
      <c r="X114" s="3">
        <v>9.6</v>
      </c>
      <c r="Y114" s="3">
        <v>144</v>
      </c>
      <c r="Z114" s="6">
        <v>1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2">
        <v>0.9</v>
      </c>
    </row>
    <row r="115" spans="1:39">
      <c r="A115" t="s">
        <v>1194</v>
      </c>
      <c r="B115" s="3" t="s">
        <v>987</v>
      </c>
      <c r="C115" s="3" t="s">
        <v>505</v>
      </c>
      <c r="D115" s="3" t="s">
        <v>491</v>
      </c>
      <c r="E115" s="3" t="s">
        <v>6</v>
      </c>
      <c r="F115" s="3" t="s">
        <v>12</v>
      </c>
      <c r="G115" s="15" t="s">
        <v>9</v>
      </c>
      <c r="H115" s="3" t="s">
        <v>985</v>
      </c>
      <c r="I115" s="3" t="s">
        <v>2</v>
      </c>
      <c r="J115" s="3" t="s">
        <v>9</v>
      </c>
      <c r="K115" s="4">
        <v>3500</v>
      </c>
      <c r="L115" s="4">
        <v>80</v>
      </c>
      <c r="M115" s="3">
        <v>384.6</v>
      </c>
      <c r="N115" s="3">
        <v>202</v>
      </c>
      <c r="O115" s="3">
        <v>49</v>
      </c>
      <c r="P115" s="3">
        <v>4.2</v>
      </c>
      <c r="Q115" s="3">
        <v>3.65</v>
      </c>
      <c r="R115" s="3">
        <v>2.8</v>
      </c>
      <c r="S115" s="3">
        <v>9.6</v>
      </c>
      <c r="T115" s="3">
        <v>144</v>
      </c>
      <c r="U115" s="6">
        <v>1</v>
      </c>
      <c r="V115" s="3">
        <v>885</v>
      </c>
      <c r="X115" s="3">
        <v>9.6</v>
      </c>
      <c r="Y115" s="3">
        <v>144</v>
      </c>
      <c r="Z115" s="6">
        <v>1</v>
      </c>
      <c r="AA115" s="10" t="s">
        <v>793</v>
      </c>
      <c r="AB115" s="4">
        <v>250</v>
      </c>
      <c r="AC115" s="4">
        <v>12.2</v>
      </c>
      <c r="AD115" s="4">
        <v>155</v>
      </c>
      <c r="AE115" s="7" t="s">
        <v>1075</v>
      </c>
      <c r="AF115" s="4">
        <v>2020</v>
      </c>
      <c r="AG115" s="4" t="s">
        <v>0</v>
      </c>
      <c r="AI115" s="11" t="s">
        <v>865</v>
      </c>
      <c r="AK115" s="10" t="s">
        <v>974</v>
      </c>
      <c r="AL115" s="10">
        <v>0.05</v>
      </c>
      <c r="AM115" s="12">
        <v>1</v>
      </c>
    </row>
    <row r="116" spans="1:39">
      <c r="A116" t="s">
        <v>1195</v>
      </c>
      <c r="B116" s="3" t="s">
        <v>504</v>
      </c>
      <c r="C116" s="3" t="s">
        <v>504</v>
      </c>
      <c r="D116" s="3" t="s">
        <v>491</v>
      </c>
      <c r="E116" s="3" t="s">
        <v>6</v>
      </c>
      <c r="F116" s="3" t="s">
        <v>12</v>
      </c>
      <c r="G116" s="15" t="s">
        <v>9</v>
      </c>
      <c r="H116" s="3" t="s">
        <v>984</v>
      </c>
      <c r="I116" s="3" t="s">
        <v>2</v>
      </c>
      <c r="J116" s="3" t="s">
        <v>9</v>
      </c>
      <c r="K116" s="4">
        <v>3000</v>
      </c>
      <c r="L116" s="4">
        <v>85</v>
      </c>
      <c r="M116" s="3">
        <v>348.3</v>
      </c>
      <c r="N116" s="3">
        <v>175</v>
      </c>
      <c r="O116" s="3">
        <v>45</v>
      </c>
      <c r="P116" s="3">
        <v>4.2</v>
      </c>
      <c r="Q116" s="3">
        <v>3.6</v>
      </c>
      <c r="R116" s="3">
        <v>2.4</v>
      </c>
      <c r="S116" s="3">
        <v>8.8000000000000007</v>
      </c>
      <c r="T116" s="3">
        <v>176</v>
      </c>
      <c r="U116" s="6">
        <v>1</v>
      </c>
      <c r="V116" s="3">
        <v>928</v>
      </c>
      <c r="X116" s="3">
        <v>176</v>
      </c>
      <c r="Y116" s="3">
        <v>8.8000000000000007</v>
      </c>
      <c r="Z116" s="6">
        <v>4</v>
      </c>
      <c r="AA116" s="10" t="s">
        <v>793</v>
      </c>
      <c r="AB116" s="4">
        <v>250</v>
      </c>
      <c r="AC116" s="4">
        <v>12.2</v>
      </c>
      <c r="AD116" s="4">
        <v>155</v>
      </c>
      <c r="AE116" s="7" t="s">
        <v>1075</v>
      </c>
      <c r="AF116" s="4">
        <v>2020</v>
      </c>
      <c r="AG116" s="4" t="s">
        <v>0</v>
      </c>
      <c r="AI116" s="11" t="s">
        <v>865</v>
      </c>
      <c r="AK116" s="10" t="s">
        <v>974</v>
      </c>
      <c r="AL116" s="10">
        <v>0.05</v>
      </c>
      <c r="AM116" s="10" t="s">
        <v>793</v>
      </c>
    </row>
    <row r="117" spans="1:39">
      <c r="A117" t="s">
        <v>1196</v>
      </c>
      <c r="B117" s="3" t="s">
        <v>503</v>
      </c>
      <c r="C117" s="3" t="s">
        <v>503</v>
      </c>
      <c r="D117" s="3" t="s">
        <v>491</v>
      </c>
      <c r="E117" s="3" t="s">
        <v>6</v>
      </c>
      <c r="F117" s="3" t="s">
        <v>12</v>
      </c>
      <c r="G117" s="3" t="s">
        <v>11</v>
      </c>
      <c r="H117" s="3" t="s">
        <v>502</v>
      </c>
      <c r="I117" s="3" t="s">
        <v>2</v>
      </c>
      <c r="J117" s="3" t="s">
        <v>9</v>
      </c>
      <c r="K117" s="4">
        <v>2000</v>
      </c>
      <c r="L117" s="4">
        <v>80</v>
      </c>
      <c r="M117" s="3">
        <v>333</v>
      </c>
      <c r="N117" s="3">
        <v>152</v>
      </c>
      <c r="O117" s="3">
        <v>5.5</v>
      </c>
      <c r="P117" s="3">
        <v>4.2</v>
      </c>
      <c r="Q117" s="3">
        <v>3.7</v>
      </c>
      <c r="R117" s="3">
        <v>2.8</v>
      </c>
      <c r="S117" s="8"/>
      <c r="T117" s="3">
        <v>44</v>
      </c>
      <c r="U117" s="6">
        <v>1</v>
      </c>
      <c r="V117" s="3">
        <v>141</v>
      </c>
      <c r="X117" s="3">
        <v>27.5</v>
      </c>
      <c r="Y117" s="8"/>
      <c r="Z117" s="6">
        <v>1</v>
      </c>
      <c r="AA117" s="10" t="s">
        <v>793</v>
      </c>
      <c r="AB117" s="4">
        <v>130</v>
      </c>
      <c r="AC117" s="4">
        <v>5.23</v>
      </c>
      <c r="AD117" s="4">
        <v>98</v>
      </c>
      <c r="AE117" s="7" t="s">
        <v>1075</v>
      </c>
      <c r="AF117" s="4" t="s">
        <v>489</v>
      </c>
      <c r="AG117" s="4" t="s">
        <v>0</v>
      </c>
      <c r="AI117" s="11" t="s">
        <v>846</v>
      </c>
      <c r="AJ117" s="4" t="s">
        <v>497</v>
      </c>
      <c r="AK117" s="10" t="s">
        <v>974</v>
      </c>
      <c r="AL117" s="10" t="s">
        <v>793</v>
      </c>
      <c r="AM117" s="10" t="s">
        <v>793</v>
      </c>
    </row>
    <row r="118" spans="1:39">
      <c r="A118" t="s">
        <v>1197</v>
      </c>
      <c r="B118" s="3" t="s">
        <v>501</v>
      </c>
      <c r="C118" s="3" t="s">
        <v>501</v>
      </c>
      <c r="D118" s="3" t="s">
        <v>491</v>
      </c>
      <c r="E118" s="3" t="s">
        <v>6</v>
      </c>
      <c r="F118" s="3" t="s">
        <v>12</v>
      </c>
      <c r="G118" s="3" t="s">
        <v>11</v>
      </c>
      <c r="H118" s="3" t="s">
        <v>500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388</v>
      </c>
      <c r="N118" s="3">
        <v>181</v>
      </c>
      <c r="O118" s="3">
        <v>10.3</v>
      </c>
      <c r="P118" s="3">
        <v>4.2</v>
      </c>
      <c r="Q118" s="3">
        <v>3.7</v>
      </c>
      <c r="R118" s="3">
        <v>2.8</v>
      </c>
      <c r="S118" s="8"/>
      <c r="T118" s="3">
        <v>30.9</v>
      </c>
      <c r="U118" s="6">
        <v>1</v>
      </c>
      <c r="V118" s="3">
        <v>218</v>
      </c>
      <c r="X118" s="3">
        <v>10.3</v>
      </c>
      <c r="Y118" s="8"/>
      <c r="Z118" s="6">
        <v>1</v>
      </c>
      <c r="AA118" s="10" t="s">
        <v>793</v>
      </c>
      <c r="AB118" s="4">
        <v>130</v>
      </c>
      <c r="AC118" s="4">
        <v>8.1999999999999993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J118" s="4" t="s">
        <v>497</v>
      </c>
      <c r="AK118" s="10" t="s">
        <v>974</v>
      </c>
      <c r="AL118" s="10" t="s">
        <v>793</v>
      </c>
      <c r="AM118" s="10" t="s">
        <v>793</v>
      </c>
    </row>
    <row r="119" spans="1:39">
      <c r="A119" t="s">
        <v>1198</v>
      </c>
      <c r="B119" s="3" t="s">
        <v>499</v>
      </c>
      <c r="C119" s="3" t="s">
        <v>499</v>
      </c>
      <c r="D119" s="3" t="s">
        <v>491</v>
      </c>
      <c r="E119" s="3" t="s">
        <v>6</v>
      </c>
      <c r="F119" s="3" t="s">
        <v>5</v>
      </c>
      <c r="G119" s="3" t="s">
        <v>11</v>
      </c>
      <c r="H119" s="3" t="s">
        <v>498</v>
      </c>
      <c r="I119" s="3" t="s">
        <v>2</v>
      </c>
      <c r="J119" s="3" t="s">
        <v>9</v>
      </c>
      <c r="K119" s="4">
        <v>700</v>
      </c>
      <c r="L119" s="4" t="s">
        <v>793</v>
      </c>
      <c r="M119" s="3">
        <v>521</v>
      </c>
      <c r="N119" s="3">
        <v>235</v>
      </c>
      <c r="O119" s="3">
        <v>14.5</v>
      </c>
      <c r="P119" s="3">
        <v>4.2</v>
      </c>
      <c r="Q119" s="3">
        <v>3.7</v>
      </c>
      <c r="R119" s="3">
        <v>2.8</v>
      </c>
      <c r="S119" s="8"/>
      <c r="T119" s="3">
        <v>14.5</v>
      </c>
      <c r="U119" s="6">
        <v>1</v>
      </c>
      <c r="V119" s="3">
        <v>235</v>
      </c>
      <c r="X119" s="3">
        <v>14.5</v>
      </c>
      <c r="Y119" s="8"/>
      <c r="Z119" s="6">
        <v>1</v>
      </c>
      <c r="AA119" s="10" t="s">
        <v>793</v>
      </c>
      <c r="AB119" s="4">
        <v>130</v>
      </c>
      <c r="AC119" s="4">
        <v>8.3000000000000007</v>
      </c>
      <c r="AD119" s="4">
        <v>99</v>
      </c>
      <c r="AE119" s="7" t="s">
        <v>1075</v>
      </c>
      <c r="AF119" s="4" t="s">
        <v>489</v>
      </c>
      <c r="AG119" s="4" t="s">
        <v>0</v>
      </c>
      <c r="AI119" s="11" t="s">
        <v>794</v>
      </c>
      <c r="AJ119" s="4" t="s">
        <v>497</v>
      </c>
      <c r="AK119" s="10" t="s">
        <v>974</v>
      </c>
      <c r="AL119" s="10" t="s">
        <v>793</v>
      </c>
      <c r="AM119" s="10" t="s">
        <v>793</v>
      </c>
    </row>
    <row r="120" spans="1:39">
      <c r="A120" t="s">
        <v>1199</v>
      </c>
      <c r="B120" s="3" t="s">
        <v>496</v>
      </c>
      <c r="C120" s="3" t="s">
        <v>496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495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440</v>
      </c>
      <c r="N120" s="3">
        <v>202</v>
      </c>
      <c r="O120" s="3">
        <v>11.7</v>
      </c>
      <c r="P120" s="3">
        <v>4.2</v>
      </c>
      <c r="Q120" s="3">
        <v>3.7</v>
      </c>
      <c r="R120" s="3">
        <v>2.8</v>
      </c>
      <c r="S120" s="8"/>
      <c r="T120" s="3">
        <v>35.1</v>
      </c>
      <c r="U120" s="6">
        <v>1</v>
      </c>
      <c r="V120" s="3">
        <v>221</v>
      </c>
      <c r="X120" s="3">
        <v>11.7</v>
      </c>
      <c r="Y120" s="8"/>
      <c r="Z120" s="6">
        <v>1</v>
      </c>
      <c r="AA120" s="10" t="s">
        <v>793</v>
      </c>
      <c r="AB120" s="4">
        <v>130</v>
      </c>
      <c r="AC120" s="4">
        <v>8.1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</row>
    <row r="121" spans="1:39">
      <c r="A121" t="s">
        <v>1200</v>
      </c>
      <c r="B121" s="3" t="s">
        <v>494</v>
      </c>
      <c r="C121" s="3" t="s">
        <v>494</v>
      </c>
      <c r="D121" s="3" t="s">
        <v>491</v>
      </c>
      <c r="E121" s="3" t="s">
        <v>84</v>
      </c>
      <c r="F121" s="3" t="s">
        <v>83</v>
      </c>
      <c r="G121" s="15" t="s">
        <v>11</v>
      </c>
      <c r="H121" s="3" t="s">
        <v>493</v>
      </c>
      <c r="I121" s="3" t="s">
        <v>2</v>
      </c>
      <c r="J121" s="3" t="s">
        <v>9</v>
      </c>
      <c r="K121" s="4">
        <v>3000</v>
      </c>
      <c r="L121" s="4" t="s">
        <v>793</v>
      </c>
      <c r="M121" s="3">
        <v>266</v>
      </c>
      <c r="N121" s="3">
        <v>135</v>
      </c>
      <c r="O121" s="3">
        <v>7.5</v>
      </c>
      <c r="P121" s="3">
        <v>3.65</v>
      </c>
      <c r="Q121" s="3">
        <v>3.2</v>
      </c>
      <c r="R121" s="3">
        <v>2.5</v>
      </c>
      <c r="S121" s="8"/>
      <c r="T121" s="3">
        <v>37.5</v>
      </c>
      <c r="U121" s="6" t="s">
        <v>793</v>
      </c>
      <c r="V121" s="3">
        <v>195</v>
      </c>
      <c r="X121" s="3">
        <v>15</v>
      </c>
      <c r="Y121" s="8"/>
      <c r="Z121" s="6" t="s">
        <v>793</v>
      </c>
      <c r="AA121" s="10" t="s">
        <v>793</v>
      </c>
      <c r="AB121" s="4">
        <v>130</v>
      </c>
      <c r="AC121" s="4">
        <v>7.9</v>
      </c>
      <c r="AD121" s="4">
        <v>98</v>
      </c>
      <c r="AE121" s="7" t="s">
        <v>1075</v>
      </c>
      <c r="AF121" s="4" t="s">
        <v>489</v>
      </c>
      <c r="AG121" s="4" t="s">
        <v>0</v>
      </c>
      <c r="AI121" s="11" t="s">
        <v>794</v>
      </c>
      <c r="AK121" s="10" t="s">
        <v>974</v>
      </c>
      <c r="AL121" s="10" t="s">
        <v>793</v>
      </c>
      <c r="AM121" s="10" t="s">
        <v>793</v>
      </c>
    </row>
    <row r="122" spans="1:39">
      <c r="A122" t="s">
        <v>1201</v>
      </c>
      <c r="B122" s="3" t="s">
        <v>492</v>
      </c>
      <c r="C122" s="3" t="s">
        <v>492</v>
      </c>
      <c r="D122" s="3" t="s">
        <v>491</v>
      </c>
      <c r="E122" s="3" t="s">
        <v>6</v>
      </c>
      <c r="F122" s="3" t="s">
        <v>12</v>
      </c>
      <c r="G122" s="15" t="s">
        <v>11</v>
      </c>
      <c r="H122" s="3" t="s">
        <v>490</v>
      </c>
      <c r="I122" s="3" t="s">
        <v>2</v>
      </c>
      <c r="J122" s="3" t="s">
        <v>9</v>
      </c>
      <c r="K122" s="4">
        <v>2000</v>
      </c>
      <c r="L122" s="4" t="s">
        <v>793</v>
      </c>
      <c r="M122" s="3">
        <v>404</v>
      </c>
      <c r="N122" s="3">
        <v>184</v>
      </c>
      <c r="O122" s="3">
        <v>13</v>
      </c>
      <c r="P122" s="3">
        <v>4.2</v>
      </c>
      <c r="Q122" s="3">
        <v>3.7</v>
      </c>
      <c r="R122" s="3">
        <v>2.8</v>
      </c>
      <c r="S122" s="8"/>
      <c r="T122" s="3">
        <v>39</v>
      </c>
      <c r="U122" s="6">
        <v>1</v>
      </c>
      <c r="V122" s="3">
        <v>260</v>
      </c>
      <c r="X122" s="3">
        <v>13</v>
      </c>
      <c r="Y122" s="8"/>
      <c r="Z122" s="6">
        <v>1</v>
      </c>
      <c r="AA122" s="10" t="s">
        <v>793</v>
      </c>
      <c r="AB122" s="4">
        <v>130</v>
      </c>
      <c r="AC122" s="4">
        <v>9.0500000000000007</v>
      </c>
      <c r="AD122" s="4">
        <v>98</v>
      </c>
      <c r="AE122" s="7" t="s">
        <v>1075</v>
      </c>
      <c r="AF122" s="4" t="s">
        <v>489</v>
      </c>
      <c r="AG122" s="4" t="s">
        <v>0</v>
      </c>
      <c r="AI122" s="11" t="s">
        <v>794</v>
      </c>
      <c r="AK122" s="10" t="s">
        <v>974</v>
      </c>
      <c r="AL122" s="10" t="s">
        <v>793</v>
      </c>
      <c r="AM122" s="10" t="s">
        <v>793</v>
      </c>
    </row>
    <row r="123" spans="1:39">
      <c r="A123" t="s">
        <v>1202</v>
      </c>
      <c r="B123" s="3" t="s">
        <v>488</v>
      </c>
      <c r="C123" s="3" t="s">
        <v>488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476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3.5</v>
      </c>
      <c r="P123" s="3">
        <v>3.65</v>
      </c>
      <c r="Q123" s="3">
        <v>3.2</v>
      </c>
      <c r="R123" s="3">
        <v>2</v>
      </c>
      <c r="S123" s="3">
        <f t="shared" ref="S123:S133" si="9">0.2*O123</f>
        <v>0.70000000000000007</v>
      </c>
      <c r="T123" s="3">
        <v>7</v>
      </c>
      <c r="U123" s="6">
        <v>0.5</v>
      </c>
      <c r="V123" s="3">
        <v>87.5</v>
      </c>
      <c r="X123" s="3">
        <v>3.5</v>
      </c>
      <c r="Y123" s="15">
        <f t="shared" ref="Y123:Y129" si="10">0.2*P123</f>
        <v>0.73</v>
      </c>
      <c r="Z123" s="6">
        <v>0.5</v>
      </c>
      <c r="AA123" s="10">
        <v>0.33</v>
      </c>
      <c r="AB123" s="4">
        <v>120</v>
      </c>
      <c r="AC123" s="4">
        <v>8.1</v>
      </c>
      <c r="AD123" s="4">
        <v>51.5</v>
      </c>
      <c r="AE123" s="7" t="s">
        <v>1075</v>
      </c>
      <c r="AF123" s="4">
        <v>2015</v>
      </c>
      <c r="AG123" s="4" t="s">
        <v>0</v>
      </c>
      <c r="AJ123" s="4" t="s">
        <v>475</v>
      </c>
      <c r="AK123" s="10" t="s">
        <v>974</v>
      </c>
      <c r="AL123" s="10" t="s">
        <v>793</v>
      </c>
      <c r="AM123" s="10" t="s">
        <v>793</v>
      </c>
    </row>
    <row r="124" spans="1:39">
      <c r="A124" t="s">
        <v>1203</v>
      </c>
      <c r="B124" s="3" t="s">
        <v>487</v>
      </c>
      <c r="C124" s="3" t="s">
        <v>487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486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11</v>
      </c>
      <c r="P124" s="3">
        <v>3.65</v>
      </c>
      <c r="Q124" s="3">
        <v>3.2</v>
      </c>
      <c r="R124" s="3">
        <v>2</v>
      </c>
      <c r="S124" s="3">
        <f t="shared" si="9"/>
        <v>2.2000000000000002</v>
      </c>
      <c r="T124" s="3">
        <v>22</v>
      </c>
      <c r="U124" s="6">
        <v>0.5</v>
      </c>
      <c r="V124" s="3">
        <v>275</v>
      </c>
      <c r="X124" s="3">
        <v>11</v>
      </c>
      <c r="Y124" s="15">
        <f t="shared" si="10"/>
        <v>0.73</v>
      </c>
      <c r="Z124" s="6">
        <v>0.5</v>
      </c>
      <c r="AA124" s="10">
        <v>0.33</v>
      </c>
      <c r="AB124" s="4">
        <v>224</v>
      </c>
      <c r="AC124" s="4">
        <v>11.3</v>
      </c>
      <c r="AD124" s="4">
        <v>67.5</v>
      </c>
      <c r="AE124" s="7" t="s">
        <v>1075</v>
      </c>
      <c r="AF124" s="4">
        <v>2016</v>
      </c>
      <c r="AG124" s="4" t="s">
        <v>0</v>
      </c>
      <c r="AI124" s="11" t="s">
        <v>905</v>
      </c>
      <c r="AJ124" s="4" t="s">
        <v>475</v>
      </c>
      <c r="AK124" s="10" t="s">
        <v>974</v>
      </c>
      <c r="AL124" s="10" t="s">
        <v>793</v>
      </c>
      <c r="AM124" s="12">
        <v>1</v>
      </c>
    </row>
    <row r="125" spans="1:39">
      <c r="A125" t="s">
        <v>1204</v>
      </c>
      <c r="B125" s="3" t="s">
        <v>485</v>
      </c>
      <c r="C125" s="3" t="s">
        <v>485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484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5</v>
      </c>
      <c r="P125" s="3">
        <v>3.65</v>
      </c>
      <c r="Q125" s="3">
        <v>3.2</v>
      </c>
      <c r="R125" s="3">
        <v>2</v>
      </c>
      <c r="S125" s="3">
        <f t="shared" si="9"/>
        <v>1</v>
      </c>
      <c r="T125" s="3">
        <v>10</v>
      </c>
      <c r="U125" s="6">
        <v>0.5</v>
      </c>
      <c r="V125" s="3">
        <v>125</v>
      </c>
      <c r="X125" s="3">
        <v>5</v>
      </c>
      <c r="Y125" s="15">
        <f t="shared" si="10"/>
        <v>0.73</v>
      </c>
      <c r="Z125" s="6">
        <v>0.5</v>
      </c>
      <c r="AA125" s="10">
        <v>0.33</v>
      </c>
      <c r="AB125" s="4">
        <v>131</v>
      </c>
      <c r="AC125" s="4">
        <v>7.8</v>
      </c>
      <c r="AD125" s="4">
        <v>68.5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</row>
    <row r="126" spans="1:39">
      <c r="A126" t="s">
        <v>1205</v>
      </c>
      <c r="B126" s="3" t="s">
        <v>483</v>
      </c>
      <c r="C126" s="3" t="s">
        <v>483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482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8.5</v>
      </c>
      <c r="P126" s="3">
        <v>3.65</v>
      </c>
      <c r="Q126" s="3">
        <v>3.2</v>
      </c>
      <c r="R126" s="3">
        <v>2</v>
      </c>
      <c r="S126" s="3">
        <f t="shared" si="9"/>
        <v>1.7000000000000002</v>
      </c>
      <c r="T126" s="3">
        <v>17</v>
      </c>
      <c r="U126" s="6">
        <v>0.5</v>
      </c>
      <c r="V126" s="3">
        <v>170</v>
      </c>
      <c r="X126" s="3">
        <v>8.5</v>
      </c>
      <c r="Y126" s="15">
        <f t="shared" si="10"/>
        <v>0.73</v>
      </c>
      <c r="Z126" s="6">
        <v>0.5</v>
      </c>
      <c r="AA126" s="10">
        <v>0.33</v>
      </c>
      <c r="AB126" s="4">
        <v>121</v>
      </c>
      <c r="AC126" s="4">
        <v>9.8000000000000007</v>
      </c>
      <c r="AD126" s="4">
        <v>90.5</v>
      </c>
      <c r="AE126" s="7" t="s">
        <v>1075</v>
      </c>
      <c r="AF126" s="4">
        <v>2018</v>
      </c>
      <c r="AG126" s="4" t="s">
        <v>0</v>
      </c>
      <c r="AI126" s="11" t="s">
        <v>908</v>
      </c>
      <c r="AJ126" s="4" t="s">
        <v>475</v>
      </c>
      <c r="AK126" s="10" t="s">
        <v>974</v>
      </c>
      <c r="AL126" s="10" t="s">
        <v>793</v>
      </c>
      <c r="AM126" s="12">
        <v>1</v>
      </c>
    </row>
    <row r="127" spans="1:39">
      <c r="A127" t="s">
        <v>1206</v>
      </c>
      <c r="B127" s="3" t="s">
        <v>481</v>
      </c>
      <c r="C127" s="3" t="s">
        <v>481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480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4.5</v>
      </c>
      <c r="P127" s="3">
        <v>3.65</v>
      </c>
      <c r="Q127" s="3">
        <v>3.2</v>
      </c>
      <c r="R127" s="3">
        <v>2</v>
      </c>
      <c r="S127" s="3">
        <f t="shared" si="9"/>
        <v>0.9</v>
      </c>
      <c r="T127" s="3">
        <v>9</v>
      </c>
      <c r="U127" s="6">
        <v>0.5</v>
      </c>
      <c r="V127" s="3">
        <v>112.5</v>
      </c>
      <c r="X127" s="3">
        <v>4.5</v>
      </c>
      <c r="Y127" s="15">
        <f t="shared" si="10"/>
        <v>0.73</v>
      </c>
      <c r="Z127" s="6">
        <v>0.5</v>
      </c>
      <c r="AA127" s="10">
        <v>0.33</v>
      </c>
      <c r="AB127" s="4">
        <v>101</v>
      </c>
      <c r="AC127" s="4">
        <v>6.3</v>
      </c>
      <c r="AD127" s="4">
        <v>100.5</v>
      </c>
      <c r="AE127" s="7" t="s">
        <v>1075</v>
      </c>
      <c r="AF127" s="4">
        <v>2015</v>
      </c>
      <c r="AG127" s="4" t="s">
        <v>0</v>
      </c>
      <c r="AI127" s="11" t="s">
        <v>906</v>
      </c>
      <c r="AJ127" s="4" t="s">
        <v>475</v>
      </c>
      <c r="AK127" s="10" t="s">
        <v>974</v>
      </c>
      <c r="AL127" s="10" t="s">
        <v>793</v>
      </c>
      <c r="AM127" s="12">
        <v>1</v>
      </c>
    </row>
    <row r="128" spans="1:39">
      <c r="A128" t="s">
        <v>1207</v>
      </c>
      <c r="B128" s="3" t="s">
        <v>479</v>
      </c>
      <c r="C128" s="3" t="s">
        <v>479</v>
      </c>
      <c r="D128" s="3" t="s">
        <v>213</v>
      </c>
      <c r="E128" s="3" t="s">
        <v>84</v>
      </c>
      <c r="F128" s="3" t="s">
        <v>83</v>
      </c>
      <c r="G128" s="3" t="s">
        <v>9</v>
      </c>
      <c r="H128" s="3" t="s">
        <v>478</v>
      </c>
      <c r="I128" s="3" t="s">
        <v>2</v>
      </c>
      <c r="J128" s="3" t="s">
        <v>9</v>
      </c>
      <c r="K128" s="4">
        <v>2000</v>
      </c>
      <c r="L128" s="4" t="s">
        <v>793</v>
      </c>
      <c r="M128" s="4" t="s">
        <v>793</v>
      </c>
      <c r="N128" s="4" t="s">
        <v>793</v>
      </c>
      <c r="O128" s="3">
        <v>10</v>
      </c>
      <c r="P128" s="3">
        <v>3.65</v>
      </c>
      <c r="Q128" s="3">
        <v>3.2</v>
      </c>
      <c r="R128" s="3">
        <v>2</v>
      </c>
      <c r="S128" s="3">
        <f t="shared" si="9"/>
        <v>2</v>
      </c>
      <c r="T128" s="3">
        <v>20</v>
      </c>
      <c r="U128" s="6">
        <v>0.5</v>
      </c>
      <c r="V128" s="3">
        <v>250</v>
      </c>
      <c r="X128" s="3">
        <v>10</v>
      </c>
      <c r="Y128" s="15">
        <f t="shared" si="10"/>
        <v>0.73</v>
      </c>
      <c r="Z128" s="6">
        <v>0.5</v>
      </c>
      <c r="AA128" s="10">
        <v>0.33</v>
      </c>
      <c r="AB128" s="4">
        <v>166</v>
      </c>
      <c r="AC128" s="4">
        <v>9.5</v>
      </c>
      <c r="AD128" s="4">
        <v>101</v>
      </c>
      <c r="AE128" s="7" t="s">
        <v>1075</v>
      </c>
      <c r="AF128" s="4">
        <v>2017</v>
      </c>
      <c r="AG128" s="4" t="s">
        <v>0</v>
      </c>
      <c r="AI128" s="11" t="s">
        <v>909</v>
      </c>
      <c r="AJ128" s="4" t="s">
        <v>475</v>
      </c>
      <c r="AK128" s="10" t="s">
        <v>974</v>
      </c>
      <c r="AL128" s="10" t="s">
        <v>793</v>
      </c>
      <c r="AM128" s="12">
        <v>1</v>
      </c>
    </row>
    <row r="129" spans="1:39">
      <c r="A129" t="s">
        <v>1208</v>
      </c>
      <c r="B129" s="3" t="s">
        <v>477</v>
      </c>
      <c r="C129" s="3" t="s">
        <v>477</v>
      </c>
      <c r="D129" s="3" t="s">
        <v>213</v>
      </c>
      <c r="E129" s="3" t="s">
        <v>84</v>
      </c>
      <c r="F129" s="3" t="s">
        <v>83</v>
      </c>
      <c r="G129" s="3" t="s">
        <v>9</v>
      </c>
      <c r="H129" s="3" t="s">
        <v>476</v>
      </c>
      <c r="I129" s="3" t="s">
        <v>2</v>
      </c>
      <c r="J129" s="3" t="s">
        <v>9</v>
      </c>
      <c r="K129" s="4">
        <v>2000</v>
      </c>
      <c r="L129" s="4" t="s">
        <v>793</v>
      </c>
      <c r="M129" s="4" t="s">
        <v>793</v>
      </c>
      <c r="N129" s="4" t="s">
        <v>793</v>
      </c>
      <c r="O129" s="3">
        <v>7</v>
      </c>
      <c r="P129" s="3">
        <v>3.65</v>
      </c>
      <c r="Q129" s="3">
        <v>3.2</v>
      </c>
      <c r="R129" s="3">
        <v>2</v>
      </c>
      <c r="S129" s="3">
        <f t="shared" si="9"/>
        <v>1.4000000000000001</v>
      </c>
      <c r="T129" s="3">
        <v>14</v>
      </c>
      <c r="U129" s="6">
        <v>0.5</v>
      </c>
      <c r="V129" s="3">
        <v>175</v>
      </c>
      <c r="X129" s="3">
        <v>7</v>
      </c>
      <c r="Y129" s="15">
        <f t="shared" si="10"/>
        <v>0.73</v>
      </c>
      <c r="Z129" s="6">
        <v>0.5</v>
      </c>
      <c r="AA129" s="10">
        <v>0.33</v>
      </c>
      <c r="AB129" s="4">
        <v>123</v>
      </c>
      <c r="AC129" s="4">
        <v>7.8</v>
      </c>
      <c r="AD129" s="4">
        <v>103.5</v>
      </c>
      <c r="AE129" s="7" t="s">
        <v>1075</v>
      </c>
      <c r="AF129" s="4">
        <v>2014</v>
      </c>
      <c r="AG129" s="4" t="s">
        <v>0</v>
      </c>
      <c r="AI129" s="11" t="s">
        <v>907</v>
      </c>
      <c r="AJ129" s="4" t="s">
        <v>475</v>
      </c>
      <c r="AK129" s="10" t="s">
        <v>974</v>
      </c>
      <c r="AL129" s="10" t="s">
        <v>793</v>
      </c>
      <c r="AM129" s="12">
        <v>1</v>
      </c>
    </row>
    <row r="130" spans="1:39">
      <c r="A130" t="s">
        <v>1209</v>
      </c>
      <c r="B130" s="3" t="s">
        <v>474</v>
      </c>
      <c r="C130" s="3" t="s">
        <v>474</v>
      </c>
      <c r="D130" s="3" t="s">
        <v>473</v>
      </c>
      <c r="E130" s="3" t="s">
        <v>6</v>
      </c>
      <c r="F130" s="3" t="s">
        <v>5</v>
      </c>
      <c r="G130" s="3" t="s">
        <v>9</v>
      </c>
      <c r="H130" s="3" t="s">
        <v>472</v>
      </c>
      <c r="I130" s="3" t="s">
        <v>2</v>
      </c>
      <c r="J130" s="3" t="s">
        <v>9</v>
      </c>
      <c r="K130" s="4">
        <v>2000</v>
      </c>
      <c r="L130" s="4">
        <v>80</v>
      </c>
      <c r="M130" s="3">
        <v>343</v>
      </c>
      <c r="N130" s="3">
        <v>134</v>
      </c>
      <c r="O130" s="3">
        <v>55</v>
      </c>
      <c r="P130" s="3">
        <v>4.0999999999999996</v>
      </c>
      <c r="Q130" s="3">
        <v>3.7</v>
      </c>
      <c r="R130" s="3">
        <v>3</v>
      </c>
      <c r="S130" s="3">
        <f t="shared" si="9"/>
        <v>11</v>
      </c>
      <c r="T130" s="3">
        <v>440</v>
      </c>
      <c r="U130" s="6">
        <v>0.5</v>
      </c>
      <c r="V130" s="3">
        <v>1680</v>
      </c>
      <c r="X130" s="3">
        <v>27.5</v>
      </c>
      <c r="Y130" s="3">
        <f>0.2*O130</f>
        <v>11</v>
      </c>
      <c r="Z130" s="6">
        <v>0.5</v>
      </c>
      <c r="AA130" s="10" t="s">
        <v>793</v>
      </c>
      <c r="AB130" s="4">
        <v>141</v>
      </c>
      <c r="AC130" s="4">
        <v>34</v>
      </c>
      <c r="AD130" s="4">
        <v>137.69999999999999</v>
      </c>
      <c r="AE130" s="7" t="s">
        <v>1075</v>
      </c>
      <c r="AF130" s="4">
        <v>2016</v>
      </c>
      <c r="AG130" s="4" t="s">
        <v>0</v>
      </c>
      <c r="AK130" s="10" t="s">
        <v>974</v>
      </c>
      <c r="AL130" s="10" t="s">
        <v>793</v>
      </c>
      <c r="AM130" s="10" t="s">
        <v>793</v>
      </c>
    </row>
    <row r="131" spans="1:39">
      <c r="A131" t="s">
        <v>1210</v>
      </c>
      <c r="B131" s="3" t="s">
        <v>471</v>
      </c>
      <c r="C131" s="3" t="s">
        <v>471</v>
      </c>
      <c r="D131" s="3" t="s">
        <v>40</v>
      </c>
      <c r="E131" s="3" t="s">
        <v>6</v>
      </c>
      <c r="F131" s="3" t="s">
        <v>470</v>
      </c>
      <c r="G131" s="3" t="s">
        <v>4</v>
      </c>
      <c r="H131" s="3" t="s">
        <v>999</v>
      </c>
      <c r="I131" s="3" t="s">
        <v>2</v>
      </c>
      <c r="J131" s="3" t="s">
        <v>1</v>
      </c>
      <c r="K131" s="4">
        <v>1000</v>
      </c>
      <c r="L131" s="4">
        <v>90</v>
      </c>
      <c r="M131" s="4" t="s">
        <v>793</v>
      </c>
      <c r="N131" s="3">
        <v>257</v>
      </c>
      <c r="O131" s="3">
        <v>5</v>
      </c>
      <c r="P131" s="3">
        <v>4.2</v>
      </c>
      <c r="Q131" s="3">
        <v>3.6</v>
      </c>
      <c r="R131" s="3">
        <v>2.5</v>
      </c>
      <c r="S131" s="3">
        <f t="shared" si="9"/>
        <v>1</v>
      </c>
      <c r="T131" s="3">
        <v>14</v>
      </c>
      <c r="U131" s="6">
        <v>0.33</v>
      </c>
      <c r="V131" s="3">
        <v>68.5</v>
      </c>
      <c r="X131" s="3">
        <v>2.38</v>
      </c>
      <c r="Y131" s="3">
        <v>1.45</v>
      </c>
      <c r="Z131" s="6">
        <v>0.33</v>
      </c>
      <c r="AA131" s="10" t="s">
        <v>793</v>
      </c>
      <c r="AB131" s="4" t="s">
        <v>1075</v>
      </c>
      <c r="AC131" s="4">
        <v>70.150000000000006</v>
      </c>
      <c r="AE131" s="4">
        <v>21.1</v>
      </c>
      <c r="AF131" s="4">
        <v>2018</v>
      </c>
      <c r="AG131" s="4" t="s">
        <v>0</v>
      </c>
      <c r="AK131" s="10" t="s">
        <v>974</v>
      </c>
      <c r="AL131" s="10" t="s">
        <v>793</v>
      </c>
      <c r="AM131" s="10" t="s">
        <v>793</v>
      </c>
    </row>
    <row r="132" spans="1:39">
      <c r="A132" t="s">
        <v>1211</v>
      </c>
      <c r="B132" s="3" t="s">
        <v>469</v>
      </c>
      <c r="C132" s="3" t="s">
        <v>469</v>
      </c>
      <c r="D132" s="3" t="s">
        <v>63</v>
      </c>
      <c r="E132" s="3" t="s">
        <v>6</v>
      </c>
      <c r="F132" s="3" t="s">
        <v>470</v>
      </c>
      <c r="G132" s="3" t="s">
        <v>11</v>
      </c>
      <c r="H132" s="3" t="s">
        <v>468</v>
      </c>
      <c r="I132" s="3" t="s">
        <v>2</v>
      </c>
      <c r="J132" s="3" t="s">
        <v>9</v>
      </c>
      <c r="K132" s="4">
        <v>800</v>
      </c>
      <c r="L132" s="4">
        <v>80</v>
      </c>
      <c r="M132" s="3">
        <v>850</v>
      </c>
      <c r="N132" s="3">
        <v>340</v>
      </c>
      <c r="O132" s="3">
        <v>12</v>
      </c>
      <c r="P132" s="3">
        <v>4.2</v>
      </c>
      <c r="Q132" s="3">
        <v>3.45</v>
      </c>
      <c r="R132" s="3">
        <v>2.5</v>
      </c>
      <c r="S132" s="3">
        <f t="shared" si="9"/>
        <v>2.4000000000000004</v>
      </c>
      <c r="T132" s="3">
        <f>5*O132</f>
        <v>60</v>
      </c>
      <c r="U132" s="6">
        <v>1</v>
      </c>
      <c r="V132" s="3">
        <v>121</v>
      </c>
      <c r="X132" s="3">
        <f>1*O132</f>
        <v>12</v>
      </c>
      <c r="Y132" s="3">
        <f>0.2*O132</f>
        <v>2.4000000000000004</v>
      </c>
      <c r="Z132" s="6">
        <v>1</v>
      </c>
      <c r="AA132" s="10" t="s">
        <v>793</v>
      </c>
      <c r="AB132" s="4">
        <v>145</v>
      </c>
      <c r="AC132" s="4">
        <v>6</v>
      </c>
      <c r="AD132" s="4">
        <v>64</v>
      </c>
      <c r="AE132" s="7" t="s">
        <v>1075</v>
      </c>
      <c r="AF132" s="4">
        <v>2019</v>
      </c>
      <c r="AG132" s="4" t="s">
        <v>0</v>
      </c>
      <c r="AI132" s="11" t="s">
        <v>918</v>
      </c>
      <c r="AK132" s="10" t="s">
        <v>974</v>
      </c>
      <c r="AL132" s="10" t="s">
        <v>793</v>
      </c>
      <c r="AM132" s="10" t="s">
        <v>793</v>
      </c>
    </row>
    <row r="133" spans="1:39">
      <c r="A133" t="s">
        <v>1212</v>
      </c>
      <c r="B133" s="3" t="s">
        <v>467</v>
      </c>
      <c r="C133" s="3" t="s">
        <v>467</v>
      </c>
      <c r="D133" s="3" t="s">
        <v>63</v>
      </c>
      <c r="E133" s="3" t="s">
        <v>6</v>
      </c>
      <c r="F133" s="3" t="s">
        <v>12</v>
      </c>
      <c r="G133" s="3" t="s">
        <v>11</v>
      </c>
      <c r="H133" s="3" t="s">
        <v>466</v>
      </c>
      <c r="I133" s="3" t="s">
        <v>2</v>
      </c>
      <c r="J133" s="3" t="s">
        <v>9</v>
      </c>
      <c r="K133" s="4">
        <v>1000</v>
      </c>
      <c r="L133" s="4">
        <v>80</v>
      </c>
      <c r="M133" s="3">
        <v>640</v>
      </c>
      <c r="N133" s="3">
        <v>300</v>
      </c>
      <c r="O133" s="3">
        <v>51</v>
      </c>
      <c r="P133" s="3">
        <v>4.3</v>
      </c>
      <c r="Q133" s="3">
        <v>3.46</v>
      </c>
      <c r="R133" s="3">
        <v>2.5</v>
      </c>
      <c r="S133" s="3">
        <f t="shared" si="9"/>
        <v>10.200000000000001</v>
      </c>
      <c r="T133" s="3">
        <f>5*O133</f>
        <v>255</v>
      </c>
      <c r="U133" s="6">
        <v>1</v>
      </c>
      <c r="V133" s="3">
        <v>592</v>
      </c>
      <c r="X133" s="3">
        <f>1*O133</f>
        <v>51</v>
      </c>
      <c r="Y133" s="3">
        <f>0.2*O133</f>
        <v>10.200000000000001</v>
      </c>
      <c r="Z133" s="6">
        <v>1</v>
      </c>
      <c r="AA133" s="10" t="s">
        <v>793</v>
      </c>
      <c r="AB133" s="4">
        <v>320</v>
      </c>
      <c r="AC133" s="4">
        <v>7</v>
      </c>
      <c r="AD133" s="4">
        <v>102</v>
      </c>
      <c r="AE133" s="7" t="s">
        <v>1075</v>
      </c>
      <c r="AF133" s="4">
        <v>2019</v>
      </c>
      <c r="AG133" s="4" t="s">
        <v>0</v>
      </c>
      <c r="AK133" s="10" t="s">
        <v>974</v>
      </c>
      <c r="AL133" s="10" t="s">
        <v>793</v>
      </c>
      <c r="AM133" s="10" t="s">
        <v>793</v>
      </c>
    </row>
    <row r="134" spans="1:39">
      <c r="A134" t="s">
        <v>1213</v>
      </c>
      <c r="B134" s="3" t="s">
        <v>465</v>
      </c>
      <c r="C134" s="3" t="s">
        <v>465</v>
      </c>
      <c r="D134" s="3" t="s">
        <v>355</v>
      </c>
      <c r="G134" s="3" t="s">
        <v>11</v>
      </c>
      <c r="H134" s="3">
        <v>2895129</v>
      </c>
      <c r="I134" s="3" t="s">
        <v>2</v>
      </c>
      <c r="J134" s="3" t="s">
        <v>9</v>
      </c>
      <c r="K134" s="4">
        <v>800</v>
      </c>
      <c r="L134" s="4">
        <v>80</v>
      </c>
      <c r="M134" s="4" t="s">
        <v>793</v>
      </c>
      <c r="N134" s="4" t="s">
        <v>793</v>
      </c>
      <c r="O134" s="3">
        <v>4.42</v>
      </c>
      <c r="P134" s="3">
        <v>4.3499999999999996</v>
      </c>
      <c r="Q134" s="3">
        <v>3.85</v>
      </c>
      <c r="R134" s="3">
        <v>2.5</v>
      </c>
      <c r="S134" s="3">
        <v>1</v>
      </c>
      <c r="T134" s="3">
        <v>8.8000000000000007</v>
      </c>
      <c r="U134" s="6">
        <v>0.5</v>
      </c>
      <c r="V134" s="3">
        <v>79</v>
      </c>
      <c r="X134" s="3">
        <v>4.4000000000000004</v>
      </c>
      <c r="Y134" s="3">
        <v>1</v>
      </c>
      <c r="Z134" s="6">
        <v>0.33</v>
      </c>
      <c r="AA134" s="10" t="s">
        <v>793</v>
      </c>
      <c r="AB134" s="4">
        <v>129</v>
      </c>
      <c r="AC134" s="4">
        <v>2.8</v>
      </c>
      <c r="AD134" s="4">
        <v>95</v>
      </c>
      <c r="AE134" s="7" t="s">
        <v>1075</v>
      </c>
      <c r="AG134" s="4" t="s">
        <v>18</v>
      </c>
      <c r="AH134" s="4" t="s">
        <v>0</v>
      </c>
      <c r="AK134" s="10" t="s">
        <v>974</v>
      </c>
      <c r="AL134" s="10" t="s">
        <v>793</v>
      </c>
      <c r="AM134" s="10" t="s">
        <v>793</v>
      </c>
    </row>
    <row r="135" spans="1:39">
      <c r="A135" t="s">
        <v>1214</v>
      </c>
      <c r="B135" s="3" t="s">
        <v>464</v>
      </c>
      <c r="C135" s="3" t="s">
        <v>464</v>
      </c>
      <c r="D135" s="3" t="s">
        <v>461</v>
      </c>
      <c r="E135" s="3" t="s">
        <v>84</v>
      </c>
      <c r="F135" s="3" t="s">
        <v>83</v>
      </c>
      <c r="G135" s="3" t="s">
        <v>9</v>
      </c>
      <c r="H135" s="3" t="s">
        <v>463</v>
      </c>
      <c r="I135" s="3" t="s">
        <v>2</v>
      </c>
      <c r="J135" s="3" t="s">
        <v>9</v>
      </c>
      <c r="K135" s="4">
        <v>3500</v>
      </c>
      <c r="L135" s="4">
        <v>80</v>
      </c>
      <c r="M135" s="4" t="s">
        <v>793</v>
      </c>
      <c r="N135" s="4" t="s">
        <v>793</v>
      </c>
      <c r="O135" s="3">
        <v>106.5</v>
      </c>
      <c r="P135" s="3">
        <v>3.65</v>
      </c>
      <c r="Q135" s="3">
        <v>3.2</v>
      </c>
      <c r="R135" s="3">
        <v>2.5</v>
      </c>
      <c r="S135" s="3">
        <f>0.5*O135</f>
        <v>53.25</v>
      </c>
      <c r="T135" s="3">
        <f>3*O135</f>
        <v>319.5</v>
      </c>
      <c r="U135" s="6">
        <v>1</v>
      </c>
      <c r="V135" s="3">
        <v>1980</v>
      </c>
      <c r="X135" s="3">
        <f>1*O135</f>
        <v>106.5</v>
      </c>
      <c r="Y135" s="3">
        <f>0.5*O135</f>
        <v>53.25</v>
      </c>
      <c r="Z135" s="6">
        <v>1</v>
      </c>
      <c r="AA135" s="10" t="s">
        <v>793</v>
      </c>
      <c r="AB135" s="4">
        <v>200.5</v>
      </c>
      <c r="AC135" s="4">
        <v>36.700000000000003</v>
      </c>
      <c r="AD135" s="4">
        <v>130.30000000000001</v>
      </c>
      <c r="AE135" s="7" t="s">
        <v>1075</v>
      </c>
      <c r="AF135" s="4">
        <v>2017</v>
      </c>
      <c r="AG135" s="4" t="s">
        <v>0</v>
      </c>
      <c r="AI135" s="11" t="s">
        <v>891</v>
      </c>
      <c r="AK135" s="10" t="s">
        <v>974</v>
      </c>
      <c r="AL135" s="10">
        <v>0.05</v>
      </c>
      <c r="AM135" s="10" t="s">
        <v>793</v>
      </c>
    </row>
    <row r="136" spans="1:39">
      <c r="A136" t="s">
        <v>1215</v>
      </c>
      <c r="B136" s="3" t="s">
        <v>462</v>
      </c>
      <c r="C136" s="3" t="s">
        <v>462</v>
      </c>
      <c r="D136" s="3" t="s">
        <v>461</v>
      </c>
      <c r="E136" s="3" t="s">
        <v>84</v>
      </c>
      <c r="F136" s="3" t="s">
        <v>83</v>
      </c>
      <c r="G136" s="3" t="s">
        <v>9</v>
      </c>
      <c r="H136" s="3" t="s">
        <v>460</v>
      </c>
      <c r="I136" s="3" t="s">
        <v>2</v>
      </c>
      <c r="J136" s="3" t="s">
        <v>9</v>
      </c>
      <c r="K136" s="4">
        <v>3500</v>
      </c>
      <c r="L136" s="4">
        <v>80</v>
      </c>
      <c r="M136" s="5">
        <v>318</v>
      </c>
      <c r="N136" s="3">
        <v>147</v>
      </c>
      <c r="O136" s="3">
        <v>91.5</v>
      </c>
      <c r="P136" s="3">
        <v>3.65</v>
      </c>
      <c r="Q136" s="3">
        <v>3.2</v>
      </c>
      <c r="R136" s="3">
        <v>2.5</v>
      </c>
      <c r="S136" s="3">
        <v>265</v>
      </c>
      <c r="T136" s="3">
        <v>681</v>
      </c>
      <c r="U136" s="6">
        <v>1</v>
      </c>
      <c r="V136" s="3">
        <v>1990</v>
      </c>
      <c r="X136" s="3">
        <f>1*O136</f>
        <v>91.5</v>
      </c>
      <c r="Y136" s="3">
        <f>0.5*O136</f>
        <v>45.75</v>
      </c>
      <c r="Z136" s="6">
        <v>1</v>
      </c>
      <c r="AA136" s="10" t="s">
        <v>793</v>
      </c>
      <c r="AB136" s="4">
        <v>195.3</v>
      </c>
      <c r="AC136" s="4">
        <v>36.200000000000003</v>
      </c>
      <c r="AD136" s="4">
        <v>130.1</v>
      </c>
      <c r="AE136" s="7" t="s">
        <v>1075</v>
      </c>
      <c r="AH136" s="4" t="s">
        <v>0</v>
      </c>
      <c r="AK136" s="10" t="s">
        <v>974</v>
      </c>
      <c r="AL136" s="10" t="s">
        <v>793</v>
      </c>
      <c r="AM136" s="10" t="s">
        <v>793</v>
      </c>
    </row>
    <row r="137" spans="1:39">
      <c r="A137" t="s">
        <v>1216</v>
      </c>
      <c r="B137" s="3" t="s">
        <v>459</v>
      </c>
      <c r="C137" s="3" t="s">
        <v>459</v>
      </c>
      <c r="D137" s="3" t="s">
        <v>458</v>
      </c>
      <c r="E137" s="3" t="s">
        <v>6</v>
      </c>
      <c r="F137" s="3" t="s">
        <v>5</v>
      </c>
      <c r="G137" s="3" t="s">
        <v>4</v>
      </c>
      <c r="H137" s="3" t="s">
        <v>457</v>
      </c>
      <c r="I137" s="3" t="s">
        <v>2</v>
      </c>
      <c r="J137" s="3" t="s">
        <v>1</v>
      </c>
      <c r="K137" s="4">
        <v>800</v>
      </c>
      <c r="L137" s="4">
        <v>80</v>
      </c>
      <c r="M137" s="3">
        <v>727</v>
      </c>
      <c r="N137" s="3">
        <v>264</v>
      </c>
      <c r="O137" s="3">
        <v>5</v>
      </c>
      <c r="P137" s="3">
        <v>4.2</v>
      </c>
      <c r="Q137" s="3">
        <v>3.6</v>
      </c>
      <c r="R137" s="3">
        <v>2.75</v>
      </c>
      <c r="S137" s="3">
        <v>1</v>
      </c>
      <c r="T137" s="3">
        <v>15</v>
      </c>
      <c r="U137" s="6">
        <v>1</v>
      </c>
      <c r="V137" s="3">
        <v>72</v>
      </c>
      <c r="X137" s="3">
        <v>3.5</v>
      </c>
      <c r="Y137" s="3">
        <v>0.2</v>
      </c>
      <c r="Z137" s="6">
        <v>0.5</v>
      </c>
      <c r="AA137" s="10" t="s">
        <v>793</v>
      </c>
      <c r="AB137" s="4" t="s">
        <v>1075</v>
      </c>
      <c r="AC137" s="4">
        <v>70.900000000000006</v>
      </c>
      <c r="AD137" s="8"/>
      <c r="AE137" s="4">
        <v>21.7</v>
      </c>
      <c r="AF137" s="4">
        <v>2021</v>
      </c>
      <c r="AG137" s="4" t="s">
        <v>0</v>
      </c>
      <c r="AI137" s="11" t="s">
        <v>916</v>
      </c>
      <c r="AK137" s="10" t="s">
        <v>974</v>
      </c>
      <c r="AL137" s="10">
        <v>0.02</v>
      </c>
      <c r="AM137" s="10" t="s">
        <v>793</v>
      </c>
    </row>
    <row r="138" spans="1:39">
      <c r="A138" t="s">
        <v>1217</v>
      </c>
      <c r="B138" s="3" t="s">
        <v>456</v>
      </c>
      <c r="C138" s="3" t="s">
        <v>456</v>
      </c>
      <c r="D138" s="3" t="s">
        <v>455</v>
      </c>
      <c r="E138" s="3" t="s">
        <v>6</v>
      </c>
      <c r="G138" s="3" t="s">
        <v>11</v>
      </c>
      <c r="H138" s="3" t="s">
        <v>454</v>
      </c>
      <c r="I138" s="3" t="s">
        <v>2</v>
      </c>
      <c r="J138" s="3" t="s">
        <v>9</v>
      </c>
      <c r="K138" s="4">
        <v>1000</v>
      </c>
      <c r="L138" s="4">
        <v>80</v>
      </c>
      <c r="M138" s="3">
        <v>607</v>
      </c>
      <c r="N138" s="3">
        <v>257</v>
      </c>
      <c r="O138" s="3">
        <v>60</v>
      </c>
      <c r="P138" s="3">
        <v>4.3499999999999996</v>
      </c>
      <c r="Q138" s="3">
        <v>3.6</v>
      </c>
      <c r="R138" s="3">
        <v>2.75</v>
      </c>
      <c r="S138" s="3">
        <f t="shared" ref="S138:S146" si="11">0.5*O138</f>
        <v>30</v>
      </c>
      <c r="T138" s="3">
        <v>120</v>
      </c>
      <c r="U138" s="6">
        <v>1</v>
      </c>
      <c r="V138" s="3">
        <v>899.3</v>
      </c>
      <c r="X138" s="3">
        <f>1*O138</f>
        <v>60</v>
      </c>
      <c r="Y138" s="3">
        <f>0.5*O138</f>
        <v>30</v>
      </c>
      <c r="Z138" s="6">
        <v>1</v>
      </c>
      <c r="AA138" s="10" t="s">
        <v>793</v>
      </c>
      <c r="AB138" s="4">
        <v>300</v>
      </c>
      <c r="AC138" s="4">
        <v>15</v>
      </c>
      <c r="AD138" s="4">
        <v>108.5</v>
      </c>
      <c r="AE138" s="7" t="s">
        <v>1075</v>
      </c>
      <c r="AF138" s="4">
        <v>2019</v>
      </c>
      <c r="AH138" s="4" t="s">
        <v>0</v>
      </c>
      <c r="AK138" s="10" t="s">
        <v>974</v>
      </c>
      <c r="AL138" s="10" t="s">
        <v>793</v>
      </c>
      <c r="AM138" s="10" t="s">
        <v>793</v>
      </c>
    </row>
    <row r="139" spans="1:39">
      <c r="A139" t="s">
        <v>1218</v>
      </c>
      <c r="B139" s="3" t="s">
        <v>453</v>
      </c>
      <c r="C139" s="3" t="s">
        <v>453</v>
      </c>
      <c r="D139" s="3" t="s">
        <v>401</v>
      </c>
      <c r="E139" s="3" t="s">
        <v>6</v>
      </c>
      <c r="F139" s="3" t="s">
        <v>12</v>
      </c>
      <c r="G139" s="3" t="s">
        <v>9</v>
      </c>
      <c r="H139" s="3" t="s">
        <v>452</v>
      </c>
      <c r="I139" s="3" t="s">
        <v>2</v>
      </c>
      <c r="J139" s="3" t="s">
        <v>9</v>
      </c>
      <c r="K139" s="4">
        <v>2000</v>
      </c>
      <c r="L139" s="4">
        <v>80</v>
      </c>
      <c r="M139" s="4" t="s">
        <v>793</v>
      </c>
      <c r="N139" s="3">
        <v>212</v>
      </c>
      <c r="O139" s="3">
        <v>50</v>
      </c>
      <c r="P139" s="3">
        <v>4.3499999999999996</v>
      </c>
      <c r="Q139" s="3">
        <v>3.66</v>
      </c>
      <c r="R139" s="3">
        <v>2.75</v>
      </c>
      <c r="S139" s="3">
        <f t="shared" si="11"/>
        <v>25</v>
      </c>
      <c r="T139" s="3">
        <v>50</v>
      </c>
      <c r="U139" s="6">
        <v>1</v>
      </c>
      <c r="V139" s="3">
        <v>861</v>
      </c>
      <c r="X139" s="3">
        <v>50</v>
      </c>
      <c r="Y139" s="3">
        <v>25</v>
      </c>
      <c r="Z139" s="6">
        <v>1</v>
      </c>
      <c r="AA139" s="10" t="s">
        <v>793</v>
      </c>
      <c r="AB139" s="4">
        <v>148</v>
      </c>
      <c r="AC139" s="4">
        <v>26.5</v>
      </c>
      <c r="AD139" s="4">
        <v>97.5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</row>
    <row r="140" spans="1:39">
      <c r="A140" t="s">
        <v>1219</v>
      </c>
      <c r="B140" s="3" t="s">
        <v>451</v>
      </c>
      <c r="C140" s="3" t="s">
        <v>451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450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132</v>
      </c>
      <c r="O140" s="3">
        <v>72</v>
      </c>
      <c r="P140" s="3">
        <v>3.65</v>
      </c>
      <c r="Q140" s="3">
        <v>3.2</v>
      </c>
      <c r="R140" s="3">
        <v>2.5</v>
      </c>
      <c r="S140" s="3">
        <f t="shared" si="11"/>
        <v>36</v>
      </c>
      <c r="T140" s="3">
        <f>1*O140</f>
        <v>72</v>
      </c>
      <c r="U140" s="6">
        <v>1</v>
      </c>
      <c r="V140" s="3">
        <v>1780</v>
      </c>
      <c r="X140" s="3">
        <f>1*O140</f>
        <v>72</v>
      </c>
      <c r="Y140" s="3">
        <f t="shared" ref="Y140:Y146" si="12">0.5*O140</f>
        <v>36</v>
      </c>
      <c r="Z140" s="6">
        <v>1</v>
      </c>
      <c r="AA140" s="10" t="s">
        <v>793</v>
      </c>
      <c r="AB140" s="4">
        <v>215</v>
      </c>
      <c r="AC140" s="4">
        <v>30</v>
      </c>
      <c r="AD140" s="4">
        <v>135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</row>
    <row r="141" spans="1:39">
      <c r="A141" t="s">
        <v>1220</v>
      </c>
      <c r="B141" s="3" t="s">
        <v>449</v>
      </c>
      <c r="C141" s="3" t="s">
        <v>449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448</v>
      </c>
      <c r="I141" s="3" t="s">
        <v>2</v>
      </c>
      <c r="J141" s="3" t="s">
        <v>9</v>
      </c>
      <c r="K141" s="4">
        <v>3000</v>
      </c>
      <c r="L141" s="4">
        <v>80</v>
      </c>
      <c r="M141" s="4" t="s">
        <v>793</v>
      </c>
      <c r="N141" s="3">
        <v>160</v>
      </c>
      <c r="O141" s="3">
        <v>100</v>
      </c>
      <c r="P141" s="3">
        <v>3.65</v>
      </c>
      <c r="Q141" s="3">
        <v>3.2</v>
      </c>
      <c r="R141" s="3">
        <v>2.5</v>
      </c>
      <c r="S141" s="3">
        <f t="shared" si="11"/>
        <v>50</v>
      </c>
      <c r="T141" s="3">
        <f>1*O141</f>
        <v>100</v>
      </c>
      <c r="U141" s="6">
        <v>1</v>
      </c>
      <c r="V141" s="3">
        <v>1970</v>
      </c>
      <c r="X141" s="3">
        <f>1*O141</f>
        <v>100</v>
      </c>
      <c r="Y141" s="3">
        <f t="shared" si="12"/>
        <v>50</v>
      </c>
      <c r="Z141" s="6">
        <v>1</v>
      </c>
      <c r="AA141" s="10" t="s">
        <v>793</v>
      </c>
      <c r="AB141" s="4">
        <v>160</v>
      </c>
      <c r="AC141" s="4">
        <v>49.9</v>
      </c>
      <c r="AD141" s="4">
        <v>116</v>
      </c>
      <c r="AE141" s="7" t="s">
        <v>1075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</row>
    <row r="142" spans="1:39">
      <c r="A142" t="s">
        <v>1221</v>
      </c>
      <c r="B142" s="3" t="s">
        <v>447</v>
      </c>
      <c r="C142" s="3" t="s">
        <v>447</v>
      </c>
      <c r="D142" s="3" t="s">
        <v>401</v>
      </c>
      <c r="E142" s="3" t="s">
        <v>84</v>
      </c>
      <c r="F142" s="3" t="s">
        <v>83</v>
      </c>
      <c r="G142" s="3" t="s">
        <v>9</v>
      </c>
      <c r="H142" s="3" t="s">
        <v>446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793</v>
      </c>
      <c r="N142" s="3">
        <v>141</v>
      </c>
      <c r="O142" s="3">
        <v>176</v>
      </c>
      <c r="P142" s="3">
        <v>3.65</v>
      </c>
      <c r="Q142" s="3">
        <v>3.2</v>
      </c>
      <c r="R142" s="3">
        <v>2.5</v>
      </c>
      <c r="S142" s="3">
        <f t="shared" si="11"/>
        <v>88</v>
      </c>
      <c r="T142" s="3">
        <f>1*O142</f>
        <v>176</v>
      </c>
      <c r="U142" s="6">
        <v>1</v>
      </c>
      <c r="V142" s="3">
        <v>3984</v>
      </c>
      <c r="X142" s="3">
        <f>1*O142</f>
        <v>176</v>
      </c>
      <c r="Y142" s="3">
        <f t="shared" si="12"/>
        <v>88</v>
      </c>
      <c r="Z142" s="6">
        <v>1</v>
      </c>
      <c r="AA142" s="10" t="s">
        <v>793</v>
      </c>
      <c r="AB142" s="4">
        <v>207</v>
      </c>
      <c r="AC142" s="4">
        <v>53.7</v>
      </c>
      <c r="AD142" s="4">
        <v>174</v>
      </c>
      <c r="AE142" s="7" t="s">
        <v>1075</v>
      </c>
      <c r="AF142" s="4">
        <v>2019</v>
      </c>
      <c r="AG142" s="4" t="s">
        <v>0</v>
      </c>
      <c r="AI142" s="11" t="s">
        <v>795</v>
      </c>
      <c r="AK142" s="10" t="s">
        <v>974</v>
      </c>
      <c r="AL142" s="10" t="s">
        <v>793</v>
      </c>
      <c r="AM142" s="12">
        <v>0.8</v>
      </c>
    </row>
    <row r="143" spans="1:39">
      <c r="A143" t="s">
        <v>1222</v>
      </c>
      <c r="B143" s="3" t="s">
        <v>445</v>
      </c>
      <c r="C143" s="3" t="s">
        <v>445</v>
      </c>
      <c r="D143" s="3" t="s">
        <v>401</v>
      </c>
      <c r="E143" s="3" t="s">
        <v>84</v>
      </c>
      <c r="F143" s="3" t="s">
        <v>83</v>
      </c>
      <c r="G143" s="3" t="s">
        <v>9</v>
      </c>
      <c r="H143" s="3" t="s">
        <v>444</v>
      </c>
      <c r="I143" s="3" t="s">
        <v>2</v>
      </c>
      <c r="J143" s="3" t="s">
        <v>9</v>
      </c>
      <c r="K143" s="4">
        <v>2000</v>
      </c>
      <c r="L143" s="4">
        <v>80</v>
      </c>
      <c r="M143" s="4" t="s">
        <v>793</v>
      </c>
      <c r="N143" s="3">
        <v>129</v>
      </c>
      <c r="O143" s="3">
        <v>3.6</v>
      </c>
      <c r="P143" s="3">
        <v>3.65</v>
      </c>
      <c r="Q143" s="3">
        <v>3.2</v>
      </c>
      <c r="R143" s="3">
        <v>2</v>
      </c>
      <c r="S143" s="3">
        <f t="shared" si="11"/>
        <v>1.8</v>
      </c>
      <c r="T143" s="3">
        <v>10.8</v>
      </c>
      <c r="U143" s="6">
        <v>0.5</v>
      </c>
      <c r="V143" s="3">
        <v>89</v>
      </c>
      <c r="X143" s="3">
        <v>5.4</v>
      </c>
      <c r="Y143" s="3">
        <f t="shared" si="12"/>
        <v>1.8</v>
      </c>
      <c r="Z143" s="6">
        <v>0.5</v>
      </c>
      <c r="AA143" s="10" t="s">
        <v>793</v>
      </c>
      <c r="AB143" s="4" t="s">
        <v>1075</v>
      </c>
      <c r="AC143" s="4">
        <v>65</v>
      </c>
      <c r="AE143" s="8">
        <v>26</v>
      </c>
      <c r="AF143" s="4">
        <v>2019</v>
      </c>
      <c r="AG143" s="4" t="s">
        <v>0</v>
      </c>
      <c r="AI143" s="11" t="s">
        <v>795</v>
      </c>
      <c r="AK143" s="10" t="s">
        <v>974</v>
      </c>
      <c r="AL143" s="10" t="s">
        <v>793</v>
      </c>
      <c r="AM143" s="12">
        <v>0.8</v>
      </c>
    </row>
    <row r="144" spans="1:39">
      <c r="A144" t="s">
        <v>1223</v>
      </c>
      <c r="B144" s="3" t="s">
        <v>443</v>
      </c>
      <c r="C144" s="3" t="s">
        <v>443</v>
      </c>
      <c r="D144" s="3" t="s">
        <v>7</v>
      </c>
      <c r="E144" s="3" t="s">
        <v>6</v>
      </c>
      <c r="G144" s="3" t="s">
        <v>9</v>
      </c>
      <c r="H144" s="3" t="s">
        <v>442</v>
      </c>
      <c r="I144" s="3" t="s">
        <v>2</v>
      </c>
      <c r="J144" s="3" t="s">
        <v>9</v>
      </c>
      <c r="K144" s="4" t="s">
        <v>793</v>
      </c>
      <c r="L144" s="4" t="s">
        <v>793</v>
      </c>
      <c r="M144" s="3">
        <v>488</v>
      </c>
      <c r="N144" s="3">
        <v>208</v>
      </c>
      <c r="O144" s="3">
        <v>49.5</v>
      </c>
      <c r="P144" s="3">
        <v>4.3499999999999996</v>
      </c>
      <c r="Q144" s="3">
        <v>3.6</v>
      </c>
      <c r="R144" s="3">
        <v>2.75</v>
      </c>
      <c r="S144" s="3">
        <f t="shared" si="11"/>
        <v>24.75</v>
      </c>
      <c r="T144" s="3">
        <f>1*O144</f>
        <v>49.5</v>
      </c>
      <c r="U144" s="6">
        <v>1</v>
      </c>
      <c r="V144" s="3">
        <v>866</v>
      </c>
      <c r="X144" s="3">
        <f>1*O144</f>
        <v>49.5</v>
      </c>
      <c r="Y144" s="3">
        <f t="shared" si="12"/>
        <v>24.75</v>
      </c>
      <c r="Z144" s="6">
        <v>1</v>
      </c>
      <c r="AA144" s="10" t="s">
        <v>793</v>
      </c>
      <c r="AB144" s="4">
        <v>148</v>
      </c>
      <c r="AC144" s="4">
        <v>27</v>
      </c>
      <c r="AD144" s="4">
        <v>91</v>
      </c>
      <c r="AE144" s="7" t="s">
        <v>1075</v>
      </c>
      <c r="AF144" s="4">
        <v>2019</v>
      </c>
      <c r="AH144" s="4" t="s">
        <v>0</v>
      </c>
      <c r="AI144" s="11" t="s">
        <v>912</v>
      </c>
      <c r="AJ144" s="4" t="s">
        <v>420</v>
      </c>
      <c r="AK144" s="10" t="s">
        <v>974</v>
      </c>
      <c r="AL144" s="10" t="s">
        <v>793</v>
      </c>
      <c r="AM144" s="12" t="s">
        <v>793</v>
      </c>
    </row>
    <row r="145" spans="1:39">
      <c r="A145" t="s">
        <v>1224</v>
      </c>
      <c r="B145" s="3" t="s">
        <v>441</v>
      </c>
      <c r="C145" s="3" t="s">
        <v>441</v>
      </c>
      <c r="D145" s="3" t="s">
        <v>440</v>
      </c>
      <c r="E145" s="3" t="s">
        <v>6</v>
      </c>
      <c r="G145" s="3" t="s">
        <v>4</v>
      </c>
      <c r="H145" s="3" t="s">
        <v>439</v>
      </c>
      <c r="I145" s="3" t="s">
        <v>2</v>
      </c>
      <c r="J145" s="3" t="s">
        <v>1</v>
      </c>
      <c r="K145" s="4">
        <v>800</v>
      </c>
      <c r="L145" s="4">
        <v>80</v>
      </c>
      <c r="M145" s="5">
        <v>704</v>
      </c>
      <c r="N145" s="3">
        <v>260</v>
      </c>
      <c r="O145" s="3">
        <v>5</v>
      </c>
      <c r="P145" s="3">
        <v>4.2</v>
      </c>
      <c r="Q145" s="3">
        <v>3.6</v>
      </c>
      <c r="R145" s="3">
        <v>2.5</v>
      </c>
      <c r="S145" s="3">
        <f t="shared" si="11"/>
        <v>2.5</v>
      </c>
      <c r="T145" s="3">
        <f>3*O145</f>
        <v>15</v>
      </c>
      <c r="U145" s="6">
        <v>1</v>
      </c>
      <c r="V145" s="3">
        <v>70</v>
      </c>
      <c r="X145" s="3">
        <f>1*O145</f>
        <v>5</v>
      </c>
      <c r="Y145" s="3">
        <f t="shared" si="12"/>
        <v>2.5</v>
      </c>
      <c r="Z145" s="6">
        <f>Y145/O145</f>
        <v>0.5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F145" s="4">
        <v>2020</v>
      </c>
      <c r="AH145" s="4" t="s">
        <v>0</v>
      </c>
      <c r="AI145" s="11" t="s">
        <v>861</v>
      </c>
      <c r="AJ145" s="4" t="s">
        <v>420</v>
      </c>
      <c r="AK145" s="10" t="s">
        <v>974</v>
      </c>
      <c r="AL145" s="10">
        <v>0.01</v>
      </c>
      <c r="AM145" s="10" t="s">
        <v>793</v>
      </c>
    </row>
    <row r="146" spans="1:39">
      <c r="A146" t="s">
        <v>1225</v>
      </c>
      <c r="B146" s="3" t="s">
        <v>438</v>
      </c>
      <c r="C146" s="3" t="s">
        <v>438</v>
      </c>
      <c r="D146" s="3" t="s">
        <v>437</v>
      </c>
      <c r="E146" s="3" t="s">
        <v>6</v>
      </c>
      <c r="G146" s="3" t="s">
        <v>4</v>
      </c>
      <c r="H146" s="3" t="s">
        <v>436</v>
      </c>
      <c r="I146" s="3" t="s">
        <v>2</v>
      </c>
      <c r="J146" s="3" t="s">
        <v>1</v>
      </c>
      <c r="K146" s="4" t="s">
        <v>793</v>
      </c>
      <c r="L146" s="4" t="s">
        <v>793</v>
      </c>
      <c r="M146" s="5">
        <v>755</v>
      </c>
      <c r="N146" s="3">
        <v>271</v>
      </c>
      <c r="O146" s="3">
        <v>5.0199999999999996</v>
      </c>
      <c r="P146" s="3">
        <v>4.2</v>
      </c>
      <c r="Q146" s="3">
        <v>3.6</v>
      </c>
      <c r="R146" s="3">
        <v>2.5</v>
      </c>
      <c r="S146" s="3">
        <f t="shared" si="11"/>
        <v>2.5099999999999998</v>
      </c>
      <c r="T146" s="3">
        <v>15.8</v>
      </c>
      <c r="U146" s="6">
        <v>1</v>
      </c>
      <c r="V146" s="3">
        <v>70</v>
      </c>
      <c r="X146" s="3">
        <f>1*O146</f>
        <v>5.0199999999999996</v>
      </c>
      <c r="Y146" s="3">
        <f t="shared" si="12"/>
        <v>2.5099999999999998</v>
      </c>
      <c r="Z146" s="6">
        <f>Y146/O146</f>
        <v>0.5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F146" s="4">
        <v>2020</v>
      </c>
      <c r="AH146" s="4" t="s">
        <v>0</v>
      </c>
      <c r="AI146" s="11" t="s">
        <v>911</v>
      </c>
      <c r="AJ146" s="4" t="s">
        <v>420</v>
      </c>
      <c r="AK146" s="10" t="s">
        <v>974</v>
      </c>
      <c r="AL146" s="10" t="s">
        <v>793</v>
      </c>
      <c r="AM146" s="10" t="s">
        <v>793</v>
      </c>
    </row>
    <row r="147" spans="1:39">
      <c r="A147" t="s">
        <v>1226</v>
      </c>
      <c r="B147" s="3" t="s">
        <v>435</v>
      </c>
      <c r="C147" s="3" t="s">
        <v>435</v>
      </c>
      <c r="D147" s="3" t="s">
        <v>432</v>
      </c>
      <c r="E147" s="3" t="s">
        <v>6</v>
      </c>
      <c r="G147" s="3" t="s">
        <v>4</v>
      </c>
      <c r="H147" s="3" t="s">
        <v>434</v>
      </c>
      <c r="I147" s="3" t="s">
        <v>2</v>
      </c>
      <c r="J147" s="3" t="s">
        <v>1</v>
      </c>
      <c r="K147" s="4">
        <v>800</v>
      </c>
      <c r="L147" s="4">
        <v>80</v>
      </c>
      <c r="M147" s="5">
        <v>601</v>
      </c>
      <c r="N147" s="3">
        <v>226</v>
      </c>
      <c r="O147" s="3">
        <v>4.2</v>
      </c>
      <c r="P147" s="3">
        <v>4.2</v>
      </c>
      <c r="Q147" s="3">
        <v>3.6</v>
      </c>
      <c r="R147" s="3">
        <v>2.5</v>
      </c>
      <c r="S147" s="3">
        <f>1*O147</f>
        <v>4.2</v>
      </c>
      <c r="T147" s="3">
        <v>26</v>
      </c>
      <c r="U147" s="6">
        <v>1</v>
      </c>
      <c r="V147" s="3">
        <v>70</v>
      </c>
      <c r="X147" s="3">
        <v>6</v>
      </c>
      <c r="Y147" s="3">
        <v>4.2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>
        <v>0.01</v>
      </c>
      <c r="AM147" s="10" t="s">
        <v>793</v>
      </c>
    </row>
    <row r="148" spans="1:39">
      <c r="A148" t="s">
        <v>1227</v>
      </c>
      <c r="B148" s="3" t="s">
        <v>433</v>
      </c>
      <c r="C148" s="3" t="s">
        <v>433</v>
      </c>
      <c r="D148" s="3" t="s">
        <v>432</v>
      </c>
      <c r="E148" s="3" t="s">
        <v>6</v>
      </c>
      <c r="G148" s="3" t="s">
        <v>4</v>
      </c>
      <c r="H148" s="3" t="s">
        <v>431</v>
      </c>
      <c r="I148" s="3" t="s">
        <v>2</v>
      </c>
      <c r="J148" s="3" t="s">
        <v>1</v>
      </c>
      <c r="K148" s="4">
        <v>800</v>
      </c>
      <c r="L148" s="4">
        <v>80</v>
      </c>
      <c r="M148" s="5">
        <v>615</v>
      </c>
      <c r="N148" s="3">
        <v>230</v>
      </c>
      <c r="O148" s="3">
        <v>4.2</v>
      </c>
      <c r="P148" s="3">
        <v>4.2</v>
      </c>
      <c r="Q148" s="3">
        <v>3.6</v>
      </c>
      <c r="R148" s="3">
        <v>2.5</v>
      </c>
      <c r="S148" s="3">
        <f>1*O148</f>
        <v>4.2</v>
      </c>
      <c r="T148" s="3">
        <v>26</v>
      </c>
      <c r="U148" s="6">
        <v>2.5</v>
      </c>
      <c r="V148" s="3">
        <v>70</v>
      </c>
      <c r="X148" s="3">
        <v>6</v>
      </c>
      <c r="Y148" s="3">
        <v>4.2</v>
      </c>
      <c r="Z148" s="6">
        <v>1</v>
      </c>
      <c r="AA148" s="10" t="s">
        <v>793</v>
      </c>
      <c r="AB148" s="4" t="s">
        <v>1075</v>
      </c>
      <c r="AC148" s="4">
        <v>70</v>
      </c>
      <c r="AD148" s="8"/>
      <c r="AE148" s="8">
        <v>21</v>
      </c>
      <c r="AH148" s="4" t="s">
        <v>0</v>
      </c>
      <c r="AI148" s="11" t="s">
        <v>794</v>
      </c>
      <c r="AJ148" s="4" t="s">
        <v>420</v>
      </c>
      <c r="AK148" s="10" t="s">
        <v>974</v>
      </c>
      <c r="AL148" s="10">
        <v>0.01</v>
      </c>
      <c r="AM148" s="10" t="s">
        <v>793</v>
      </c>
    </row>
    <row r="149" spans="1:39">
      <c r="A149" t="s">
        <v>1228</v>
      </c>
      <c r="B149" s="3" t="s">
        <v>430</v>
      </c>
      <c r="C149" s="3" t="s">
        <v>430</v>
      </c>
      <c r="D149" s="3" t="s">
        <v>7</v>
      </c>
      <c r="E149" s="3" t="s">
        <v>6</v>
      </c>
      <c r="G149" s="3" t="s">
        <v>4</v>
      </c>
      <c r="H149" s="3" t="s">
        <v>429</v>
      </c>
      <c r="I149" s="3" t="s">
        <v>2</v>
      </c>
      <c r="J149" s="3" t="s">
        <v>1</v>
      </c>
      <c r="K149" s="4" t="s">
        <v>793</v>
      </c>
      <c r="L149" s="4" t="s">
        <v>793</v>
      </c>
      <c r="M149" s="5">
        <v>742</v>
      </c>
      <c r="N149" s="3">
        <v>260</v>
      </c>
      <c r="O149" s="3">
        <v>5</v>
      </c>
      <c r="P149" s="3">
        <v>4.2</v>
      </c>
      <c r="Q149" s="3">
        <v>3.6</v>
      </c>
      <c r="R149" s="3">
        <v>2.5</v>
      </c>
      <c r="S149" s="3">
        <f>1*O149</f>
        <v>5</v>
      </c>
      <c r="T149" s="3">
        <v>20</v>
      </c>
      <c r="U149" s="6">
        <v>1</v>
      </c>
      <c r="V149" s="3">
        <v>72</v>
      </c>
      <c r="X149" s="3">
        <v>6</v>
      </c>
      <c r="Y149" s="3">
        <v>2.5</v>
      </c>
      <c r="Z149" s="6">
        <v>1</v>
      </c>
      <c r="AA149" s="10" t="s">
        <v>793</v>
      </c>
      <c r="AB149" s="4" t="s">
        <v>1075</v>
      </c>
      <c r="AC149" s="4">
        <v>70</v>
      </c>
      <c r="AD149" s="8"/>
      <c r="AE149" s="8">
        <v>21</v>
      </c>
      <c r="AF149" s="4">
        <v>2020</v>
      </c>
      <c r="AH149" s="4" t="s">
        <v>0</v>
      </c>
      <c r="AI149" s="11" t="s">
        <v>794</v>
      </c>
      <c r="AJ149" s="4" t="s">
        <v>420</v>
      </c>
      <c r="AK149" s="10" t="s">
        <v>974</v>
      </c>
      <c r="AL149" s="10" t="s">
        <v>793</v>
      </c>
      <c r="AM149" s="10" t="s">
        <v>793</v>
      </c>
    </row>
    <row r="150" spans="1:39">
      <c r="A150" t="s">
        <v>1229</v>
      </c>
      <c r="B150" s="3" t="s">
        <v>428</v>
      </c>
      <c r="C150" s="3" t="s">
        <v>428</v>
      </c>
      <c r="D150" s="3" t="s">
        <v>68</v>
      </c>
      <c r="E150" s="3" t="s">
        <v>6</v>
      </c>
      <c r="G150" s="3" t="s">
        <v>11</v>
      </c>
      <c r="H150" s="3" t="s">
        <v>427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524</v>
      </c>
      <c r="N150" s="3">
        <v>211</v>
      </c>
      <c r="O150" s="3">
        <v>50</v>
      </c>
      <c r="P150" s="3">
        <v>4.2</v>
      </c>
      <c r="Q150" s="3">
        <v>3.6</v>
      </c>
      <c r="R150" s="3">
        <v>2.5</v>
      </c>
      <c r="S150" s="3">
        <f>1*O150</f>
        <v>50</v>
      </c>
      <c r="T150" s="3">
        <v>179</v>
      </c>
      <c r="U150" s="6">
        <v>1</v>
      </c>
      <c r="V150" s="3">
        <v>895</v>
      </c>
      <c r="X150" s="3">
        <f>O150</f>
        <v>50</v>
      </c>
      <c r="Y150" s="3">
        <f>0.5*O150</f>
        <v>25</v>
      </c>
      <c r="Z150" s="6">
        <v>1</v>
      </c>
      <c r="AA150" s="10" t="s">
        <v>793</v>
      </c>
      <c r="AB150" s="4">
        <v>298</v>
      </c>
      <c r="AC150" s="8">
        <v>10.6</v>
      </c>
      <c r="AD150" s="8">
        <v>153</v>
      </c>
      <c r="AE150" s="7" t="s">
        <v>1075</v>
      </c>
      <c r="AF150" s="4">
        <v>2018</v>
      </c>
      <c r="AH150" s="4" t="s">
        <v>0</v>
      </c>
      <c r="AI150" s="11" t="s">
        <v>892</v>
      </c>
      <c r="AJ150" s="4" t="s">
        <v>420</v>
      </c>
      <c r="AK150" s="10" t="s">
        <v>974</v>
      </c>
      <c r="AL150" s="10" t="s">
        <v>793</v>
      </c>
      <c r="AM150" s="10" t="s">
        <v>793</v>
      </c>
    </row>
    <row r="151" spans="1:39">
      <c r="A151" t="s">
        <v>1230</v>
      </c>
      <c r="B151" s="3" t="s">
        <v>426</v>
      </c>
      <c r="C151" s="3" t="s">
        <v>426</v>
      </c>
      <c r="D151" s="3" t="s">
        <v>58</v>
      </c>
      <c r="E151" s="3" t="s">
        <v>6</v>
      </c>
      <c r="G151" s="3" t="s">
        <v>9</v>
      </c>
      <c r="H151" s="3" t="s">
        <v>425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481</v>
      </c>
      <c r="N151" s="3">
        <v>215</v>
      </c>
      <c r="O151" s="3">
        <v>51</v>
      </c>
      <c r="P151" s="3">
        <v>4.2</v>
      </c>
      <c r="Q151" s="3">
        <v>3.6</v>
      </c>
      <c r="R151" s="3">
        <v>2.5</v>
      </c>
      <c r="S151" s="3">
        <f>1*O151</f>
        <v>51</v>
      </c>
      <c r="T151" s="3">
        <v>188</v>
      </c>
      <c r="U151" s="6">
        <v>1</v>
      </c>
      <c r="V151" s="3">
        <v>911</v>
      </c>
      <c r="X151" s="3">
        <f>O151</f>
        <v>51</v>
      </c>
      <c r="Y151" s="3">
        <f>0.5*O151</f>
        <v>25.5</v>
      </c>
      <c r="Z151" s="6">
        <v>1</v>
      </c>
      <c r="AA151" s="10" t="s">
        <v>793</v>
      </c>
      <c r="AB151" s="4">
        <v>148</v>
      </c>
      <c r="AC151" s="8">
        <v>28</v>
      </c>
      <c r="AD151" s="8">
        <v>98</v>
      </c>
      <c r="AE151" s="7" t="s">
        <v>1075</v>
      </c>
      <c r="AH151" s="4" t="s">
        <v>0</v>
      </c>
      <c r="AJ151" s="4" t="s">
        <v>420</v>
      </c>
      <c r="AK151" s="10" t="s">
        <v>974</v>
      </c>
      <c r="AL151" s="10" t="s">
        <v>793</v>
      </c>
      <c r="AM151" s="10" t="s">
        <v>793</v>
      </c>
    </row>
    <row r="152" spans="1:39">
      <c r="A152" t="s">
        <v>1231</v>
      </c>
      <c r="B152" s="3" t="s">
        <v>424</v>
      </c>
      <c r="C152" s="3" t="s">
        <v>424</v>
      </c>
      <c r="D152" s="3" t="s">
        <v>68</v>
      </c>
      <c r="E152" s="3" t="s">
        <v>6</v>
      </c>
      <c r="G152" s="3" t="s">
        <v>11</v>
      </c>
      <c r="H152" s="3" t="s">
        <v>423</v>
      </c>
      <c r="I152" s="3" t="s">
        <v>2</v>
      </c>
      <c r="J152" s="3" t="s">
        <v>9</v>
      </c>
      <c r="K152" s="4" t="s">
        <v>793</v>
      </c>
      <c r="L152" s="4" t="s">
        <v>793</v>
      </c>
      <c r="M152" s="5">
        <v>641</v>
      </c>
      <c r="N152" s="3">
        <v>257</v>
      </c>
      <c r="O152" s="3">
        <v>61</v>
      </c>
      <c r="P152" s="3">
        <v>4.2</v>
      </c>
      <c r="Q152" s="3">
        <v>3.6</v>
      </c>
      <c r="R152" s="3">
        <v>2.5</v>
      </c>
      <c r="S152" s="3">
        <f>0.5*O152</f>
        <v>30.5</v>
      </c>
      <c r="T152" s="3">
        <f>1*O152</f>
        <v>61</v>
      </c>
      <c r="U152" s="6">
        <v>0.5</v>
      </c>
      <c r="V152" s="3">
        <v>875</v>
      </c>
      <c r="X152" s="3">
        <f>1*O152</f>
        <v>61</v>
      </c>
      <c r="Y152" s="3">
        <f>0.33*O152</f>
        <v>20.130000000000003</v>
      </c>
      <c r="Z152" s="6">
        <v>0.33</v>
      </c>
      <c r="AA152" s="10" t="s">
        <v>793</v>
      </c>
      <c r="AB152" s="4">
        <v>355</v>
      </c>
      <c r="AC152" s="8">
        <v>11.4</v>
      </c>
      <c r="AD152" s="8">
        <v>110</v>
      </c>
      <c r="AE152" s="7" t="s">
        <v>1075</v>
      </c>
      <c r="AF152" s="4">
        <v>2019</v>
      </c>
      <c r="AH152" s="4" t="s">
        <v>0</v>
      </c>
      <c r="AI152" s="11" t="s">
        <v>893</v>
      </c>
      <c r="AJ152" s="4" t="s">
        <v>420</v>
      </c>
      <c r="AK152" s="10" t="s">
        <v>974</v>
      </c>
      <c r="AL152" s="10" t="s">
        <v>793</v>
      </c>
      <c r="AM152" s="10" t="s">
        <v>793</v>
      </c>
    </row>
    <row r="153" spans="1:39">
      <c r="A153" t="s">
        <v>1232</v>
      </c>
      <c r="B153" s="3" t="s">
        <v>422</v>
      </c>
      <c r="C153" s="3" t="s">
        <v>422</v>
      </c>
      <c r="D153" s="3" t="s">
        <v>68</v>
      </c>
      <c r="E153" s="3" t="s">
        <v>6</v>
      </c>
      <c r="G153" s="3" t="s">
        <v>11</v>
      </c>
      <c r="H153" s="3" t="s">
        <v>421</v>
      </c>
      <c r="I153" s="3" t="s">
        <v>2</v>
      </c>
      <c r="J153" s="3" t="s">
        <v>9</v>
      </c>
      <c r="K153" s="4" t="s">
        <v>793</v>
      </c>
      <c r="L153" s="4" t="s">
        <v>793</v>
      </c>
      <c r="M153" s="5">
        <v>648</v>
      </c>
      <c r="N153" s="3">
        <v>259</v>
      </c>
      <c r="O153" s="3">
        <v>65</v>
      </c>
      <c r="P153" s="3">
        <v>4.2</v>
      </c>
      <c r="Q153" s="3">
        <v>3.657</v>
      </c>
      <c r="R153" s="3">
        <v>2.5</v>
      </c>
      <c r="S153" s="3">
        <f>0.5*O153</f>
        <v>32.5</v>
      </c>
      <c r="T153" s="3">
        <f>1*O153</f>
        <v>65</v>
      </c>
      <c r="U153" s="6">
        <v>0.5</v>
      </c>
      <c r="V153" s="3">
        <v>897</v>
      </c>
      <c r="W153" s="3">
        <v>426</v>
      </c>
      <c r="X153" s="3">
        <f>1*O153</f>
        <v>65</v>
      </c>
      <c r="Y153" s="3">
        <f>0.33*O153</f>
        <v>21.45</v>
      </c>
      <c r="Z153" s="6">
        <v>0.33</v>
      </c>
      <c r="AA153" s="10" t="s">
        <v>793</v>
      </c>
      <c r="AB153" s="4">
        <v>350</v>
      </c>
      <c r="AC153" s="8">
        <v>11.7</v>
      </c>
      <c r="AD153" s="8">
        <v>104</v>
      </c>
      <c r="AE153" s="7" t="s">
        <v>1075</v>
      </c>
      <c r="AF153" s="4">
        <v>2020</v>
      </c>
      <c r="AH153" s="4" t="s">
        <v>0</v>
      </c>
      <c r="AI153" s="11" t="s">
        <v>894</v>
      </c>
      <c r="AJ153" s="4" t="s">
        <v>420</v>
      </c>
      <c r="AK153" s="10" t="s">
        <v>974</v>
      </c>
      <c r="AL153" s="10" t="s">
        <v>793</v>
      </c>
      <c r="AM153" s="10" t="s">
        <v>793</v>
      </c>
    </row>
    <row r="154" spans="1:39">
      <c r="A154" t="s">
        <v>1233</v>
      </c>
      <c r="B154" s="3" t="s">
        <v>419</v>
      </c>
      <c r="C154" s="3" t="s">
        <v>419</v>
      </c>
      <c r="D154" s="3" t="s">
        <v>68</v>
      </c>
      <c r="E154" s="3" t="s">
        <v>6</v>
      </c>
      <c r="G154" s="3" t="s">
        <v>11</v>
      </c>
      <c r="H154" s="3" t="s">
        <v>418</v>
      </c>
      <c r="I154" s="3" t="s">
        <v>2</v>
      </c>
      <c r="J154" s="3" t="s">
        <v>9</v>
      </c>
      <c r="K154" s="4">
        <v>1000</v>
      </c>
      <c r="L154" s="4">
        <v>80</v>
      </c>
      <c r="M154" s="4" t="s">
        <v>793</v>
      </c>
      <c r="N154" s="4" t="s">
        <v>793</v>
      </c>
      <c r="O154" s="3">
        <v>65.599999999999994</v>
      </c>
      <c r="P154" s="3">
        <v>4.2</v>
      </c>
      <c r="Q154" s="3">
        <v>3.6</v>
      </c>
      <c r="R154" s="3">
        <v>2.5</v>
      </c>
      <c r="S154" s="3">
        <f>0.5*O154</f>
        <v>32.799999999999997</v>
      </c>
      <c r="T154" s="3">
        <f>1*O154</f>
        <v>65.599999999999994</v>
      </c>
      <c r="U154" s="6">
        <v>0.5</v>
      </c>
      <c r="V154" s="3">
        <v>964</v>
      </c>
      <c r="X154" s="3">
        <f>1*O154</f>
        <v>65.599999999999994</v>
      </c>
      <c r="Y154" s="3">
        <f>0.33*O154</f>
        <v>21.648</v>
      </c>
      <c r="Z154" s="6">
        <v>0.33</v>
      </c>
      <c r="AA154" s="10" t="s">
        <v>793</v>
      </c>
      <c r="AB154" s="4">
        <v>325</v>
      </c>
      <c r="AC154" s="8">
        <v>11.5</v>
      </c>
      <c r="AD154" s="8">
        <v>125</v>
      </c>
      <c r="AE154" s="7" t="s">
        <v>1075</v>
      </c>
      <c r="AF154" s="4">
        <v>2018</v>
      </c>
      <c r="AG154" s="4" t="s">
        <v>0</v>
      </c>
      <c r="AI154" s="11" t="s">
        <v>896</v>
      </c>
      <c r="AJ154" s="9" t="s">
        <v>405</v>
      </c>
      <c r="AK154" s="10" t="s">
        <v>974</v>
      </c>
      <c r="AL154" s="10" t="s">
        <v>793</v>
      </c>
      <c r="AM154" s="10" t="s">
        <v>793</v>
      </c>
    </row>
    <row r="155" spans="1:39">
      <c r="A155" t="s">
        <v>1234</v>
      </c>
      <c r="B155" s="3" t="s">
        <v>1003</v>
      </c>
      <c r="C155" s="3" t="s">
        <v>417</v>
      </c>
      <c r="D155" s="3" t="s">
        <v>7</v>
      </c>
      <c r="E155" s="3" t="s">
        <v>6</v>
      </c>
      <c r="G155" s="3" t="s">
        <v>4</v>
      </c>
      <c r="H155" s="3" t="s">
        <v>416</v>
      </c>
      <c r="I155" s="3" t="s">
        <v>2</v>
      </c>
      <c r="J155" s="3" t="s">
        <v>1</v>
      </c>
      <c r="K155" s="4">
        <v>1500</v>
      </c>
      <c r="L155" s="4">
        <v>70</v>
      </c>
      <c r="M155" s="4" t="s">
        <v>793</v>
      </c>
      <c r="N155" s="4" t="s">
        <v>793</v>
      </c>
      <c r="O155" s="3">
        <v>4.8</v>
      </c>
      <c r="P155" s="3">
        <v>4.2</v>
      </c>
      <c r="Q155" s="3">
        <v>3.6</v>
      </c>
      <c r="R155" s="3">
        <v>2.5</v>
      </c>
      <c r="S155" s="3">
        <v>0.96</v>
      </c>
      <c r="T155" s="3">
        <v>4.8</v>
      </c>
      <c r="U155" s="6">
        <v>1</v>
      </c>
      <c r="V155" s="3">
        <v>72</v>
      </c>
      <c r="X155" s="3">
        <v>4.8</v>
      </c>
      <c r="Y155" s="3">
        <v>1.5840000000000001</v>
      </c>
      <c r="Z155" s="6">
        <v>1</v>
      </c>
      <c r="AA155" s="10" t="s">
        <v>793</v>
      </c>
      <c r="AB155" s="4" t="s">
        <v>1075</v>
      </c>
      <c r="AC155" s="4">
        <v>70</v>
      </c>
      <c r="AD155" s="8"/>
      <c r="AE155" s="8">
        <v>21</v>
      </c>
      <c r="AH155" s="4" t="s">
        <v>0</v>
      </c>
      <c r="AI155" s="11" t="s">
        <v>914</v>
      </c>
      <c r="AK155" s="10" t="s">
        <v>974</v>
      </c>
      <c r="AL155" s="10" t="s">
        <v>793</v>
      </c>
      <c r="AM155" s="12">
        <v>0.8</v>
      </c>
    </row>
    <row r="156" spans="1:39">
      <c r="A156" t="s">
        <v>1235</v>
      </c>
      <c r="B156" s="3" t="s">
        <v>1004</v>
      </c>
      <c r="C156" s="3" t="s">
        <v>417</v>
      </c>
      <c r="D156" s="3" t="s">
        <v>7</v>
      </c>
      <c r="E156" s="3" t="s">
        <v>6</v>
      </c>
      <c r="G156" s="3" t="s">
        <v>4</v>
      </c>
      <c r="H156" s="3" t="s">
        <v>416</v>
      </c>
      <c r="I156" s="3" t="s">
        <v>2</v>
      </c>
      <c r="J156" s="3" t="s">
        <v>1</v>
      </c>
      <c r="K156" s="4">
        <v>500</v>
      </c>
      <c r="L156" s="4">
        <v>70</v>
      </c>
      <c r="M156" s="4" t="s">
        <v>793</v>
      </c>
      <c r="N156" s="4" t="s">
        <v>793</v>
      </c>
      <c r="O156" s="3">
        <v>4.8</v>
      </c>
      <c r="P156" s="3">
        <v>4.2</v>
      </c>
      <c r="Q156" s="3">
        <v>3.6</v>
      </c>
      <c r="R156" s="3">
        <v>2.5</v>
      </c>
      <c r="S156" s="3">
        <v>0.96</v>
      </c>
      <c r="T156" s="3">
        <v>4.8</v>
      </c>
      <c r="U156" s="6">
        <v>1</v>
      </c>
      <c r="V156" s="3">
        <v>72</v>
      </c>
      <c r="X156" s="3">
        <v>4.8</v>
      </c>
      <c r="Y156" s="3">
        <v>1.5840000000000001</v>
      </c>
      <c r="Z156" s="6">
        <v>1</v>
      </c>
      <c r="AA156" s="10" t="s">
        <v>793</v>
      </c>
      <c r="AB156" s="4" t="s">
        <v>1075</v>
      </c>
      <c r="AC156" s="4">
        <v>70</v>
      </c>
      <c r="AD156" s="8"/>
      <c r="AE156" s="8">
        <v>21</v>
      </c>
      <c r="AH156" s="4" t="s">
        <v>0</v>
      </c>
      <c r="AI156" s="11" t="s">
        <v>914</v>
      </c>
      <c r="AK156" s="10" t="s">
        <v>974</v>
      </c>
      <c r="AL156" s="10" t="s">
        <v>793</v>
      </c>
      <c r="AM156" s="12">
        <v>1</v>
      </c>
    </row>
    <row r="157" spans="1:39">
      <c r="A157" t="s">
        <v>1236</v>
      </c>
      <c r="B157" s="3" t="s">
        <v>415</v>
      </c>
      <c r="C157" s="3" t="s">
        <v>415</v>
      </c>
      <c r="D157" s="3" t="s">
        <v>68</v>
      </c>
      <c r="E157" s="3" t="s">
        <v>6</v>
      </c>
      <c r="G157" s="3" t="s">
        <v>11</v>
      </c>
      <c r="H157" s="3" t="s">
        <v>414</v>
      </c>
      <c r="I157" s="3" t="s">
        <v>2</v>
      </c>
      <c r="J157" s="3" t="s">
        <v>9</v>
      </c>
      <c r="K157" s="4">
        <v>1200</v>
      </c>
      <c r="L157" s="4">
        <v>65</v>
      </c>
      <c r="M157" s="4" t="s">
        <v>793</v>
      </c>
      <c r="N157" s="4" t="s">
        <v>793</v>
      </c>
      <c r="O157" s="3">
        <v>63</v>
      </c>
      <c r="P157" s="3">
        <v>4.2</v>
      </c>
      <c r="Q157" s="3">
        <v>3.6</v>
      </c>
      <c r="R157" s="3">
        <v>2.5</v>
      </c>
      <c r="S157" s="3">
        <f>0.5*O157</f>
        <v>31.5</v>
      </c>
      <c r="T157" s="3">
        <f>1*O157</f>
        <v>63</v>
      </c>
      <c r="U157" s="6">
        <v>1</v>
      </c>
      <c r="V157" s="3">
        <v>882</v>
      </c>
      <c r="X157" s="3">
        <f>1*O157</f>
        <v>63</v>
      </c>
      <c r="Y157" s="3">
        <v>18.899999999999999</v>
      </c>
      <c r="Z157" s="6">
        <v>0.33</v>
      </c>
      <c r="AA157" s="10" t="s">
        <v>793</v>
      </c>
      <c r="AB157" s="4">
        <v>301</v>
      </c>
      <c r="AC157" s="8">
        <v>14.5</v>
      </c>
      <c r="AD157" s="8">
        <v>100</v>
      </c>
      <c r="AE157" s="7" t="s">
        <v>1075</v>
      </c>
      <c r="AF157" s="4">
        <v>2018</v>
      </c>
      <c r="AG157" s="4" t="s">
        <v>0</v>
      </c>
      <c r="AI157" s="11" t="s">
        <v>794</v>
      </c>
      <c r="AJ157" s="9" t="s">
        <v>405</v>
      </c>
      <c r="AK157" s="10" t="s">
        <v>974</v>
      </c>
      <c r="AL157" s="10" t="s">
        <v>793</v>
      </c>
      <c r="AM157" s="10" t="s">
        <v>793</v>
      </c>
    </row>
    <row r="158" spans="1:39">
      <c r="A158" t="s">
        <v>1237</v>
      </c>
      <c r="B158" s="3" t="s">
        <v>413</v>
      </c>
      <c r="C158" s="3" t="s">
        <v>413</v>
      </c>
      <c r="D158" s="3" t="s">
        <v>68</v>
      </c>
      <c r="E158" s="3" t="s">
        <v>6</v>
      </c>
      <c r="F158" s="3" t="s">
        <v>412</v>
      </c>
      <c r="G158" s="3" t="s">
        <v>11</v>
      </c>
      <c r="H158" s="3" t="s">
        <v>411</v>
      </c>
      <c r="I158" s="3" t="s">
        <v>2</v>
      </c>
      <c r="J158" s="3" t="s">
        <v>9</v>
      </c>
      <c r="K158" s="4">
        <v>1500</v>
      </c>
      <c r="L158" s="4">
        <v>80</v>
      </c>
      <c r="M158" s="4" t="s">
        <v>793</v>
      </c>
      <c r="N158" s="3">
        <v>265</v>
      </c>
      <c r="O158" s="3">
        <v>78</v>
      </c>
      <c r="P158" s="3">
        <v>4.2</v>
      </c>
      <c r="Q158" s="3">
        <v>3.6</v>
      </c>
      <c r="R158" s="3">
        <v>2.5</v>
      </c>
      <c r="S158" s="3">
        <f>0.3*O158</f>
        <v>23.4</v>
      </c>
      <c r="T158" s="3">
        <f>1*O158</f>
        <v>78</v>
      </c>
      <c r="U158" s="6">
        <v>0.33</v>
      </c>
      <c r="V158" s="3">
        <v>965</v>
      </c>
      <c r="X158" s="3">
        <f>1*O158</f>
        <v>78</v>
      </c>
      <c r="Y158" s="3">
        <f>0.3*O158</f>
        <v>23.4</v>
      </c>
      <c r="Z158" s="6">
        <v>0.33</v>
      </c>
      <c r="AA158" s="10" t="s">
        <v>793</v>
      </c>
      <c r="AB158" s="4">
        <v>530</v>
      </c>
      <c r="AC158" s="8">
        <v>8.5</v>
      </c>
      <c r="AD158" s="8">
        <v>100</v>
      </c>
      <c r="AE158" s="7" t="s">
        <v>1075</v>
      </c>
      <c r="AF158" s="4">
        <v>2021</v>
      </c>
      <c r="AH158" s="4" t="s">
        <v>0</v>
      </c>
      <c r="AI158" s="11" t="s">
        <v>895</v>
      </c>
      <c r="AJ158" s="9" t="s">
        <v>405</v>
      </c>
      <c r="AK158" s="10" t="s">
        <v>974</v>
      </c>
      <c r="AL158" s="10" t="s">
        <v>793</v>
      </c>
      <c r="AM158" s="10" t="s">
        <v>793</v>
      </c>
    </row>
    <row r="159" spans="1:39">
      <c r="A159" t="s">
        <v>1238</v>
      </c>
      <c r="B159" s="3" t="s">
        <v>410</v>
      </c>
      <c r="C159" s="3" t="s">
        <v>410</v>
      </c>
      <c r="D159" s="3" t="s">
        <v>409</v>
      </c>
      <c r="E159" s="3" t="s">
        <v>84</v>
      </c>
      <c r="F159" s="3" t="s">
        <v>83</v>
      </c>
      <c r="G159" s="3" t="s">
        <v>11</v>
      </c>
      <c r="H159" s="3" t="s">
        <v>408</v>
      </c>
      <c r="I159" s="3" t="s">
        <v>2</v>
      </c>
      <c r="J159" s="3" t="s">
        <v>9</v>
      </c>
      <c r="K159" s="4">
        <v>1000</v>
      </c>
      <c r="L159" s="4">
        <v>80</v>
      </c>
      <c r="M159" s="4" t="s">
        <v>793</v>
      </c>
      <c r="N159" s="4" t="s">
        <v>793</v>
      </c>
      <c r="O159" s="3">
        <v>20</v>
      </c>
      <c r="P159" s="3">
        <v>3.65</v>
      </c>
      <c r="Q159" s="3">
        <v>3.3</v>
      </c>
      <c r="R159" s="3">
        <v>2.5</v>
      </c>
      <c r="S159" s="3">
        <f>0.2*O159</f>
        <v>4</v>
      </c>
      <c r="T159" s="3">
        <f>1*O159</f>
        <v>20</v>
      </c>
      <c r="U159" s="6" t="s">
        <v>793</v>
      </c>
      <c r="V159" s="3">
        <v>496</v>
      </c>
      <c r="X159" s="3">
        <f>1*O159</f>
        <v>20</v>
      </c>
      <c r="Y159" s="3">
        <f>0.2*O159</f>
        <v>4</v>
      </c>
      <c r="Z159" s="6" t="s">
        <v>793</v>
      </c>
      <c r="AA159" s="10" t="s">
        <v>793</v>
      </c>
      <c r="AB159" s="4">
        <v>227</v>
      </c>
      <c r="AC159" s="4">
        <v>7.25</v>
      </c>
      <c r="AD159" s="4">
        <v>160</v>
      </c>
      <c r="AE159" s="7" t="s">
        <v>1075</v>
      </c>
      <c r="AH159" s="4" t="s">
        <v>0</v>
      </c>
      <c r="AK159" s="10" t="s">
        <v>974</v>
      </c>
      <c r="AL159" s="10" t="s">
        <v>793</v>
      </c>
      <c r="AM159" s="10" t="s">
        <v>793</v>
      </c>
    </row>
    <row r="160" spans="1:39">
      <c r="A160" t="s">
        <v>1239</v>
      </c>
      <c r="B160" s="3" t="s">
        <v>407</v>
      </c>
      <c r="C160" s="3" t="s">
        <v>407</v>
      </c>
      <c r="D160" s="3" t="s">
        <v>68</v>
      </c>
      <c r="E160" s="3" t="s">
        <v>6</v>
      </c>
      <c r="F160" s="3" t="s">
        <v>12</v>
      </c>
      <c r="G160" s="3" t="s">
        <v>11</v>
      </c>
      <c r="H160" s="3" t="s">
        <v>406</v>
      </c>
      <c r="I160" s="3" t="s">
        <v>2</v>
      </c>
      <c r="J160" s="3" t="s">
        <v>9</v>
      </c>
      <c r="K160" s="4">
        <v>1000</v>
      </c>
      <c r="L160" s="4">
        <v>80</v>
      </c>
      <c r="M160" s="4" t="s">
        <v>793</v>
      </c>
      <c r="N160" s="3">
        <v>265</v>
      </c>
      <c r="O160" s="3">
        <v>60</v>
      </c>
      <c r="P160" s="3">
        <v>4.2</v>
      </c>
      <c r="Q160" s="3">
        <v>3.6</v>
      </c>
      <c r="R160" s="3">
        <v>2.5</v>
      </c>
      <c r="S160" s="3">
        <f>0.2*O160</f>
        <v>12</v>
      </c>
      <c r="T160" s="3">
        <f>2*O160</f>
        <v>120</v>
      </c>
      <c r="U160" s="6">
        <v>0.33</v>
      </c>
      <c r="V160" s="3">
        <v>820</v>
      </c>
      <c r="X160" s="3">
        <f>1*O160</f>
        <v>60</v>
      </c>
      <c r="Y160" s="3">
        <f>0.2*O160</f>
        <v>12</v>
      </c>
      <c r="Z160" s="6">
        <v>0.33</v>
      </c>
      <c r="AA160" s="10" t="s">
        <v>793</v>
      </c>
      <c r="AB160" s="4">
        <v>330</v>
      </c>
      <c r="AC160" s="4">
        <v>16.5</v>
      </c>
      <c r="AD160" s="4">
        <v>100</v>
      </c>
      <c r="AE160" s="7" t="s">
        <v>1075</v>
      </c>
      <c r="AF160" s="4">
        <v>2020</v>
      </c>
      <c r="AG160" s="4" t="s">
        <v>0</v>
      </c>
      <c r="AH160" s="4" t="s">
        <v>0</v>
      </c>
      <c r="AI160" s="11" t="s">
        <v>794</v>
      </c>
      <c r="AJ160" s="4" t="s">
        <v>405</v>
      </c>
      <c r="AK160" s="10" t="s">
        <v>974</v>
      </c>
      <c r="AL160" s="10" t="s">
        <v>793</v>
      </c>
      <c r="AM160" s="10" t="s">
        <v>793</v>
      </c>
    </row>
    <row r="161" spans="1:39">
      <c r="A161" t="s">
        <v>1240</v>
      </c>
      <c r="B161" s="3" t="s">
        <v>404</v>
      </c>
      <c r="C161" s="3" t="s">
        <v>404</v>
      </c>
      <c r="D161" s="3" t="s">
        <v>401</v>
      </c>
      <c r="E161" s="3" t="s">
        <v>84</v>
      </c>
      <c r="F161" s="3" t="s">
        <v>83</v>
      </c>
      <c r="G161" s="3" t="s">
        <v>9</v>
      </c>
      <c r="H161" s="3" t="s">
        <v>403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400</v>
      </c>
      <c r="P161" s="3">
        <v>3.65</v>
      </c>
      <c r="Q161" s="3">
        <v>3.2</v>
      </c>
      <c r="R161" s="3">
        <v>2.5</v>
      </c>
      <c r="S161" s="3">
        <f>0.3*O161</f>
        <v>120</v>
      </c>
      <c r="T161" s="3">
        <v>800</v>
      </c>
      <c r="U161" s="6">
        <v>0.3</v>
      </c>
      <c r="V161" s="3">
        <v>13600</v>
      </c>
      <c r="X161" s="3">
        <v>400</v>
      </c>
      <c r="Y161" s="3">
        <f>O161*0.3</f>
        <v>120</v>
      </c>
      <c r="Z161" s="6">
        <v>0.3</v>
      </c>
      <c r="AA161" s="10" t="s">
        <v>793</v>
      </c>
      <c r="AB161" s="4">
        <v>450</v>
      </c>
      <c r="AC161" s="4">
        <v>71</v>
      </c>
      <c r="AD161" s="4">
        <v>275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 t="s">
        <v>793</v>
      </c>
      <c r="AM161" s="12">
        <v>0.8</v>
      </c>
    </row>
    <row r="162" spans="1:39">
      <c r="A162" t="s">
        <v>1241</v>
      </c>
      <c r="B162" s="3" t="s">
        <v>402</v>
      </c>
      <c r="C162" s="3" t="s">
        <v>402</v>
      </c>
      <c r="D162" s="3" t="s">
        <v>401</v>
      </c>
      <c r="E162" s="3" t="s">
        <v>84</v>
      </c>
      <c r="F162" s="3" t="s">
        <v>83</v>
      </c>
      <c r="G162" s="3" t="s">
        <v>9</v>
      </c>
      <c r="H162" s="3" t="s">
        <v>400</v>
      </c>
      <c r="I162" s="3" t="s">
        <v>2</v>
      </c>
      <c r="J162" s="3" t="s">
        <v>9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72</v>
      </c>
      <c r="P162" s="3">
        <v>3.65</v>
      </c>
      <c r="Q162" s="3">
        <v>3.2</v>
      </c>
      <c r="R162" s="3">
        <v>2.5</v>
      </c>
      <c r="S162" s="3">
        <f>0.3*O162</f>
        <v>21.599999999999998</v>
      </c>
      <c r="T162" s="3">
        <v>216</v>
      </c>
      <c r="U162" s="6">
        <v>0.3</v>
      </c>
      <c r="V162" s="3">
        <v>1900</v>
      </c>
      <c r="X162" s="3">
        <v>72</v>
      </c>
      <c r="Y162" s="3">
        <f>O162*0.3</f>
        <v>21.599999999999998</v>
      </c>
      <c r="Z162" s="6">
        <v>0.3</v>
      </c>
      <c r="AA162" s="10" t="s">
        <v>793</v>
      </c>
      <c r="AB162" s="4">
        <v>68</v>
      </c>
      <c r="AC162" s="4">
        <v>29</v>
      </c>
      <c r="AD162" s="4">
        <v>216</v>
      </c>
      <c r="AE162" s="7" t="s">
        <v>1075</v>
      </c>
      <c r="AG162" s="4" t="s">
        <v>0</v>
      </c>
      <c r="AI162" s="11" t="s">
        <v>794</v>
      </c>
      <c r="AK162" s="10" t="s">
        <v>974</v>
      </c>
      <c r="AL162" s="10" t="s">
        <v>793</v>
      </c>
      <c r="AM162" s="12">
        <v>0.8</v>
      </c>
    </row>
    <row r="163" spans="1:39">
      <c r="A163" t="s">
        <v>1242</v>
      </c>
      <c r="B163" s="3" t="s">
        <v>399</v>
      </c>
      <c r="C163" s="3" t="s">
        <v>399</v>
      </c>
      <c r="D163" s="3" t="s">
        <v>394</v>
      </c>
      <c r="E163" s="3" t="s">
        <v>84</v>
      </c>
      <c r="F163" s="3" t="s">
        <v>83</v>
      </c>
      <c r="G163" s="3" t="s">
        <v>9</v>
      </c>
      <c r="H163" s="3" t="s">
        <v>398</v>
      </c>
      <c r="I163" s="3" t="s">
        <v>2</v>
      </c>
      <c r="J163" s="3" t="s">
        <v>9</v>
      </c>
      <c r="K163" s="4">
        <v>2000</v>
      </c>
      <c r="L163" s="4">
        <v>80</v>
      </c>
      <c r="M163" s="4" t="s">
        <v>793</v>
      </c>
      <c r="N163" s="4" t="s">
        <v>793</v>
      </c>
      <c r="O163" s="3">
        <v>60</v>
      </c>
      <c r="P163" s="3">
        <v>3.65</v>
      </c>
      <c r="Q163" s="3">
        <v>3.2</v>
      </c>
      <c r="R163" s="3">
        <v>2</v>
      </c>
      <c r="S163" s="3">
        <v>12</v>
      </c>
      <c r="T163" s="3">
        <v>180</v>
      </c>
      <c r="U163" s="6">
        <v>0.2</v>
      </c>
      <c r="V163" s="3">
        <v>1410</v>
      </c>
      <c r="X163" s="3">
        <v>120</v>
      </c>
      <c r="Y163" s="3">
        <v>12</v>
      </c>
      <c r="Z163" s="6">
        <v>0.2</v>
      </c>
      <c r="AA163" s="10" t="s">
        <v>793</v>
      </c>
      <c r="AB163" s="4">
        <v>173</v>
      </c>
      <c r="AC163" s="4">
        <v>32</v>
      </c>
      <c r="AD163" s="4">
        <v>124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</row>
    <row r="164" spans="1:39">
      <c r="A164" t="s">
        <v>1243</v>
      </c>
      <c r="B164" s="3" t="s">
        <v>397</v>
      </c>
      <c r="C164" s="3" t="s">
        <v>397</v>
      </c>
      <c r="D164" s="3" t="s">
        <v>394</v>
      </c>
      <c r="E164" s="3" t="s">
        <v>84</v>
      </c>
      <c r="F164" s="3" t="s">
        <v>83</v>
      </c>
      <c r="G164" s="3" t="s">
        <v>4</v>
      </c>
      <c r="H164" s="3" t="s">
        <v>396</v>
      </c>
      <c r="I164" s="3" t="s">
        <v>2</v>
      </c>
      <c r="J164" s="3" t="s">
        <v>1</v>
      </c>
      <c r="K164" s="4">
        <v>2000</v>
      </c>
      <c r="L164" s="4">
        <v>80</v>
      </c>
      <c r="M164" s="4" t="s">
        <v>793</v>
      </c>
      <c r="N164" s="4" t="s">
        <v>793</v>
      </c>
      <c r="O164" s="3">
        <v>3.8</v>
      </c>
      <c r="P164" s="3">
        <v>3.65</v>
      </c>
      <c r="Q164" s="3">
        <v>3.2</v>
      </c>
      <c r="R164" s="3">
        <v>2</v>
      </c>
      <c r="S164" s="3">
        <v>0.76</v>
      </c>
      <c r="T164" s="3">
        <f>3*O164</f>
        <v>11.399999999999999</v>
      </c>
      <c r="U164" s="6">
        <v>0.2</v>
      </c>
      <c r="V164" s="3">
        <v>92</v>
      </c>
      <c r="X164" s="3">
        <f>1*O164</f>
        <v>3.8</v>
      </c>
      <c r="Y164" s="3">
        <v>0.76</v>
      </c>
      <c r="Z164" s="6">
        <v>0.2</v>
      </c>
      <c r="AA164" s="10" t="s">
        <v>793</v>
      </c>
      <c r="AB164" s="4" t="s">
        <v>1075</v>
      </c>
      <c r="AC164" s="4">
        <v>65.2</v>
      </c>
      <c r="AE164" s="4">
        <v>26.5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2">
        <v>0.8</v>
      </c>
    </row>
    <row r="165" spans="1:39">
      <c r="A165" t="s">
        <v>1244</v>
      </c>
      <c r="B165" s="3" t="s">
        <v>395</v>
      </c>
      <c r="C165" s="3" t="s">
        <v>395</v>
      </c>
      <c r="D165" s="3" t="s">
        <v>394</v>
      </c>
      <c r="E165" s="3" t="s">
        <v>6</v>
      </c>
      <c r="F165" s="3" t="s">
        <v>12</v>
      </c>
      <c r="G165" s="3" t="s">
        <v>11</v>
      </c>
      <c r="H165" s="3" t="s">
        <v>393</v>
      </c>
      <c r="I165" s="3" t="s">
        <v>2</v>
      </c>
      <c r="J165" s="3" t="s">
        <v>9</v>
      </c>
      <c r="K165" s="4">
        <v>100</v>
      </c>
      <c r="L165" s="4">
        <v>80</v>
      </c>
      <c r="M165" s="4" t="s">
        <v>793</v>
      </c>
      <c r="N165" s="4" t="s">
        <v>793</v>
      </c>
      <c r="O165" s="3">
        <v>6.55</v>
      </c>
      <c r="P165" s="3">
        <v>4.2</v>
      </c>
      <c r="Q165" s="3">
        <v>3.7</v>
      </c>
      <c r="R165" s="3">
        <v>2.5</v>
      </c>
      <c r="S165" s="3">
        <v>1.31</v>
      </c>
      <c r="T165" s="3">
        <f>15*O165</f>
        <v>98.25</v>
      </c>
      <c r="U165" s="6">
        <v>15</v>
      </c>
      <c r="V165" s="3">
        <v>126</v>
      </c>
      <c r="X165" s="3">
        <f>2*O165</f>
        <v>13.1</v>
      </c>
      <c r="Y165" s="3">
        <v>1.31</v>
      </c>
      <c r="Z165" s="6">
        <v>0.5</v>
      </c>
      <c r="AA165" s="10" t="s">
        <v>793</v>
      </c>
      <c r="AB165" s="4">
        <v>127</v>
      </c>
      <c r="AC165" s="4">
        <v>10.199999999999999</v>
      </c>
      <c r="AD165" s="4">
        <v>42</v>
      </c>
      <c r="AE165" s="7" t="s">
        <v>1075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2">
        <v>0.8</v>
      </c>
    </row>
    <row r="166" spans="1:39">
      <c r="A166" t="s">
        <v>1245</v>
      </c>
      <c r="B166" s="3" t="s">
        <v>919</v>
      </c>
      <c r="C166" s="3" t="s">
        <v>919</v>
      </c>
      <c r="D166" s="3" t="s">
        <v>13</v>
      </c>
      <c r="E166" s="3" t="s">
        <v>6</v>
      </c>
      <c r="F166" s="3" t="s">
        <v>12</v>
      </c>
      <c r="G166" s="3" t="s">
        <v>11</v>
      </c>
      <c r="H166" s="3" t="s">
        <v>932</v>
      </c>
      <c r="I166" s="3" t="s">
        <v>2</v>
      </c>
      <c r="J166" s="3" t="s">
        <v>9</v>
      </c>
      <c r="K166" s="4">
        <v>1400</v>
      </c>
      <c r="L166" s="4">
        <v>80</v>
      </c>
      <c r="M166" s="4" t="s">
        <v>793</v>
      </c>
      <c r="N166" s="4" t="s">
        <v>793</v>
      </c>
      <c r="O166" s="3">
        <v>12</v>
      </c>
      <c r="P166" s="3">
        <v>4.2</v>
      </c>
      <c r="Q166" s="3">
        <v>3.7</v>
      </c>
      <c r="R166" s="3">
        <v>2.7</v>
      </c>
      <c r="S166" s="3">
        <v>12</v>
      </c>
      <c r="T166" s="3">
        <v>180</v>
      </c>
      <c r="U166" s="6">
        <v>0.5</v>
      </c>
      <c r="V166" s="3">
        <v>345</v>
      </c>
      <c r="X166" s="3">
        <v>36</v>
      </c>
      <c r="Y166" s="3">
        <v>12</v>
      </c>
      <c r="Z166" s="6">
        <v>0.5</v>
      </c>
      <c r="AA166" s="10" t="s">
        <v>793</v>
      </c>
      <c r="AB166" s="4">
        <v>208</v>
      </c>
      <c r="AC166" s="4">
        <v>130</v>
      </c>
      <c r="AD166" s="4">
        <v>7</v>
      </c>
      <c r="AE166" s="7" t="s">
        <v>1075</v>
      </c>
      <c r="AF166" s="4">
        <v>2011</v>
      </c>
      <c r="AG166" s="4" t="s">
        <v>0</v>
      </c>
      <c r="AI166" s="11" t="s">
        <v>968</v>
      </c>
      <c r="AK166" s="10" t="s">
        <v>974</v>
      </c>
      <c r="AL166" s="10">
        <v>0.05</v>
      </c>
      <c r="AM166" s="12">
        <v>0.8</v>
      </c>
    </row>
    <row r="167" spans="1:39">
      <c r="A167" t="s">
        <v>1246</v>
      </c>
      <c r="B167" s="3" t="s">
        <v>920</v>
      </c>
      <c r="C167" s="3" t="s">
        <v>920</v>
      </c>
      <c r="D167" s="3" t="s">
        <v>76</v>
      </c>
      <c r="G167" s="3" t="s">
        <v>9</v>
      </c>
      <c r="H167" s="3" t="s">
        <v>933</v>
      </c>
      <c r="I167" s="3" t="s">
        <v>2</v>
      </c>
      <c r="J167" s="3" t="s">
        <v>9</v>
      </c>
      <c r="K167" s="4">
        <v>2250</v>
      </c>
      <c r="L167" s="4" t="s">
        <v>793</v>
      </c>
      <c r="M167" s="4" t="s">
        <v>793</v>
      </c>
      <c r="N167" s="4" t="s">
        <v>793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155</v>
      </c>
      <c r="X167" s="3">
        <v>5.6</v>
      </c>
      <c r="Y167" s="3">
        <v>5.6</v>
      </c>
      <c r="Z167" s="6">
        <v>1</v>
      </c>
      <c r="AA167" s="10" t="s">
        <v>793</v>
      </c>
      <c r="AB167" s="4">
        <v>63</v>
      </c>
      <c r="AC167" s="4">
        <v>74</v>
      </c>
      <c r="AD167" s="4">
        <v>20.6</v>
      </c>
      <c r="AE167" s="7" t="s">
        <v>1075</v>
      </c>
      <c r="AF167" s="4">
        <v>2020</v>
      </c>
      <c r="AG167" s="4" t="s">
        <v>0</v>
      </c>
      <c r="AI167" s="11" t="s">
        <v>934</v>
      </c>
      <c r="AK167" s="10" t="s">
        <v>974</v>
      </c>
      <c r="AL167" s="10" t="s">
        <v>793</v>
      </c>
      <c r="AM167" s="12">
        <v>1</v>
      </c>
    </row>
    <row r="168" spans="1:39">
      <c r="A168" t="s">
        <v>1247</v>
      </c>
      <c r="B168" s="3" t="s">
        <v>921</v>
      </c>
      <c r="C168" s="3" t="s">
        <v>921</v>
      </c>
      <c r="D168" s="3" t="s">
        <v>76</v>
      </c>
      <c r="G168" s="3" t="s">
        <v>9</v>
      </c>
      <c r="H168" s="3" t="s">
        <v>935</v>
      </c>
      <c r="I168" s="3" t="s">
        <v>2</v>
      </c>
      <c r="J168" s="3" t="s">
        <v>9</v>
      </c>
      <c r="K168" s="4">
        <v>1100</v>
      </c>
      <c r="L168" s="4" t="s">
        <v>793</v>
      </c>
      <c r="M168" s="5">
        <v>335</v>
      </c>
      <c r="N168" s="3">
        <v>142</v>
      </c>
      <c r="O168" s="3">
        <v>2.6</v>
      </c>
      <c r="P168" s="3">
        <v>4.2</v>
      </c>
      <c r="Q168" s="3">
        <v>3.65</v>
      </c>
      <c r="R168" s="3">
        <v>2.5</v>
      </c>
      <c r="S168" s="3">
        <v>1.3</v>
      </c>
      <c r="T168" s="3">
        <v>5</v>
      </c>
      <c r="U168" s="6">
        <v>0.5</v>
      </c>
      <c r="V168" s="3">
        <v>66</v>
      </c>
      <c r="X168" s="3">
        <v>2.6</v>
      </c>
      <c r="Y168" s="3">
        <v>2.6</v>
      </c>
      <c r="Z168" s="6">
        <v>1</v>
      </c>
      <c r="AA168" s="10" t="s">
        <v>793</v>
      </c>
      <c r="AB168" s="4">
        <v>42.9</v>
      </c>
      <c r="AC168" s="4">
        <v>50.1</v>
      </c>
      <c r="AD168" s="4">
        <v>14.5</v>
      </c>
      <c r="AE168" s="7" t="s">
        <v>1075</v>
      </c>
      <c r="AF168" s="4">
        <v>2018</v>
      </c>
      <c r="AG168" s="4" t="s">
        <v>0</v>
      </c>
      <c r="AI168" s="11" t="s">
        <v>863</v>
      </c>
      <c r="AK168" s="10" t="s">
        <v>974</v>
      </c>
      <c r="AL168" s="10" t="s">
        <v>793</v>
      </c>
      <c r="AM168" s="12">
        <v>1</v>
      </c>
    </row>
    <row r="169" spans="1:39">
      <c r="A169" t="s">
        <v>1248</v>
      </c>
      <c r="B169" s="3" t="s">
        <v>922</v>
      </c>
      <c r="C169" s="3" t="s">
        <v>922</v>
      </c>
      <c r="D169" s="3" t="s">
        <v>76</v>
      </c>
      <c r="G169" s="3" t="s">
        <v>9</v>
      </c>
      <c r="H169" s="3" t="s">
        <v>936</v>
      </c>
      <c r="I169" s="3" t="s">
        <v>2</v>
      </c>
      <c r="J169" s="3" t="s">
        <v>9</v>
      </c>
      <c r="K169" s="4">
        <v>1000</v>
      </c>
      <c r="L169" s="4" t="s">
        <v>793</v>
      </c>
      <c r="M169" s="3">
        <v>264</v>
      </c>
      <c r="N169" s="3">
        <v>150</v>
      </c>
      <c r="O169" s="3">
        <v>5.6</v>
      </c>
      <c r="P169" s="3">
        <v>4.2</v>
      </c>
      <c r="Q169" s="3">
        <v>3.65</v>
      </c>
      <c r="R169" s="3">
        <v>2.5</v>
      </c>
      <c r="S169" s="3">
        <v>2.8</v>
      </c>
      <c r="T169" s="3">
        <v>11</v>
      </c>
      <c r="U169" s="6">
        <v>0.5</v>
      </c>
      <c r="V169" s="3">
        <v>135</v>
      </c>
      <c r="X169" s="3">
        <v>5.6</v>
      </c>
      <c r="Y169" s="3">
        <v>5.6</v>
      </c>
      <c r="Z169" s="6">
        <v>0.5</v>
      </c>
      <c r="AA169" s="10" t="s">
        <v>793</v>
      </c>
      <c r="AB169" s="4">
        <v>60.5</v>
      </c>
      <c r="AC169" s="4">
        <v>68.7</v>
      </c>
      <c r="AD169" s="4">
        <v>19.05</v>
      </c>
      <c r="AE169" s="7" t="s">
        <v>1075</v>
      </c>
      <c r="AF169" s="4">
        <v>2019</v>
      </c>
      <c r="AG169" s="4" t="s">
        <v>0</v>
      </c>
      <c r="AI169" s="11" t="s">
        <v>941</v>
      </c>
      <c r="AK169" s="10" t="s">
        <v>974</v>
      </c>
      <c r="AL169" s="10" t="s">
        <v>793</v>
      </c>
      <c r="AM169" s="12">
        <v>1</v>
      </c>
    </row>
    <row r="170" spans="1:39">
      <c r="A170" t="s">
        <v>1249</v>
      </c>
      <c r="B170" s="3" t="s">
        <v>937</v>
      </c>
      <c r="C170" s="3" t="s">
        <v>923</v>
      </c>
      <c r="D170" s="3" t="s">
        <v>939</v>
      </c>
      <c r="E170" s="3" t="s">
        <v>6</v>
      </c>
      <c r="F170" s="3" t="s">
        <v>5</v>
      </c>
      <c r="G170" s="3" t="s">
        <v>4</v>
      </c>
      <c r="H170" s="3" t="s">
        <v>940</v>
      </c>
      <c r="I170" s="3" t="s">
        <v>2</v>
      </c>
      <c r="J170" s="3" t="s">
        <v>1</v>
      </c>
      <c r="K170" s="4">
        <v>1000</v>
      </c>
      <c r="L170" s="4">
        <v>80</v>
      </c>
      <c r="M170" s="5">
        <v>282</v>
      </c>
      <c r="N170" s="3">
        <v>108</v>
      </c>
      <c r="O170" s="3">
        <v>45</v>
      </c>
      <c r="P170" s="3">
        <v>4.2</v>
      </c>
      <c r="Q170" s="3">
        <v>3.6</v>
      </c>
      <c r="R170" s="3">
        <v>3</v>
      </c>
      <c r="S170" s="3">
        <v>90</v>
      </c>
      <c r="T170" s="3">
        <v>450</v>
      </c>
      <c r="U170" s="6">
        <v>0.5</v>
      </c>
      <c r="V170" s="3">
        <v>1500</v>
      </c>
      <c r="X170" s="3">
        <v>180</v>
      </c>
      <c r="Y170" s="3">
        <v>45</v>
      </c>
      <c r="Z170" s="6">
        <v>0.5</v>
      </c>
      <c r="AA170" s="10" t="s">
        <v>793</v>
      </c>
      <c r="AB170" s="4" t="s">
        <v>1075</v>
      </c>
      <c r="AC170" s="4">
        <v>232</v>
      </c>
      <c r="AE170" s="8">
        <v>60</v>
      </c>
      <c r="AF170" s="4">
        <v>2009</v>
      </c>
      <c r="AG170" s="4" t="s">
        <v>0</v>
      </c>
      <c r="AI170" s="11" t="s">
        <v>855</v>
      </c>
      <c r="AK170" s="10" t="s">
        <v>974</v>
      </c>
      <c r="AL170" s="10" t="s">
        <v>793</v>
      </c>
      <c r="AM170" s="12">
        <v>0.8</v>
      </c>
    </row>
    <row r="171" spans="1:39">
      <c r="A171" t="s">
        <v>1250</v>
      </c>
      <c r="B171" s="3" t="s">
        <v>938</v>
      </c>
      <c r="C171" s="3" t="s">
        <v>923</v>
      </c>
      <c r="D171" s="3" t="s">
        <v>939</v>
      </c>
      <c r="E171" s="3" t="s">
        <v>6</v>
      </c>
      <c r="F171" s="3" t="s">
        <v>5</v>
      </c>
      <c r="G171" s="3" t="s">
        <v>4</v>
      </c>
      <c r="H171" s="3" t="s">
        <v>940</v>
      </c>
      <c r="I171" s="3" t="s">
        <v>2</v>
      </c>
      <c r="J171" s="3" t="s">
        <v>1</v>
      </c>
      <c r="K171" s="4">
        <v>2000</v>
      </c>
      <c r="L171" s="4">
        <v>60</v>
      </c>
      <c r="M171" s="5">
        <v>282</v>
      </c>
      <c r="N171" s="3">
        <v>108</v>
      </c>
      <c r="O171" s="3">
        <v>45</v>
      </c>
      <c r="P171" s="3">
        <v>4.2</v>
      </c>
      <c r="Q171" s="3">
        <v>3.6</v>
      </c>
      <c r="R171" s="3">
        <v>3</v>
      </c>
      <c r="S171" s="3">
        <v>90</v>
      </c>
      <c r="T171" s="3">
        <v>450</v>
      </c>
      <c r="U171" s="6">
        <v>0.5</v>
      </c>
      <c r="V171" s="3">
        <v>1500</v>
      </c>
      <c r="X171" s="3">
        <v>180</v>
      </c>
      <c r="Y171" s="3">
        <v>45</v>
      </c>
      <c r="Z171" s="6">
        <v>0.5</v>
      </c>
      <c r="AA171" s="10" t="s">
        <v>793</v>
      </c>
      <c r="AB171" s="4" t="s">
        <v>1075</v>
      </c>
      <c r="AC171" s="4">
        <v>232</v>
      </c>
      <c r="AE171" s="8">
        <v>60</v>
      </c>
      <c r="AF171" s="4">
        <v>2009</v>
      </c>
      <c r="AG171" s="4" t="s">
        <v>0</v>
      </c>
      <c r="AI171" s="11" t="s">
        <v>855</v>
      </c>
      <c r="AK171" s="10" t="s">
        <v>974</v>
      </c>
      <c r="AL171" s="10" t="s">
        <v>793</v>
      </c>
      <c r="AM171" s="12">
        <v>0.6</v>
      </c>
    </row>
    <row r="172" spans="1:39">
      <c r="A172" t="s">
        <v>1251</v>
      </c>
      <c r="B172" s="3" t="s">
        <v>924</v>
      </c>
      <c r="C172" s="3" t="s">
        <v>924</v>
      </c>
      <c r="D172" s="3" t="s">
        <v>942</v>
      </c>
      <c r="G172" s="3" t="s">
        <v>4</v>
      </c>
      <c r="H172" s="3" t="s">
        <v>943</v>
      </c>
      <c r="I172" s="3" t="s">
        <v>2</v>
      </c>
      <c r="J172" s="3" t="s">
        <v>1</v>
      </c>
      <c r="K172" s="4">
        <v>500</v>
      </c>
      <c r="L172" s="4">
        <v>70</v>
      </c>
      <c r="M172" s="4" t="s">
        <v>793</v>
      </c>
      <c r="N172" s="4" t="s">
        <v>793</v>
      </c>
      <c r="O172" s="3">
        <v>4</v>
      </c>
      <c r="P172" s="3">
        <v>4.2</v>
      </c>
      <c r="Q172" s="3">
        <v>3.7</v>
      </c>
      <c r="R172" s="3">
        <v>2.5</v>
      </c>
      <c r="S172" s="3">
        <v>0.8</v>
      </c>
      <c r="T172" s="3">
        <v>35</v>
      </c>
      <c r="U172" s="6" t="s">
        <v>793</v>
      </c>
      <c r="V172" s="3">
        <v>69</v>
      </c>
      <c r="X172" s="3">
        <v>4</v>
      </c>
      <c r="Y172" s="3">
        <v>0.05</v>
      </c>
      <c r="Z172" s="6" t="s">
        <v>793</v>
      </c>
      <c r="AA172" s="10" t="s">
        <v>793</v>
      </c>
      <c r="AB172" s="4" t="s">
        <v>1075</v>
      </c>
      <c r="AC172" s="4">
        <v>70.3</v>
      </c>
      <c r="AE172" s="8">
        <v>21.5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0" t="s">
        <v>793</v>
      </c>
    </row>
    <row r="173" spans="1:39">
      <c r="A173" t="s">
        <v>1252</v>
      </c>
      <c r="B173" s="3" t="s">
        <v>947</v>
      </c>
      <c r="C173" s="3" t="s">
        <v>925</v>
      </c>
      <c r="D173" s="3" t="s">
        <v>437</v>
      </c>
      <c r="G173" s="3" t="s">
        <v>4</v>
      </c>
      <c r="H173" s="3" t="s">
        <v>944</v>
      </c>
      <c r="I173" s="3" t="s">
        <v>2</v>
      </c>
      <c r="J173" s="3" t="s">
        <v>1</v>
      </c>
      <c r="K173" s="4">
        <v>500</v>
      </c>
      <c r="L173" s="4">
        <v>80</v>
      </c>
      <c r="M173" s="5">
        <v>677</v>
      </c>
      <c r="N173" s="3">
        <v>248</v>
      </c>
      <c r="O173" s="3">
        <v>3.35</v>
      </c>
      <c r="P173" s="3">
        <v>4.2</v>
      </c>
      <c r="Q173" s="3">
        <v>3.6</v>
      </c>
      <c r="R173" s="3">
        <v>2.5</v>
      </c>
      <c r="S173" s="3">
        <v>3.25</v>
      </c>
      <c r="T173" s="2">
        <v>3.25</v>
      </c>
      <c r="U173" s="6">
        <v>1</v>
      </c>
      <c r="V173" s="3">
        <v>46.5</v>
      </c>
      <c r="X173" s="3">
        <v>1.625</v>
      </c>
      <c r="Y173" s="3">
        <v>1.625</v>
      </c>
      <c r="Z173" s="6">
        <v>0.5</v>
      </c>
      <c r="AA173" s="10" t="s">
        <v>793</v>
      </c>
      <c r="AB173" s="4" t="s">
        <v>1075</v>
      </c>
      <c r="AC173" s="4">
        <v>65.099999999999994</v>
      </c>
      <c r="AE173" s="8">
        <v>18.239999999999998</v>
      </c>
      <c r="AG173" s="4" t="s">
        <v>0</v>
      </c>
      <c r="AI173" s="11" t="s">
        <v>794</v>
      </c>
      <c r="AK173" s="10" t="s">
        <v>974</v>
      </c>
      <c r="AL173" s="10">
        <v>0.02</v>
      </c>
      <c r="AM173" s="10" t="s">
        <v>793</v>
      </c>
    </row>
    <row r="174" spans="1:39">
      <c r="A174" t="s">
        <v>1253</v>
      </c>
      <c r="B174" s="3" t="s">
        <v>946</v>
      </c>
      <c r="C174" s="3" t="s">
        <v>925</v>
      </c>
      <c r="D174" s="3" t="s">
        <v>437</v>
      </c>
      <c r="G174" s="3" t="s">
        <v>4</v>
      </c>
      <c r="H174" s="3" t="s">
        <v>944</v>
      </c>
      <c r="I174" s="3" t="s">
        <v>2</v>
      </c>
      <c r="J174" s="3" t="s">
        <v>1</v>
      </c>
      <c r="K174" s="4">
        <v>500</v>
      </c>
      <c r="L174" s="4">
        <v>80</v>
      </c>
      <c r="M174" s="5">
        <v>600</v>
      </c>
      <c r="N174" s="3">
        <v>219</v>
      </c>
      <c r="O174" s="3">
        <v>2.9649999999999999</v>
      </c>
      <c r="P174" s="3">
        <v>4.0999999999999996</v>
      </c>
      <c r="Q174" s="3">
        <v>3.6</v>
      </c>
      <c r="R174" s="3">
        <v>2.5</v>
      </c>
      <c r="S174" s="2">
        <v>3.25</v>
      </c>
      <c r="T174" s="2">
        <v>3.25</v>
      </c>
      <c r="U174" s="6">
        <v>1</v>
      </c>
      <c r="V174" s="3">
        <v>46.5</v>
      </c>
      <c r="X174" s="3">
        <v>1.625</v>
      </c>
      <c r="Y174" s="3">
        <v>1.625</v>
      </c>
      <c r="Z174" s="6">
        <v>0.5</v>
      </c>
      <c r="AA174" s="10" t="s">
        <v>793</v>
      </c>
      <c r="AB174" s="4" t="s">
        <v>1075</v>
      </c>
      <c r="AC174" s="4">
        <v>65.099999999999994</v>
      </c>
      <c r="AE174" s="8">
        <v>18.239999999999998</v>
      </c>
      <c r="AG174" s="4" t="s">
        <v>0</v>
      </c>
      <c r="AI174" s="11" t="s">
        <v>794</v>
      </c>
      <c r="AK174" s="10" t="s">
        <v>974</v>
      </c>
      <c r="AL174" s="10">
        <v>0.02</v>
      </c>
      <c r="AM174" s="10" t="s">
        <v>793</v>
      </c>
    </row>
    <row r="175" spans="1:39">
      <c r="A175" t="s">
        <v>1254</v>
      </c>
      <c r="B175" s="3" t="s">
        <v>949</v>
      </c>
      <c r="C175" s="3" t="s">
        <v>926</v>
      </c>
      <c r="D175" s="3" t="s">
        <v>437</v>
      </c>
      <c r="E175" s="3" t="s">
        <v>6</v>
      </c>
      <c r="F175" s="3" t="s">
        <v>5</v>
      </c>
      <c r="G175" s="3" t="s">
        <v>9</v>
      </c>
      <c r="H175" s="3" t="s">
        <v>945</v>
      </c>
      <c r="I175" s="3" t="s">
        <v>2</v>
      </c>
      <c r="J175" s="3" t="s">
        <v>9</v>
      </c>
      <c r="K175" s="4">
        <v>300</v>
      </c>
      <c r="L175" s="4">
        <v>80</v>
      </c>
      <c r="M175" s="7">
        <v>506</v>
      </c>
      <c r="N175" s="7">
        <v>212</v>
      </c>
      <c r="O175" s="3">
        <v>4.1790000000000003</v>
      </c>
      <c r="P175" s="3">
        <v>4.2</v>
      </c>
      <c r="Q175" s="3">
        <v>3.6</v>
      </c>
      <c r="R175" s="3">
        <v>2.75</v>
      </c>
      <c r="S175" s="2">
        <v>3.94</v>
      </c>
      <c r="T175" s="2">
        <v>3.94</v>
      </c>
      <c r="U175" s="6">
        <v>0.5</v>
      </c>
      <c r="V175" s="3">
        <v>67</v>
      </c>
      <c r="X175" s="3">
        <v>2.758</v>
      </c>
      <c r="Y175" s="3">
        <v>2.758</v>
      </c>
      <c r="Z175" s="6">
        <v>0.8</v>
      </c>
      <c r="AA175" s="10" t="s">
        <v>793</v>
      </c>
      <c r="AB175" s="4">
        <v>60</v>
      </c>
      <c r="AC175" s="4">
        <v>80</v>
      </c>
      <c r="AD175" s="4">
        <v>5.85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0" t="s">
        <v>793</v>
      </c>
    </row>
    <row r="176" spans="1:39">
      <c r="A176" t="s">
        <v>1255</v>
      </c>
      <c r="B176" s="3" t="s">
        <v>948</v>
      </c>
      <c r="C176" s="3" t="s">
        <v>926</v>
      </c>
      <c r="D176" s="3" t="s">
        <v>437</v>
      </c>
      <c r="E176" s="3" t="s">
        <v>6</v>
      </c>
      <c r="F176" s="3" t="s">
        <v>5</v>
      </c>
      <c r="G176" s="3" t="s">
        <v>9</v>
      </c>
      <c r="H176" s="3" t="s">
        <v>945</v>
      </c>
      <c r="I176" s="3" t="s">
        <v>2</v>
      </c>
      <c r="J176" s="3" t="s">
        <v>9</v>
      </c>
      <c r="K176" s="4">
        <v>300</v>
      </c>
      <c r="L176" s="4">
        <v>80</v>
      </c>
      <c r="M176" s="7">
        <v>506</v>
      </c>
      <c r="N176" s="7">
        <v>212</v>
      </c>
      <c r="O176" s="3">
        <v>3.95</v>
      </c>
      <c r="P176" s="3">
        <v>4.2</v>
      </c>
      <c r="Q176" s="3">
        <v>3.6</v>
      </c>
      <c r="R176" s="3">
        <v>2.75</v>
      </c>
      <c r="S176" s="3">
        <v>3.94</v>
      </c>
      <c r="T176" s="3">
        <v>3.94</v>
      </c>
      <c r="U176" s="6">
        <v>0.5</v>
      </c>
      <c r="V176" s="3">
        <v>67</v>
      </c>
      <c r="X176" s="3">
        <v>2.758</v>
      </c>
      <c r="Y176" s="3">
        <v>2.758</v>
      </c>
      <c r="Z176" s="6">
        <v>0.8</v>
      </c>
      <c r="AA176" s="10" t="s">
        <v>793</v>
      </c>
      <c r="AB176" s="4">
        <v>60</v>
      </c>
      <c r="AC176" s="4">
        <v>80</v>
      </c>
      <c r="AD176" s="4">
        <v>5.85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0" t="s">
        <v>793</v>
      </c>
    </row>
    <row r="177" spans="1:39">
      <c r="A177" t="s">
        <v>1256</v>
      </c>
      <c r="B177" s="3" t="s">
        <v>927</v>
      </c>
      <c r="C177" s="3" t="s">
        <v>927</v>
      </c>
      <c r="D177" s="3" t="s">
        <v>7</v>
      </c>
      <c r="E177" s="3" t="s">
        <v>6</v>
      </c>
      <c r="F177" s="3" t="s">
        <v>12</v>
      </c>
      <c r="G177" s="3" t="s">
        <v>4</v>
      </c>
      <c r="H177" s="3" t="s">
        <v>954</v>
      </c>
      <c r="I177" s="3" t="s">
        <v>2</v>
      </c>
      <c r="J177" s="3" t="s">
        <v>1</v>
      </c>
      <c r="K177" s="4">
        <v>250</v>
      </c>
      <c r="L177" s="4">
        <v>60</v>
      </c>
      <c r="M177" s="4" t="s">
        <v>793</v>
      </c>
      <c r="N177" s="4" t="s">
        <v>793</v>
      </c>
      <c r="O177" s="3">
        <v>3</v>
      </c>
      <c r="P177" s="3">
        <v>4.2</v>
      </c>
      <c r="Q177" s="3">
        <v>3.6</v>
      </c>
      <c r="R177" s="3">
        <v>2.5</v>
      </c>
      <c r="S177" s="3">
        <v>0.6</v>
      </c>
      <c r="T177" s="3">
        <v>35</v>
      </c>
      <c r="U177" s="6">
        <v>12</v>
      </c>
      <c r="V177" s="3">
        <v>69</v>
      </c>
      <c r="X177" s="3">
        <v>4</v>
      </c>
      <c r="Y177" s="3">
        <v>1.5</v>
      </c>
      <c r="Z177" s="6">
        <v>1.5</v>
      </c>
      <c r="AA177" s="10" t="s">
        <v>793</v>
      </c>
      <c r="AB177" s="4" t="s">
        <v>1075</v>
      </c>
      <c r="AC177" s="4">
        <v>70.3</v>
      </c>
      <c r="AE177" s="8">
        <v>21.22</v>
      </c>
      <c r="AG177" s="4" t="s">
        <v>0</v>
      </c>
      <c r="AI177" s="11" t="s">
        <v>955</v>
      </c>
      <c r="AK177" s="10" t="s">
        <v>974</v>
      </c>
      <c r="AL177" s="10" t="s">
        <v>793</v>
      </c>
      <c r="AM177" s="10" t="s">
        <v>793</v>
      </c>
    </row>
    <row r="178" spans="1:39">
      <c r="A178" t="s">
        <v>1257</v>
      </c>
      <c r="B178" s="3" t="s">
        <v>928</v>
      </c>
      <c r="C178" s="3" t="s">
        <v>928</v>
      </c>
      <c r="D178" s="3" t="s">
        <v>956</v>
      </c>
      <c r="G178" s="3" t="s">
        <v>4</v>
      </c>
      <c r="H178" s="3" t="s">
        <v>957</v>
      </c>
      <c r="I178" s="3" t="s">
        <v>2</v>
      </c>
      <c r="J178" s="3" t="s">
        <v>1</v>
      </c>
      <c r="K178" s="4">
        <v>300</v>
      </c>
      <c r="L178" s="4">
        <v>70</v>
      </c>
      <c r="M178" s="4" t="s">
        <v>793</v>
      </c>
      <c r="N178" s="4" t="s">
        <v>793</v>
      </c>
      <c r="O178" s="3">
        <v>4.25</v>
      </c>
      <c r="P178" s="3">
        <v>4.25</v>
      </c>
      <c r="Q178" s="3">
        <v>3.6</v>
      </c>
      <c r="R178" s="3">
        <v>2.5</v>
      </c>
      <c r="S178" s="3">
        <v>0.85</v>
      </c>
      <c r="T178" s="3">
        <v>3.4</v>
      </c>
      <c r="U178" s="6" t="s">
        <v>793</v>
      </c>
      <c r="V178" s="3">
        <v>70</v>
      </c>
      <c r="X178" s="3">
        <v>4.05</v>
      </c>
      <c r="Y178" s="3">
        <v>2.125</v>
      </c>
      <c r="Z178" s="6" t="s">
        <v>793</v>
      </c>
      <c r="AA178" s="10" t="s">
        <v>793</v>
      </c>
      <c r="AB178" s="4" t="s">
        <v>1075</v>
      </c>
      <c r="AC178" s="4">
        <v>74</v>
      </c>
      <c r="AE178" s="8">
        <v>20.5</v>
      </c>
      <c r="AF178" s="4">
        <v>2018</v>
      </c>
      <c r="AG178" s="4" t="s">
        <v>0</v>
      </c>
      <c r="AI178" s="11" t="s">
        <v>958</v>
      </c>
      <c r="AK178" s="10" t="s">
        <v>974</v>
      </c>
      <c r="AL178" s="10">
        <v>0.02</v>
      </c>
      <c r="AM178" s="10" t="s">
        <v>793</v>
      </c>
    </row>
    <row r="179" spans="1:39">
      <c r="A179" t="s">
        <v>1258</v>
      </c>
      <c r="B179" s="3" t="s">
        <v>929</v>
      </c>
      <c r="C179" s="3" t="s">
        <v>929</v>
      </c>
      <c r="D179" s="3" t="s">
        <v>437</v>
      </c>
      <c r="G179" s="3" t="s">
        <v>11</v>
      </c>
      <c r="H179" s="3" t="s">
        <v>961</v>
      </c>
      <c r="I179" s="3" t="s">
        <v>2</v>
      </c>
      <c r="J179" s="3" t="s">
        <v>9</v>
      </c>
      <c r="K179" s="4">
        <v>500</v>
      </c>
      <c r="L179" s="4">
        <v>80</v>
      </c>
      <c r="M179" s="5">
        <v>449</v>
      </c>
      <c r="N179" s="3">
        <v>202</v>
      </c>
      <c r="O179" s="3">
        <v>2.9</v>
      </c>
      <c r="P179" s="3">
        <v>4.2</v>
      </c>
      <c r="Q179" s="3">
        <v>3.7</v>
      </c>
      <c r="R179" s="3">
        <v>2.75</v>
      </c>
      <c r="S179" s="3">
        <v>2.9</v>
      </c>
      <c r="T179" s="3">
        <v>2.9</v>
      </c>
      <c r="U179" s="6">
        <v>1</v>
      </c>
      <c r="V179" s="3">
        <v>51</v>
      </c>
      <c r="X179" s="3">
        <v>2.9</v>
      </c>
      <c r="Y179" s="3">
        <v>2.9</v>
      </c>
      <c r="Z179" s="6">
        <v>1</v>
      </c>
      <c r="AA179" s="10" t="s">
        <v>793</v>
      </c>
      <c r="AB179" s="4">
        <v>37.299999999999997</v>
      </c>
      <c r="AC179" s="4">
        <v>91.7</v>
      </c>
      <c r="AD179" s="4">
        <v>6.7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>
        <v>0.02</v>
      </c>
      <c r="AM179" s="10" t="s">
        <v>793</v>
      </c>
    </row>
    <row r="180" spans="1:39">
      <c r="A180" t="s">
        <v>1259</v>
      </c>
      <c r="B180" s="3" t="s">
        <v>930</v>
      </c>
      <c r="C180" s="3" t="s">
        <v>930</v>
      </c>
      <c r="D180" s="3" t="s">
        <v>13</v>
      </c>
      <c r="G180" s="3" t="s">
        <v>11</v>
      </c>
      <c r="H180" s="3" t="s">
        <v>931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30</v>
      </c>
      <c r="P180" s="3">
        <v>4.2</v>
      </c>
      <c r="Q180" s="3">
        <v>3.7</v>
      </c>
      <c r="R180" s="3">
        <v>2.7</v>
      </c>
      <c r="S180" s="3">
        <v>30</v>
      </c>
      <c r="T180" s="3">
        <v>150</v>
      </c>
      <c r="U180" s="6">
        <v>0.5</v>
      </c>
      <c r="V180" s="3">
        <v>700</v>
      </c>
      <c r="X180" s="3">
        <v>30</v>
      </c>
      <c r="Y180" s="3">
        <v>30</v>
      </c>
      <c r="Z180" s="6">
        <v>0.5</v>
      </c>
      <c r="AA180" s="10" t="s">
        <v>793</v>
      </c>
      <c r="AB180" s="4">
        <v>220</v>
      </c>
      <c r="AC180" s="4">
        <v>215</v>
      </c>
      <c r="AD180" s="4">
        <v>6.8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</row>
    <row r="181" spans="1:39">
      <c r="A181" t="s">
        <v>1260</v>
      </c>
      <c r="B181" s="3" t="s">
        <v>950</v>
      </c>
      <c r="C181" s="3" t="s">
        <v>950</v>
      </c>
      <c r="D181" s="3" t="s">
        <v>13</v>
      </c>
      <c r="G181" s="3" t="s">
        <v>11</v>
      </c>
      <c r="H181" s="3" t="s">
        <v>962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40</v>
      </c>
      <c r="P181" s="3">
        <v>4.2</v>
      </c>
      <c r="Q181" s="3">
        <v>3.7</v>
      </c>
      <c r="R181" s="3">
        <v>2.7</v>
      </c>
      <c r="S181" s="3">
        <v>40</v>
      </c>
      <c r="T181" s="3">
        <v>200</v>
      </c>
      <c r="U181" s="6">
        <v>0.5</v>
      </c>
      <c r="V181" s="3">
        <v>935</v>
      </c>
      <c r="X181" s="3">
        <v>40</v>
      </c>
      <c r="Y181" s="3">
        <v>40</v>
      </c>
      <c r="Z181" s="6">
        <v>0.5</v>
      </c>
      <c r="AA181" s="10" t="s">
        <v>793</v>
      </c>
      <c r="AB181" s="4">
        <v>220</v>
      </c>
      <c r="AC181" s="4">
        <v>215</v>
      </c>
      <c r="AD181" s="4">
        <v>9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</row>
    <row r="182" spans="1:39">
      <c r="A182" t="s">
        <v>1261</v>
      </c>
      <c r="B182" s="3" t="s">
        <v>951</v>
      </c>
      <c r="C182" s="3" t="s">
        <v>951</v>
      </c>
      <c r="D182" s="3" t="s">
        <v>13</v>
      </c>
      <c r="G182" s="3" t="s">
        <v>11</v>
      </c>
      <c r="H182" s="3" t="s">
        <v>963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70</v>
      </c>
      <c r="P182" s="3">
        <v>4.2</v>
      </c>
      <c r="Q182" s="3">
        <v>3.7</v>
      </c>
      <c r="R182" s="3">
        <v>2.7</v>
      </c>
      <c r="S182" s="3">
        <v>70</v>
      </c>
      <c r="T182" s="3">
        <v>350</v>
      </c>
      <c r="U182" s="6">
        <v>0.5</v>
      </c>
      <c r="V182" s="3">
        <v>1700</v>
      </c>
      <c r="X182" s="3">
        <v>70</v>
      </c>
      <c r="Y182" s="3">
        <v>70</v>
      </c>
      <c r="Z182" s="6">
        <v>0.5</v>
      </c>
      <c r="AA182" s="10" t="s">
        <v>793</v>
      </c>
      <c r="AB182" s="4">
        <v>325</v>
      </c>
      <c r="AC182" s="4">
        <v>455</v>
      </c>
      <c r="AD182" s="4">
        <v>5.3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</row>
    <row r="183" spans="1:39">
      <c r="A183" t="s">
        <v>1262</v>
      </c>
      <c r="B183" s="3" t="s">
        <v>952</v>
      </c>
      <c r="C183" s="3" t="s">
        <v>952</v>
      </c>
      <c r="D183" s="3" t="s">
        <v>13</v>
      </c>
      <c r="G183" s="3" t="s">
        <v>11</v>
      </c>
      <c r="H183" s="3" t="s">
        <v>964</v>
      </c>
      <c r="I183" s="3" t="s">
        <v>2</v>
      </c>
      <c r="J183" s="3" t="s">
        <v>9</v>
      </c>
      <c r="K183" s="4">
        <v>800</v>
      </c>
      <c r="L183" s="4">
        <v>80</v>
      </c>
      <c r="M183" s="4" t="s">
        <v>793</v>
      </c>
      <c r="N183" s="4" t="s">
        <v>793</v>
      </c>
      <c r="O183" s="3">
        <v>5</v>
      </c>
      <c r="P183" s="3">
        <v>4.2</v>
      </c>
      <c r="Q183" s="3">
        <v>3.7</v>
      </c>
      <c r="R183" s="3">
        <v>2.7</v>
      </c>
      <c r="S183" s="3">
        <v>25</v>
      </c>
      <c r="T183" s="3">
        <v>50</v>
      </c>
      <c r="U183" s="6">
        <v>0.5</v>
      </c>
      <c r="V183" s="3">
        <v>164</v>
      </c>
      <c r="X183" s="3">
        <v>10</v>
      </c>
      <c r="Y183" s="3">
        <v>10</v>
      </c>
      <c r="Z183" s="6">
        <v>0.5</v>
      </c>
      <c r="AA183" s="10" t="s">
        <v>793</v>
      </c>
      <c r="AB183" s="4">
        <v>130</v>
      </c>
      <c r="AC183" s="4">
        <v>206</v>
      </c>
      <c r="AD183" s="4">
        <v>3.1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</row>
    <row r="184" spans="1:39">
      <c r="A184" t="s">
        <v>1263</v>
      </c>
      <c r="B184" s="3" t="s">
        <v>953</v>
      </c>
      <c r="C184" s="3" t="s">
        <v>953</v>
      </c>
      <c r="D184" s="3" t="s">
        <v>13</v>
      </c>
      <c r="G184" s="3" t="s">
        <v>11</v>
      </c>
      <c r="H184" s="3" t="s">
        <v>965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7.5</v>
      </c>
      <c r="P184" s="3">
        <v>4.2</v>
      </c>
      <c r="Q184" s="3">
        <v>3.7</v>
      </c>
      <c r="R184" s="3">
        <v>2.7</v>
      </c>
      <c r="S184" s="3">
        <v>37.5</v>
      </c>
      <c r="T184" s="3">
        <v>75</v>
      </c>
      <c r="U184" s="6">
        <v>0.5</v>
      </c>
      <c r="V184" s="3">
        <v>226</v>
      </c>
      <c r="X184" s="3">
        <v>15</v>
      </c>
      <c r="Y184" s="3">
        <v>15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4.2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</row>
    <row r="185" spans="1:39">
      <c r="A185" t="s">
        <v>1264</v>
      </c>
      <c r="B185" s="3" t="s">
        <v>959</v>
      </c>
      <c r="C185" s="3" t="s">
        <v>959</v>
      </c>
      <c r="D185" s="3" t="s">
        <v>13</v>
      </c>
      <c r="G185" s="3" t="s">
        <v>11</v>
      </c>
      <c r="H185" s="3" t="s">
        <v>966</v>
      </c>
      <c r="I185" s="3" t="s">
        <v>2</v>
      </c>
      <c r="J185" s="3" t="s">
        <v>9</v>
      </c>
      <c r="K185" s="4">
        <v>500</v>
      </c>
      <c r="L185" s="4">
        <v>80</v>
      </c>
      <c r="M185" s="4" t="s">
        <v>793</v>
      </c>
      <c r="N185" s="4" t="s">
        <v>793</v>
      </c>
      <c r="O185" s="3">
        <v>4.8</v>
      </c>
      <c r="P185" s="3">
        <v>4.2</v>
      </c>
      <c r="Q185" s="3">
        <v>3.7</v>
      </c>
      <c r="R185" s="3">
        <v>2.7</v>
      </c>
      <c r="S185" s="3">
        <v>96</v>
      </c>
      <c r="T185" s="3">
        <v>192</v>
      </c>
      <c r="U185" s="6">
        <v>0.5</v>
      </c>
      <c r="V185" s="3">
        <v>115</v>
      </c>
      <c r="X185" s="3">
        <v>14.4</v>
      </c>
      <c r="Y185" s="3">
        <v>14.4</v>
      </c>
      <c r="Z185" s="6">
        <v>0.5</v>
      </c>
      <c r="AA185" s="10" t="s">
        <v>793</v>
      </c>
      <c r="AB185" s="4">
        <v>140</v>
      </c>
      <c r="AC185" s="4">
        <v>42.5</v>
      </c>
      <c r="AD185" s="4">
        <v>11</v>
      </c>
      <c r="AE185" s="7" t="s">
        <v>1075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2">
        <v>0.8</v>
      </c>
    </row>
    <row r="186" spans="1:39">
      <c r="A186" t="s">
        <v>1265</v>
      </c>
      <c r="B186" s="3" t="s">
        <v>960</v>
      </c>
      <c r="C186" s="3" t="s">
        <v>960</v>
      </c>
      <c r="D186" s="3" t="s">
        <v>13</v>
      </c>
      <c r="G186" s="3" t="s">
        <v>11</v>
      </c>
      <c r="H186" s="3" t="s">
        <v>967</v>
      </c>
      <c r="I186" s="3" t="s">
        <v>2</v>
      </c>
      <c r="J186" s="3" t="s">
        <v>9</v>
      </c>
      <c r="K186" s="4">
        <v>800</v>
      </c>
      <c r="L186" s="4">
        <v>80</v>
      </c>
      <c r="M186" s="4" t="s">
        <v>793</v>
      </c>
      <c r="N186" s="4" t="s">
        <v>793</v>
      </c>
      <c r="O186" s="3">
        <v>7.2</v>
      </c>
      <c r="P186" s="3">
        <v>4.2</v>
      </c>
      <c r="Q186" s="3">
        <v>3.7</v>
      </c>
      <c r="R186" s="3">
        <v>2.7</v>
      </c>
      <c r="S186" s="3">
        <v>14.4</v>
      </c>
      <c r="T186" s="3">
        <v>144</v>
      </c>
      <c r="U186" s="6">
        <v>0.5</v>
      </c>
      <c r="V186" s="3">
        <v>226</v>
      </c>
      <c r="X186" s="3">
        <v>21.6</v>
      </c>
      <c r="Y186" s="3">
        <v>21.6</v>
      </c>
      <c r="Z186" s="6">
        <v>0.5</v>
      </c>
      <c r="AA186" s="10" t="s">
        <v>793</v>
      </c>
      <c r="AB186" s="4">
        <v>130</v>
      </c>
      <c r="AC186" s="4">
        <v>206</v>
      </c>
      <c r="AD186" s="4">
        <v>4.5</v>
      </c>
      <c r="AE186" s="7" t="s">
        <v>1075</v>
      </c>
      <c r="AG186" s="4" t="s">
        <v>0</v>
      </c>
      <c r="AI186" s="11" t="s">
        <v>794</v>
      </c>
      <c r="AK186" s="10" t="s">
        <v>974</v>
      </c>
      <c r="AL186" s="10" t="s">
        <v>793</v>
      </c>
      <c r="AM186" s="12">
        <v>0.8</v>
      </c>
    </row>
    <row r="187" spans="1:39">
      <c r="A187" t="s">
        <v>1266</v>
      </c>
      <c r="B187" s="3" t="s">
        <v>979</v>
      </c>
      <c r="C187" s="3" t="s">
        <v>979</v>
      </c>
      <c r="D187" s="3" t="s">
        <v>613</v>
      </c>
      <c r="E187" s="3" t="s">
        <v>6</v>
      </c>
      <c r="F187" s="3" t="s">
        <v>33</v>
      </c>
      <c r="G187" s="3" t="s">
        <v>11</v>
      </c>
      <c r="H187" s="3" t="s">
        <v>980</v>
      </c>
      <c r="I187" s="3" t="s">
        <v>2</v>
      </c>
      <c r="J187" s="3" t="s">
        <v>9</v>
      </c>
      <c r="K187" s="4">
        <v>2000</v>
      </c>
      <c r="L187" s="4">
        <v>80</v>
      </c>
      <c r="M187" s="5">
        <v>366</v>
      </c>
      <c r="N187" s="3">
        <v>185</v>
      </c>
      <c r="O187" s="3">
        <v>25</v>
      </c>
      <c r="P187" s="3">
        <v>4.2</v>
      </c>
      <c r="Q187" s="3">
        <v>3.7</v>
      </c>
      <c r="R187" s="3">
        <v>2.7</v>
      </c>
      <c r="S187" s="3">
        <f>1/2*O187</f>
        <v>12.5</v>
      </c>
      <c r="T187" s="3">
        <v>75</v>
      </c>
      <c r="U187" s="6">
        <v>1</v>
      </c>
      <c r="V187" s="3">
        <v>500</v>
      </c>
      <c r="X187" s="3">
        <v>125</v>
      </c>
      <c r="Y187" s="3">
        <f>1/2*O187</f>
        <v>12.5</v>
      </c>
      <c r="Z187" s="6">
        <v>1</v>
      </c>
      <c r="AA187" s="10" t="s">
        <v>793</v>
      </c>
      <c r="AB187" s="4">
        <v>253</v>
      </c>
      <c r="AC187" s="8">
        <v>5.8</v>
      </c>
      <c r="AD187" s="8">
        <v>172</v>
      </c>
      <c r="AE187" s="7" t="s">
        <v>1075</v>
      </c>
      <c r="AF187" s="4">
        <v>2020</v>
      </c>
      <c r="AG187" s="4" t="s">
        <v>0</v>
      </c>
      <c r="AI187" s="11" t="s">
        <v>794</v>
      </c>
      <c r="AK187" s="10" t="s">
        <v>974</v>
      </c>
      <c r="AL187" s="10" t="s">
        <v>793</v>
      </c>
      <c r="AM187" s="10" t="s">
        <v>793</v>
      </c>
    </row>
    <row r="188" spans="1:39">
      <c r="A188" t="s">
        <v>1267</v>
      </c>
      <c r="B188" s="3" t="s">
        <v>997</v>
      </c>
      <c r="C188" s="3" t="s">
        <v>997</v>
      </c>
      <c r="D188" s="3" t="s">
        <v>491</v>
      </c>
      <c r="E188" s="3" t="s">
        <v>6</v>
      </c>
      <c r="F188" s="3" t="s">
        <v>12</v>
      </c>
      <c r="G188" s="15" t="s">
        <v>9</v>
      </c>
      <c r="H188" s="3" t="s">
        <v>998</v>
      </c>
      <c r="I188" s="3" t="s">
        <v>2</v>
      </c>
      <c r="J188" s="3" t="s">
        <v>9</v>
      </c>
      <c r="K188" s="4">
        <v>3000</v>
      </c>
      <c r="L188" s="4">
        <v>80</v>
      </c>
      <c r="M188" s="3">
        <v>398</v>
      </c>
      <c r="N188" s="3">
        <v>199</v>
      </c>
      <c r="O188" s="3">
        <v>50</v>
      </c>
      <c r="P188" s="3">
        <v>4.2</v>
      </c>
      <c r="Q188" s="3">
        <v>3.7</v>
      </c>
      <c r="R188" s="3">
        <v>2.8</v>
      </c>
      <c r="S188" s="3">
        <v>9</v>
      </c>
      <c r="T188" s="3">
        <v>180</v>
      </c>
      <c r="U188" s="6">
        <v>1</v>
      </c>
      <c r="V188" s="3">
        <v>930</v>
      </c>
      <c r="X188" s="3">
        <v>180</v>
      </c>
      <c r="Y188" s="3">
        <v>9</v>
      </c>
      <c r="Z188" s="6">
        <v>3</v>
      </c>
      <c r="AA188" s="10" t="s">
        <v>793</v>
      </c>
      <c r="AB188" s="4">
        <v>251</v>
      </c>
      <c r="AC188" s="4">
        <v>12.5</v>
      </c>
      <c r="AD188" s="4">
        <v>157</v>
      </c>
      <c r="AE188" s="7" t="s">
        <v>1075</v>
      </c>
      <c r="AF188" s="4">
        <v>2020</v>
      </c>
      <c r="AG188" s="4" t="s">
        <v>0</v>
      </c>
      <c r="AI188" s="11" t="s">
        <v>865</v>
      </c>
      <c r="AK188" s="10" t="s">
        <v>974</v>
      </c>
      <c r="AL188" s="10">
        <v>0.05</v>
      </c>
      <c r="AM188" s="10" t="s">
        <v>793</v>
      </c>
    </row>
    <row r="189" spans="1:39">
      <c r="A189" t="s">
        <v>1268</v>
      </c>
      <c r="B189" s="3" t="s">
        <v>1000</v>
      </c>
      <c r="C189" s="3" t="s">
        <v>1000</v>
      </c>
      <c r="D189" s="3" t="s">
        <v>458</v>
      </c>
      <c r="E189" s="3" t="s">
        <v>6</v>
      </c>
      <c r="G189" s="3" t="s">
        <v>4</v>
      </c>
      <c r="H189" s="3" t="s">
        <v>1001</v>
      </c>
      <c r="I189" s="3" t="s">
        <v>2</v>
      </c>
      <c r="J189" s="3" t="s">
        <v>1</v>
      </c>
      <c r="K189" s="4">
        <v>800</v>
      </c>
      <c r="L189" s="4">
        <v>80</v>
      </c>
      <c r="M189" s="4" t="s">
        <v>793</v>
      </c>
      <c r="N189" s="4" t="s">
        <v>793</v>
      </c>
      <c r="O189" s="3">
        <v>5.7</v>
      </c>
      <c r="P189" s="3">
        <v>4.2</v>
      </c>
      <c r="Q189" s="3">
        <v>3.6</v>
      </c>
      <c r="R189" s="3">
        <v>2.75</v>
      </c>
      <c r="S189" s="3">
        <f t="shared" ref="S189:S210" si="13">0.2*O189</f>
        <v>1.1400000000000001</v>
      </c>
      <c r="T189" s="3">
        <v>15</v>
      </c>
      <c r="U189" s="6">
        <v>1</v>
      </c>
      <c r="V189" s="3">
        <v>75</v>
      </c>
      <c r="X189" s="3">
        <f>1*O189</f>
        <v>5.7</v>
      </c>
      <c r="Y189" s="3">
        <f t="shared" ref="Y189:Y197" si="14">0.2*O189</f>
        <v>1.1400000000000001</v>
      </c>
      <c r="Z189" s="6">
        <v>0.5</v>
      </c>
      <c r="AA189" s="10" t="s">
        <v>793</v>
      </c>
      <c r="AB189" s="4" t="s">
        <v>1075</v>
      </c>
      <c r="AC189" s="4">
        <v>70.900000000000006</v>
      </c>
      <c r="AD189" s="8"/>
      <c r="AE189" s="4">
        <v>21.7</v>
      </c>
      <c r="AF189" s="4">
        <v>2022</v>
      </c>
      <c r="AG189" s="4" t="s">
        <v>0</v>
      </c>
      <c r="AH189" s="4" t="s">
        <v>0</v>
      </c>
      <c r="AI189" s="11" t="s">
        <v>1002</v>
      </c>
      <c r="AK189" s="10" t="s">
        <v>974</v>
      </c>
      <c r="AL189" s="10">
        <v>0.02</v>
      </c>
      <c r="AM189" s="10" t="s">
        <v>793</v>
      </c>
    </row>
    <row r="190" spans="1:39">
      <c r="A190" t="s">
        <v>1269</v>
      </c>
      <c r="B190" s="3" t="s">
        <v>1033</v>
      </c>
      <c r="C190" s="3" t="s">
        <v>1033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1034</v>
      </c>
      <c r="I190" s="3" t="s">
        <v>2</v>
      </c>
      <c r="J190" s="3" t="s">
        <v>1</v>
      </c>
      <c r="K190" s="4">
        <v>16000</v>
      </c>
      <c r="L190" s="4">
        <v>80</v>
      </c>
      <c r="M190" s="3">
        <v>170</v>
      </c>
      <c r="N190" s="3">
        <v>76</v>
      </c>
      <c r="O190" s="3">
        <v>9</v>
      </c>
      <c r="P190" s="3">
        <v>2.7</v>
      </c>
      <c r="Q190" s="3">
        <v>2.2999999999999998</v>
      </c>
      <c r="R190" s="3">
        <v>1.5</v>
      </c>
      <c r="S190" s="3">
        <f t="shared" si="13"/>
        <v>1.8</v>
      </c>
      <c r="T190" s="3">
        <f>10*O190</f>
        <v>90</v>
      </c>
      <c r="U190" s="6">
        <v>1</v>
      </c>
      <c r="V190" s="3">
        <v>270</v>
      </c>
      <c r="X190" s="3">
        <f>10*O190</f>
        <v>90</v>
      </c>
      <c r="Y190" s="3">
        <f t="shared" si="14"/>
        <v>1.8</v>
      </c>
      <c r="Z190" s="6">
        <v>1</v>
      </c>
      <c r="AA190" s="10" t="s">
        <v>793</v>
      </c>
      <c r="AB190" s="4" t="s">
        <v>1075</v>
      </c>
      <c r="AC190" s="4">
        <v>140</v>
      </c>
      <c r="AD190" s="8"/>
      <c r="AE190" s="4">
        <v>33.200000000000003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</row>
    <row r="191" spans="1:39">
      <c r="A191" t="s">
        <v>1270</v>
      </c>
      <c r="B191" s="3" t="s">
        <v>1035</v>
      </c>
      <c r="C191" s="3" t="s">
        <v>1035</v>
      </c>
      <c r="D191" s="3" t="s">
        <v>28</v>
      </c>
      <c r="E191" s="3" t="s">
        <v>27</v>
      </c>
      <c r="F191" s="3" t="s">
        <v>26</v>
      </c>
      <c r="G191" s="3" t="s">
        <v>4</v>
      </c>
      <c r="H191" s="3" t="s">
        <v>1040</v>
      </c>
      <c r="I191" s="3" t="s">
        <v>2</v>
      </c>
      <c r="J191" s="3" t="s">
        <v>1</v>
      </c>
      <c r="K191" s="4">
        <v>25000</v>
      </c>
      <c r="L191" s="4">
        <v>80</v>
      </c>
      <c r="M191" s="3">
        <v>128</v>
      </c>
      <c r="N191" s="3">
        <v>76</v>
      </c>
      <c r="O191" s="3">
        <v>40</v>
      </c>
      <c r="P191" s="3">
        <v>2.7</v>
      </c>
      <c r="Q191" s="3">
        <v>2.2999999999999998</v>
      </c>
      <c r="R191" s="3">
        <v>1.5</v>
      </c>
      <c r="S191" s="3">
        <f t="shared" si="13"/>
        <v>8</v>
      </c>
      <c r="T191" s="3">
        <f>6*O191</f>
        <v>240</v>
      </c>
      <c r="U191" s="6">
        <v>1</v>
      </c>
      <c r="V191" s="3">
        <v>1210</v>
      </c>
      <c r="X191" s="3">
        <f>6*O191</f>
        <v>240</v>
      </c>
      <c r="Y191" s="3">
        <f t="shared" si="14"/>
        <v>8</v>
      </c>
      <c r="Z191" s="6">
        <v>1</v>
      </c>
      <c r="AA191" s="10" t="s">
        <v>793</v>
      </c>
      <c r="AB191" s="4" t="s">
        <v>1075</v>
      </c>
      <c r="AC191" s="4">
        <v>161</v>
      </c>
      <c r="AE191" s="4">
        <v>66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</row>
    <row r="192" spans="1:39">
      <c r="A192" t="s">
        <v>1271</v>
      </c>
      <c r="B192" s="3" t="s">
        <v>1036</v>
      </c>
      <c r="C192" s="3" t="s">
        <v>1036</v>
      </c>
      <c r="D192" s="3" t="s">
        <v>28</v>
      </c>
      <c r="E192" s="3" t="s">
        <v>27</v>
      </c>
      <c r="F192" s="3" t="s">
        <v>26</v>
      </c>
      <c r="G192" s="3" t="s">
        <v>4</v>
      </c>
      <c r="H192" s="3" t="s">
        <v>1041</v>
      </c>
      <c r="I192" s="3" t="s">
        <v>2</v>
      </c>
      <c r="J192" s="3" t="s">
        <v>1</v>
      </c>
      <c r="K192" s="4">
        <v>25000</v>
      </c>
      <c r="L192" s="4">
        <v>80</v>
      </c>
      <c r="M192" s="3">
        <v>144</v>
      </c>
      <c r="N192" s="3">
        <v>80</v>
      </c>
      <c r="O192" s="3">
        <v>45</v>
      </c>
      <c r="P192" s="3">
        <v>2.7</v>
      </c>
      <c r="Q192" s="3">
        <v>2.2999999999999998</v>
      </c>
      <c r="R192" s="3">
        <v>1.5</v>
      </c>
      <c r="S192" s="3">
        <f t="shared" si="13"/>
        <v>9</v>
      </c>
      <c r="T192" s="3">
        <f>O192*5</f>
        <v>225</v>
      </c>
      <c r="U192" s="6">
        <v>1</v>
      </c>
      <c r="V192" s="3">
        <v>1270</v>
      </c>
      <c r="X192" s="3">
        <f>5*O192</f>
        <v>225</v>
      </c>
      <c r="Y192" s="3">
        <f t="shared" si="14"/>
        <v>9</v>
      </c>
      <c r="Z192" s="6">
        <v>1</v>
      </c>
      <c r="AA192" s="10" t="s">
        <v>793</v>
      </c>
      <c r="AB192" s="4" t="s">
        <v>1075</v>
      </c>
      <c r="AC192" s="4">
        <v>161</v>
      </c>
      <c r="AE192" s="4">
        <v>66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</row>
    <row r="193" spans="1:39">
      <c r="A193" t="s">
        <v>1272</v>
      </c>
      <c r="B193" s="3" t="s">
        <v>1037</v>
      </c>
      <c r="C193" s="3" t="s">
        <v>1037</v>
      </c>
      <c r="D193" s="3" t="s">
        <v>28</v>
      </c>
      <c r="E193" s="3" t="s">
        <v>27</v>
      </c>
      <c r="F193" s="3" t="s">
        <v>26</v>
      </c>
      <c r="G193" s="3" t="s">
        <v>9</v>
      </c>
      <c r="H193" s="3" t="s">
        <v>1042</v>
      </c>
      <c r="I193" s="3" t="s">
        <v>2</v>
      </c>
      <c r="J193" s="3" t="s">
        <v>9</v>
      </c>
      <c r="K193" s="4">
        <v>16000</v>
      </c>
      <c r="L193" s="4">
        <v>80</v>
      </c>
      <c r="M193" s="3">
        <v>152</v>
      </c>
      <c r="N193" s="3">
        <v>67</v>
      </c>
      <c r="O193" s="3">
        <v>30</v>
      </c>
      <c r="P193" s="3">
        <v>2.7</v>
      </c>
      <c r="Q193" s="3">
        <v>2.2999999999999998</v>
      </c>
      <c r="R193" s="3">
        <v>1.5</v>
      </c>
      <c r="S193" s="3">
        <f t="shared" si="13"/>
        <v>6</v>
      </c>
      <c r="T193" s="3">
        <f>6*O193</f>
        <v>180</v>
      </c>
      <c r="U193" s="6">
        <v>1</v>
      </c>
      <c r="V193" s="3">
        <v>1030</v>
      </c>
      <c r="X193" s="3">
        <f>6*O193</f>
        <v>180</v>
      </c>
      <c r="Y193" s="3">
        <f t="shared" si="14"/>
        <v>6</v>
      </c>
      <c r="Z193" s="6">
        <v>1</v>
      </c>
      <c r="AA193" s="10" t="s">
        <v>793</v>
      </c>
      <c r="AB193" s="4" t="s">
        <v>1075</v>
      </c>
      <c r="AC193" s="4">
        <v>173</v>
      </c>
      <c r="AD193" s="4">
        <v>28.5</v>
      </c>
      <c r="AE193" s="4">
        <v>97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</row>
    <row r="194" spans="1:39">
      <c r="A194" t="s">
        <v>1273</v>
      </c>
      <c r="B194" s="3" t="s">
        <v>1038</v>
      </c>
      <c r="C194" s="3" t="s">
        <v>1038</v>
      </c>
      <c r="D194" s="3" t="s">
        <v>28</v>
      </c>
      <c r="E194" s="3" t="s">
        <v>27</v>
      </c>
      <c r="F194" s="3" t="s">
        <v>26</v>
      </c>
      <c r="G194" s="3" t="s">
        <v>9</v>
      </c>
      <c r="H194" s="3" t="s">
        <v>1043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142</v>
      </c>
      <c r="N194" s="3">
        <v>61</v>
      </c>
      <c r="O194" s="3">
        <v>33</v>
      </c>
      <c r="P194" s="3">
        <v>2.7</v>
      </c>
      <c r="Q194" s="3">
        <v>2.2999999999999998</v>
      </c>
      <c r="R194" s="3">
        <v>1.5</v>
      </c>
      <c r="S194" s="3">
        <f t="shared" si="13"/>
        <v>6.6000000000000005</v>
      </c>
      <c r="T194" s="3">
        <f>6*O194</f>
        <v>198</v>
      </c>
      <c r="U194" s="6">
        <v>1</v>
      </c>
      <c r="V194" s="3">
        <v>1245</v>
      </c>
      <c r="X194" s="3">
        <f>6*O194</f>
        <v>198</v>
      </c>
      <c r="Y194" s="3">
        <f t="shared" si="14"/>
        <v>6.6000000000000005</v>
      </c>
      <c r="Z194" s="6">
        <v>1</v>
      </c>
      <c r="AA194" s="10" t="s">
        <v>793</v>
      </c>
      <c r="AB194" s="4" t="s">
        <v>1075</v>
      </c>
      <c r="AC194" s="4">
        <v>205</v>
      </c>
      <c r="AD194" s="4">
        <v>21</v>
      </c>
      <c r="AE194" s="4">
        <v>130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</row>
    <row r="195" spans="1:39">
      <c r="A195" t="s">
        <v>1274</v>
      </c>
      <c r="B195" s="3" t="s">
        <v>1039</v>
      </c>
      <c r="C195" s="3" t="s">
        <v>1039</v>
      </c>
      <c r="D195" s="3" t="s">
        <v>28</v>
      </c>
      <c r="E195" s="3" t="s">
        <v>27</v>
      </c>
      <c r="F195" s="3" t="s">
        <v>26</v>
      </c>
      <c r="G195" s="3" t="s">
        <v>11</v>
      </c>
      <c r="H195" s="3" t="s">
        <v>1044</v>
      </c>
      <c r="I195" s="3" t="s">
        <v>2</v>
      </c>
      <c r="J195" s="3" t="s">
        <v>9</v>
      </c>
      <c r="K195" s="4">
        <v>25000</v>
      </c>
      <c r="L195" s="4">
        <v>80</v>
      </c>
      <c r="M195" s="3">
        <v>182</v>
      </c>
      <c r="N195" s="3">
        <v>81</v>
      </c>
      <c r="O195" s="3">
        <v>68</v>
      </c>
      <c r="P195" s="3">
        <v>2.7</v>
      </c>
      <c r="Q195" s="3">
        <v>2.2999999999999998</v>
      </c>
      <c r="R195" s="3">
        <v>1.5</v>
      </c>
      <c r="S195" s="3">
        <f t="shared" si="13"/>
        <v>13.600000000000001</v>
      </c>
      <c r="T195" s="3">
        <f>7*O195</f>
        <v>476</v>
      </c>
      <c r="U195" s="6">
        <v>1</v>
      </c>
      <c r="V195" s="3">
        <v>1880</v>
      </c>
      <c r="X195" s="3">
        <f>7*O195</f>
        <v>476</v>
      </c>
      <c r="Y195" s="3">
        <f t="shared" si="14"/>
        <v>13.600000000000001</v>
      </c>
      <c r="Z195" s="6">
        <v>1</v>
      </c>
      <c r="AA195" s="10" t="s">
        <v>793</v>
      </c>
      <c r="AB195" s="4" t="s">
        <v>1075</v>
      </c>
      <c r="AC195" s="4">
        <v>263</v>
      </c>
      <c r="AD195" s="4">
        <v>12.6</v>
      </c>
      <c r="AE195" s="4">
        <v>256</v>
      </c>
      <c r="AF195" s="4">
        <v>2022</v>
      </c>
      <c r="AG195" s="4" t="s">
        <v>0</v>
      </c>
      <c r="AK195" s="10" t="s">
        <v>974</v>
      </c>
      <c r="AL195" s="10" t="s">
        <v>793</v>
      </c>
      <c r="AM195" s="10" t="s">
        <v>793</v>
      </c>
    </row>
    <row r="196" spans="1:39">
      <c r="A196" t="s">
        <v>1275</v>
      </c>
      <c r="B196" s="3" t="s">
        <v>1045</v>
      </c>
      <c r="C196" s="3" t="s">
        <v>1045</v>
      </c>
      <c r="D196" s="3" t="s">
        <v>1047</v>
      </c>
      <c r="E196" s="3" t="s">
        <v>27</v>
      </c>
      <c r="F196" s="3" t="s">
        <v>26</v>
      </c>
      <c r="G196" s="3" t="s">
        <v>9</v>
      </c>
      <c r="H196" s="3" t="s">
        <v>1046</v>
      </c>
      <c r="I196" s="3" t="s">
        <v>2</v>
      </c>
      <c r="J196" s="3" t="s">
        <v>9</v>
      </c>
      <c r="K196" s="4">
        <v>16000</v>
      </c>
      <c r="L196" s="4">
        <v>80</v>
      </c>
      <c r="M196" s="3">
        <v>147</v>
      </c>
      <c r="N196" s="3">
        <v>68</v>
      </c>
      <c r="O196" s="3">
        <v>30</v>
      </c>
      <c r="P196" s="3">
        <v>2.7</v>
      </c>
      <c r="Q196" s="3">
        <v>2.2999999999999998</v>
      </c>
      <c r="R196" s="3">
        <v>1.5</v>
      </c>
      <c r="S196" s="3">
        <f t="shared" si="13"/>
        <v>6</v>
      </c>
      <c r="T196" s="3">
        <f>6*O196</f>
        <v>180</v>
      </c>
      <c r="U196" s="6">
        <v>1</v>
      </c>
      <c r="V196" s="3">
        <v>1030</v>
      </c>
      <c r="X196" s="3">
        <f>6*O196</f>
        <v>180</v>
      </c>
      <c r="Y196" s="3">
        <f t="shared" si="14"/>
        <v>6</v>
      </c>
      <c r="Z196" s="6">
        <v>1</v>
      </c>
      <c r="AA196" s="10" t="s">
        <v>793</v>
      </c>
      <c r="AB196" s="4" t="s">
        <v>1075</v>
      </c>
      <c r="AC196" s="4">
        <v>173</v>
      </c>
      <c r="AD196" s="4">
        <v>28</v>
      </c>
      <c r="AE196" s="4">
        <v>97</v>
      </c>
      <c r="AF196" s="4">
        <v>2022</v>
      </c>
      <c r="AG196" s="4" t="s">
        <v>0</v>
      </c>
      <c r="AK196" s="10" t="s">
        <v>974</v>
      </c>
      <c r="AL196" s="10" t="s">
        <v>793</v>
      </c>
      <c r="AM196" s="10" t="s">
        <v>793</v>
      </c>
    </row>
    <row r="197" spans="1:39">
      <c r="A197" t="s">
        <v>1276</v>
      </c>
      <c r="B197" s="3" t="s">
        <v>1048</v>
      </c>
      <c r="C197" s="3" t="s">
        <v>1048</v>
      </c>
      <c r="D197" s="3" t="s">
        <v>794</v>
      </c>
      <c r="E197" s="3" t="s">
        <v>27</v>
      </c>
      <c r="F197" s="3" t="s">
        <v>26</v>
      </c>
      <c r="G197" s="3" t="s">
        <v>11</v>
      </c>
      <c r="H197" s="3" t="s">
        <v>1049</v>
      </c>
      <c r="I197" s="3" t="s">
        <v>2</v>
      </c>
      <c r="J197" s="3" t="s">
        <v>9</v>
      </c>
      <c r="K197" s="4">
        <v>25000</v>
      </c>
      <c r="L197" s="4">
        <v>80</v>
      </c>
      <c r="M197" s="4" t="s">
        <v>793</v>
      </c>
      <c r="N197" s="4" t="s">
        <v>793</v>
      </c>
      <c r="O197" s="3">
        <v>21</v>
      </c>
      <c r="P197" s="3">
        <v>2.7</v>
      </c>
      <c r="Q197" s="3">
        <v>2.2999999999999998</v>
      </c>
      <c r="R197" s="3">
        <v>1.5</v>
      </c>
      <c r="S197" s="3">
        <f t="shared" si="13"/>
        <v>4.2</v>
      </c>
      <c r="T197" s="3">
        <f>6*O197</f>
        <v>126</v>
      </c>
      <c r="U197" s="6">
        <v>1</v>
      </c>
      <c r="V197" s="3">
        <v>668</v>
      </c>
      <c r="X197" s="3">
        <f>6*O197</f>
        <v>126</v>
      </c>
      <c r="Y197" s="3">
        <f t="shared" si="14"/>
        <v>4.2</v>
      </c>
      <c r="Z197" s="6">
        <v>1</v>
      </c>
      <c r="AA197" s="10" t="s">
        <v>793</v>
      </c>
      <c r="AB197" s="4" t="s">
        <v>1075</v>
      </c>
      <c r="AC197" s="4">
        <v>295</v>
      </c>
      <c r="AD197" s="4">
        <v>10.5</v>
      </c>
      <c r="AE197" s="4">
        <v>120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</row>
    <row r="198" spans="1:39">
      <c r="A198" t="s">
        <v>1277</v>
      </c>
      <c r="B198" s="3" t="s">
        <v>1050</v>
      </c>
      <c r="C198" s="3" t="s">
        <v>1050</v>
      </c>
      <c r="D198" s="3" t="s">
        <v>794</v>
      </c>
      <c r="E198" s="3" t="s">
        <v>6</v>
      </c>
      <c r="G198" s="3" t="s">
        <v>11</v>
      </c>
      <c r="H198" s="3" t="s">
        <v>411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78</v>
      </c>
      <c r="P198" s="3">
        <v>4.2</v>
      </c>
      <c r="Q198" s="3">
        <v>3.6</v>
      </c>
      <c r="R198" s="3">
        <v>2.5</v>
      </c>
      <c r="S198" s="3">
        <f t="shared" si="13"/>
        <v>15.600000000000001</v>
      </c>
      <c r="T198" s="3">
        <f>3*O198</f>
        <v>234</v>
      </c>
      <c r="U198" s="6">
        <v>0.33</v>
      </c>
      <c r="V198" s="3">
        <v>1110</v>
      </c>
      <c r="X198" s="3">
        <f t="shared" ref="X198:X210" si="15">1*O198</f>
        <v>78</v>
      </c>
      <c r="Y198" s="3">
        <f>0.5*O198</f>
        <v>39</v>
      </c>
      <c r="Z198" s="6">
        <v>0.33</v>
      </c>
      <c r="AA198" s="10" t="s">
        <v>793</v>
      </c>
      <c r="AB198" s="4">
        <v>510</v>
      </c>
      <c r="AC198" s="8">
        <v>8</v>
      </c>
      <c r="AD198" s="8">
        <v>98</v>
      </c>
      <c r="AE198" s="7" t="s">
        <v>1075</v>
      </c>
      <c r="AF198" s="4">
        <v>2022</v>
      </c>
      <c r="AH198" s="4" t="s">
        <v>0</v>
      </c>
      <c r="AI198" s="11" t="s">
        <v>895</v>
      </c>
      <c r="AJ198" s="9" t="s">
        <v>405</v>
      </c>
      <c r="AK198" s="10" t="s">
        <v>974</v>
      </c>
      <c r="AL198" s="10" t="s">
        <v>793</v>
      </c>
      <c r="AM198" s="10" t="s">
        <v>793</v>
      </c>
    </row>
    <row r="199" spans="1:39">
      <c r="A199" t="s">
        <v>1278</v>
      </c>
      <c r="B199" s="3" t="s">
        <v>1051</v>
      </c>
      <c r="C199" s="3" t="s">
        <v>1051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1053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210</v>
      </c>
      <c r="O199" s="3">
        <v>43</v>
      </c>
      <c r="P199" s="3">
        <v>4.2</v>
      </c>
      <c r="Q199" s="3">
        <v>3.63</v>
      </c>
      <c r="R199" s="3">
        <v>2.7</v>
      </c>
      <c r="S199" s="3">
        <f t="shared" si="13"/>
        <v>8.6</v>
      </c>
      <c r="T199" s="3">
        <f>3.2*O199</f>
        <v>137.6</v>
      </c>
      <c r="U199" s="6" t="s">
        <v>793</v>
      </c>
      <c r="V199" s="3">
        <v>743</v>
      </c>
      <c r="X199" s="3">
        <f t="shared" si="15"/>
        <v>43</v>
      </c>
      <c r="Y199" s="3">
        <f t="shared" ref="Y199:Y210" si="16">0.2*O199</f>
        <v>8.6</v>
      </c>
      <c r="Z199" s="6" t="s">
        <v>793</v>
      </c>
      <c r="AA199" s="10" t="s">
        <v>793</v>
      </c>
      <c r="AB199" s="4">
        <v>188</v>
      </c>
      <c r="AC199" s="4">
        <v>10.8</v>
      </c>
      <c r="AD199" s="4">
        <v>174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</row>
    <row r="200" spans="1:39">
      <c r="A200" t="s">
        <v>1279</v>
      </c>
      <c r="B200" s="3" t="s">
        <v>1052</v>
      </c>
      <c r="C200" s="3" t="s">
        <v>1052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1054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200</v>
      </c>
      <c r="O200" s="3">
        <v>30</v>
      </c>
      <c r="P200" s="3">
        <v>4.2</v>
      </c>
      <c r="Q200" s="3">
        <v>3.68</v>
      </c>
      <c r="R200" s="3">
        <v>2.7</v>
      </c>
      <c r="S200" s="3">
        <f t="shared" si="13"/>
        <v>6</v>
      </c>
      <c r="T200" s="3">
        <f>3*O200</f>
        <v>90</v>
      </c>
      <c r="U200" s="6" t="s">
        <v>793</v>
      </c>
      <c r="V200" s="3">
        <v>552</v>
      </c>
      <c r="X200" s="3">
        <f t="shared" si="15"/>
        <v>30</v>
      </c>
      <c r="Y200" s="3">
        <f t="shared" si="16"/>
        <v>6</v>
      </c>
      <c r="Z200" s="6" t="s">
        <v>793</v>
      </c>
      <c r="AA200" s="10" t="s">
        <v>793</v>
      </c>
      <c r="AB200" s="4">
        <v>227</v>
      </c>
      <c r="AC200" s="4">
        <v>7.2</v>
      </c>
      <c r="AD200" s="4">
        <v>165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</row>
    <row r="201" spans="1:39">
      <c r="A201" t="s">
        <v>1280</v>
      </c>
      <c r="B201" s="3" t="s">
        <v>1055</v>
      </c>
      <c r="C201" s="3" t="s">
        <v>1055</v>
      </c>
      <c r="D201" s="3" t="s">
        <v>461</v>
      </c>
      <c r="E201" s="3" t="s">
        <v>6</v>
      </c>
      <c r="F201" s="3" t="s">
        <v>12</v>
      </c>
      <c r="G201" s="3" t="s">
        <v>11</v>
      </c>
      <c r="H201" s="3" t="s">
        <v>1057</v>
      </c>
      <c r="I201" s="3" t="s">
        <v>2</v>
      </c>
      <c r="J201" s="3" t="s">
        <v>9</v>
      </c>
      <c r="K201" s="4">
        <v>3000</v>
      </c>
      <c r="L201" s="4">
        <v>80</v>
      </c>
      <c r="M201" s="4" t="s">
        <v>793</v>
      </c>
      <c r="N201" s="3">
        <v>235</v>
      </c>
      <c r="O201" s="3">
        <v>51</v>
      </c>
      <c r="P201" s="3">
        <v>4.2</v>
      </c>
      <c r="Q201" s="3">
        <v>3.7</v>
      </c>
      <c r="R201" s="3">
        <v>2.7</v>
      </c>
      <c r="S201" s="3">
        <f t="shared" si="13"/>
        <v>10.200000000000001</v>
      </c>
      <c r="T201" s="3">
        <f t="shared" ref="T201:T207" si="17">2*O201</f>
        <v>102</v>
      </c>
      <c r="U201" s="6" t="s">
        <v>793</v>
      </c>
      <c r="V201" s="3">
        <v>800</v>
      </c>
      <c r="X201" s="3">
        <f t="shared" si="15"/>
        <v>51</v>
      </c>
      <c r="Y201" s="3">
        <f t="shared" si="16"/>
        <v>10.200000000000001</v>
      </c>
      <c r="Z201" s="6" t="s">
        <v>793</v>
      </c>
      <c r="AA201" s="10" t="s">
        <v>793</v>
      </c>
      <c r="AB201" s="4">
        <v>227</v>
      </c>
      <c r="AC201" s="4">
        <v>10.5</v>
      </c>
      <c r="AD201" s="4">
        <v>165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</row>
    <row r="202" spans="1:39">
      <c r="A202" t="s">
        <v>1281</v>
      </c>
      <c r="B202" s="3" t="s">
        <v>1056</v>
      </c>
      <c r="C202" s="3" t="s">
        <v>1056</v>
      </c>
      <c r="D202" s="3" t="s">
        <v>461</v>
      </c>
      <c r="E202" s="3" t="s">
        <v>6</v>
      </c>
      <c r="F202" s="3" t="s">
        <v>12</v>
      </c>
      <c r="G202" s="3" t="s">
        <v>11</v>
      </c>
      <c r="H202" s="3" t="s">
        <v>1058</v>
      </c>
      <c r="I202" s="3" t="s">
        <v>2</v>
      </c>
      <c r="J202" s="3" t="s">
        <v>9</v>
      </c>
      <c r="K202" s="4">
        <v>3000</v>
      </c>
      <c r="L202" s="4">
        <v>80</v>
      </c>
      <c r="M202" s="4" t="s">
        <v>793</v>
      </c>
      <c r="N202" s="3">
        <v>260</v>
      </c>
      <c r="O202" s="3">
        <v>52</v>
      </c>
      <c r="P202" s="3">
        <v>4.2</v>
      </c>
      <c r="Q202" s="3">
        <v>3.7</v>
      </c>
      <c r="R202" s="3">
        <v>2.7</v>
      </c>
      <c r="S202" s="3">
        <f t="shared" si="13"/>
        <v>10.4</v>
      </c>
      <c r="T202" s="3">
        <f t="shared" si="17"/>
        <v>104</v>
      </c>
      <c r="U202" s="6" t="s">
        <v>793</v>
      </c>
      <c r="V202" s="3">
        <v>740</v>
      </c>
      <c r="X202" s="3">
        <f t="shared" si="15"/>
        <v>52</v>
      </c>
      <c r="Y202" s="3">
        <f t="shared" si="16"/>
        <v>10.4</v>
      </c>
      <c r="Z202" s="6" t="s">
        <v>793</v>
      </c>
      <c r="AA202" s="10" t="s">
        <v>793</v>
      </c>
      <c r="AB202" s="4">
        <v>305</v>
      </c>
      <c r="AC202" s="4">
        <v>11.5</v>
      </c>
      <c r="AD202" s="4">
        <v>102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</row>
    <row r="203" spans="1:39">
      <c r="A203" t="s">
        <v>1282</v>
      </c>
      <c r="B203" s="3" t="s">
        <v>1059</v>
      </c>
      <c r="C203" s="3" t="s">
        <v>1059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1064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42</v>
      </c>
      <c r="P203" s="3">
        <v>4.2</v>
      </c>
      <c r="Q203" s="3">
        <v>3.65</v>
      </c>
      <c r="R203" s="3">
        <v>2.7</v>
      </c>
      <c r="S203" s="3">
        <f t="shared" si="13"/>
        <v>8.4</v>
      </c>
      <c r="T203" s="3">
        <f t="shared" si="17"/>
        <v>84</v>
      </c>
      <c r="U203" s="6">
        <v>1</v>
      </c>
      <c r="V203" s="3">
        <v>740</v>
      </c>
      <c r="X203" s="3">
        <f t="shared" si="15"/>
        <v>42</v>
      </c>
      <c r="Y203" s="3">
        <f t="shared" si="16"/>
        <v>8.4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</row>
    <row r="204" spans="1:39">
      <c r="A204" t="s">
        <v>1283</v>
      </c>
      <c r="B204" s="3" t="s">
        <v>1060</v>
      </c>
      <c r="C204" s="3" t="s">
        <v>1060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1065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50</v>
      </c>
      <c r="P204" s="3">
        <v>4.2</v>
      </c>
      <c r="Q204" s="3">
        <v>3.65</v>
      </c>
      <c r="R204" s="3">
        <v>2.7</v>
      </c>
      <c r="S204" s="3">
        <f t="shared" si="13"/>
        <v>10</v>
      </c>
      <c r="T204" s="3">
        <f t="shared" si="17"/>
        <v>100</v>
      </c>
      <c r="U204" s="6">
        <v>1</v>
      </c>
      <c r="V204" s="3">
        <v>880</v>
      </c>
      <c r="X204" s="3">
        <f t="shared" si="15"/>
        <v>50</v>
      </c>
      <c r="Y204" s="3">
        <f t="shared" si="16"/>
        <v>10</v>
      </c>
      <c r="Z204" s="6">
        <v>1</v>
      </c>
      <c r="AA204" s="10" t="s">
        <v>793</v>
      </c>
      <c r="AB204" s="4">
        <v>148</v>
      </c>
      <c r="AC204" s="4">
        <v>27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</row>
    <row r="205" spans="1:39">
      <c r="A205" t="s">
        <v>1284</v>
      </c>
      <c r="B205" s="3" t="s">
        <v>1061</v>
      </c>
      <c r="C205" s="3" t="s">
        <v>1061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1066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60</v>
      </c>
      <c r="P205" s="3">
        <v>4.2</v>
      </c>
      <c r="Q205" s="3">
        <v>3.65</v>
      </c>
      <c r="R205" s="3">
        <v>2.7</v>
      </c>
      <c r="S205" s="3">
        <f t="shared" si="13"/>
        <v>12</v>
      </c>
      <c r="T205" s="3">
        <f t="shared" si="17"/>
        <v>120</v>
      </c>
      <c r="U205" s="6">
        <v>1</v>
      </c>
      <c r="V205" s="3">
        <v>870</v>
      </c>
      <c r="X205" s="3">
        <f t="shared" si="15"/>
        <v>60</v>
      </c>
      <c r="Y205" s="3">
        <f t="shared" si="16"/>
        <v>12</v>
      </c>
      <c r="Z205" s="6">
        <v>1</v>
      </c>
      <c r="AA205" s="10" t="s">
        <v>793</v>
      </c>
      <c r="AB205" s="4">
        <v>148</v>
      </c>
      <c r="AC205" s="4">
        <v>27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</row>
    <row r="206" spans="1:39">
      <c r="A206" t="s">
        <v>1285</v>
      </c>
      <c r="B206" s="3" t="s">
        <v>1062</v>
      </c>
      <c r="C206" s="3" t="s">
        <v>1062</v>
      </c>
      <c r="D206" s="3" t="s">
        <v>461</v>
      </c>
      <c r="E206" s="3" t="s">
        <v>6</v>
      </c>
      <c r="F206" s="3" t="s">
        <v>12</v>
      </c>
      <c r="G206" s="3" t="s">
        <v>9</v>
      </c>
      <c r="H206" s="3" t="s">
        <v>1067</v>
      </c>
      <c r="I206" s="3" t="s">
        <v>2</v>
      </c>
      <c r="J206" s="3" t="s">
        <v>9</v>
      </c>
      <c r="K206" s="4">
        <v>2000</v>
      </c>
      <c r="L206" s="4">
        <v>80</v>
      </c>
      <c r="M206" s="4" t="s">
        <v>793</v>
      </c>
      <c r="N206" s="4" t="s">
        <v>793</v>
      </c>
      <c r="O206" s="3">
        <v>72</v>
      </c>
      <c r="P206" s="3">
        <v>4.2</v>
      </c>
      <c r="Q206" s="3">
        <v>3.65</v>
      </c>
      <c r="R206" s="3">
        <v>2.7</v>
      </c>
      <c r="S206" s="3">
        <f t="shared" si="13"/>
        <v>14.4</v>
      </c>
      <c r="T206" s="3">
        <f t="shared" si="17"/>
        <v>144</v>
      </c>
      <c r="U206" s="6">
        <v>1</v>
      </c>
      <c r="V206" s="3">
        <v>1300</v>
      </c>
      <c r="X206" s="3">
        <f t="shared" si="15"/>
        <v>72</v>
      </c>
      <c r="Y206" s="3">
        <f t="shared" si="16"/>
        <v>14.4</v>
      </c>
      <c r="Z206" s="6">
        <v>1</v>
      </c>
      <c r="AA206" s="10" t="s">
        <v>793</v>
      </c>
      <c r="AB206" s="4">
        <v>148</v>
      </c>
      <c r="AC206" s="4">
        <v>39</v>
      </c>
      <c r="AD206" s="4">
        <v>97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</row>
    <row r="207" spans="1:39">
      <c r="A207" t="s">
        <v>1286</v>
      </c>
      <c r="B207" s="3" t="s">
        <v>1063</v>
      </c>
      <c r="C207" s="3" t="s">
        <v>1063</v>
      </c>
      <c r="D207" s="3" t="s">
        <v>461</v>
      </c>
      <c r="E207" s="3" t="s">
        <v>6</v>
      </c>
      <c r="F207" s="3" t="s">
        <v>12</v>
      </c>
      <c r="G207" s="3" t="s">
        <v>9</v>
      </c>
      <c r="H207" s="3" t="s">
        <v>1068</v>
      </c>
      <c r="I207" s="3" t="s">
        <v>2</v>
      </c>
      <c r="J207" s="3" t="s">
        <v>9</v>
      </c>
      <c r="K207" s="4">
        <v>2000</v>
      </c>
      <c r="L207" s="4">
        <v>80</v>
      </c>
      <c r="M207" s="4" t="s">
        <v>793</v>
      </c>
      <c r="N207" s="4" t="s">
        <v>793</v>
      </c>
      <c r="O207" s="3">
        <v>80</v>
      </c>
      <c r="P207" s="3">
        <v>4.2</v>
      </c>
      <c r="Q207" s="3">
        <v>3.65</v>
      </c>
      <c r="R207" s="3">
        <v>2.7</v>
      </c>
      <c r="S207" s="3">
        <f t="shared" si="13"/>
        <v>16</v>
      </c>
      <c r="T207" s="3">
        <f t="shared" si="17"/>
        <v>160</v>
      </c>
      <c r="U207" s="6">
        <v>1</v>
      </c>
      <c r="V207" s="3">
        <v>1320</v>
      </c>
      <c r="X207" s="3">
        <f t="shared" si="15"/>
        <v>80</v>
      </c>
      <c r="Y207" s="3">
        <f t="shared" si="16"/>
        <v>16</v>
      </c>
      <c r="Z207" s="6">
        <v>1</v>
      </c>
      <c r="AA207" s="10" t="s">
        <v>793</v>
      </c>
      <c r="AB207" s="4">
        <v>148</v>
      </c>
      <c r="AC207" s="4">
        <v>39</v>
      </c>
      <c r="AD207" s="4">
        <v>97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</row>
    <row r="208" spans="1:39">
      <c r="A208" t="s">
        <v>1287</v>
      </c>
      <c r="B208" s="3" t="s">
        <v>1069</v>
      </c>
      <c r="C208" s="3" t="s">
        <v>1069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1072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50</v>
      </c>
      <c r="P208" s="3">
        <v>3.65</v>
      </c>
      <c r="Q208" s="3">
        <v>3.2</v>
      </c>
      <c r="R208" s="3">
        <v>2</v>
      </c>
      <c r="S208" s="3">
        <f t="shared" si="13"/>
        <v>10</v>
      </c>
      <c r="T208" s="3">
        <f>1*O208</f>
        <v>50</v>
      </c>
      <c r="U208" s="6">
        <v>1</v>
      </c>
      <c r="V208" s="3">
        <v>1380</v>
      </c>
      <c r="X208" s="3">
        <f t="shared" si="15"/>
        <v>50</v>
      </c>
      <c r="Y208" s="3">
        <f t="shared" si="16"/>
        <v>10</v>
      </c>
      <c r="Z208" s="6">
        <v>1</v>
      </c>
      <c r="AA208" s="10" t="s">
        <v>793</v>
      </c>
      <c r="AB208" s="4">
        <v>185</v>
      </c>
      <c r="AC208" s="4">
        <v>30</v>
      </c>
      <c r="AD208" s="4">
        <v>135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</row>
    <row r="209" spans="1:39">
      <c r="A209" t="s">
        <v>1288</v>
      </c>
      <c r="B209" s="3" t="s">
        <v>1070</v>
      </c>
      <c r="C209" s="3" t="s">
        <v>1070</v>
      </c>
      <c r="D209" s="3" t="s">
        <v>461</v>
      </c>
      <c r="E209" s="3" t="s">
        <v>84</v>
      </c>
      <c r="F209" s="3" t="s">
        <v>83</v>
      </c>
      <c r="G209" s="3" t="s">
        <v>9</v>
      </c>
      <c r="H209" s="3" t="s">
        <v>1073</v>
      </c>
      <c r="I209" s="3" t="s">
        <v>2</v>
      </c>
      <c r="J209" s="3" t="s">
        <v>9</v>
      </c>
      <c r="K209" s="4">
        <v>3500</v>
      </c>
      <c r="L209" s="4">
        <v>80</v>
      </c>
      <c r="M209" s="4" t="s">
        <v>793</v>
      </c>
      <c r="N209" s="4" t="s">
        <v>793</v>
      </c>
      <c r="O209" s="3">
        <v>56</v>
      </c>
      <c r="P209" s="3">
        <v>3.65</v>
      </c>
      <c r="Q209" s="3">
        <v>3.2</v>
      </c>
      <c r="R209" s="3">
        <v>2</v>
      </c>
      <c r="S209" s="3">
        <f t="shared" si="13"/>
        <v>11.200000000000001</v>
      </c>
      <c r="T209" s="3">
        <f>1*O209</f>
        <v>56</v>
      </c>
      <c r="U209" s="6">
        <v>1</v>
      </c>
      <c r="V209" s="3">
        <v>1450</v>
      </c>
      <c r="X209" s="3">
        <f t="shared" si="15"/>
        <v>56</v>
      </c>
      <c r="Y209" s="3">
        <f t="shared" si="16"/>
        <v>11.200000000000001</v>
      </c>
      <c r="Z209" s="6">
        <v>1</v>
      </c>
      <c r="AA209" s="10" t="s">
        <v>793</v>
      </c>
      <c r="AB209" s="4">
        <v>185</v>
      </c>
      <c r="AC209" s="4">
        <v>30</v>
      </c>
      <c r="AD209" s="4">
        <v>135</v>
      </c>
      <c r="AE209" s="7" t="s">
        <v>1075</v>
      </c>
      <c r="AF209" s="4">
        <v>2022</v>
      </c>
      <c r="AH209" s="4" t="s">
        <v>0</v>
      </c>
      <c r="AK209" s="10" t="s">
        <v>974</v>
      </c>
      <c r="AL209" s="10" t="s">
        <v>793</v>
      </c>
      <c r="AM209" s="10" t="s">
        <v>793</v>
      </c>
    </row>
    <row r="210" spans="1:39">
      <c r="A210" t="s">
        <v>1289</v>
      </c>
      <c r="B210" s="3" t="s">
        <v>1071</v>
      </c>
      <c r="C210" s="3" t="s">
        <v>1071</v>
      </c>
      <c r="D210" s="3" t="s">
        <v>461</v>
      </c>
      <c r="E210" s="3" t="s">
        <v>84</v>
      </c>
      <c r="F210" s="3" t="s">
        <v>83</v>
      </c>
      <c r="G210" s="3" t="s">
        <v>9</v>
      </c>
      <c r="H210" s="3" t="s">
        <v>1074</v>
      </c>
      <c r="I210" s="3" t="s">
        <v>2</v>
      </c>
      <c r="J210" s="3" t="s">
        <v>9</v>
      </c>
      <c r="K210" s="4">
        <v>3500</v>
      </c>
      <c r="L210" s="4">
        <v>80</v>
      </c>
      <c r="M210" s="4" t="s">
        <v>793</v>
      </c>
      <c r="N210" s="4" t="s">
        <v>793</v>
      </c>
      <c r="O210" s="3">
        <v>75</v>
      </c>
      <c r="P210" s="3">
        <v>3.65</v>
      </c>
      <c r="Q210" s="3">
        <v>3.2</v>
      </c>
      <c r="R210" s="3">
        <v>2</v>
      </c>
      <c r="S210" s="3">
        <f t="shared" si="13"/>
        <v>15</v>
      </c>
      <c r="T210" s="3">
        <f>1*O210</f>
        <v>75</v>
      </c>
      <c r="U210" s="6">
        <v>1</v>
      </c>
      <c r="V210" s="3">
        <v>1880</v>
      </c>
      <c r="X210" s="3">
        <f t="shared" si="15"/>
        <v>75</v>
      </c>
      <c r="Y210" s="3">
        <f t="shared" si="16"/>
        <v>15</v>
      </c>
      <c r="Z210" s="6">
        <v>1</v>
      </c>
      <c r="AA210" s="10" t="s">
        <v>793</v>
      </c>
      <c r="AB210" s="4">
        <v>200</v>
      </c>
      <c r="AC210" s="4">
        <v>36</v>
      </c>
      <c r="AD210" s="4">
        <v>130</v>
      </c>
      <c r="AE210" s="7" t="s">
        <v>1075</v>
      </c>
      <c r="AF210" s="4">
        <v>2022</v>
      </c>
      <c r="AH210" s="4" t="s">
        <v>0</v>
      </c>
      <c r="AK210" s="10" t="s">
        <v>974</v>
      </c>
      <c r="AL210" s="10" t="s">
        <v>793</v>
      </c>
      <c r="AM210" s="10" t="s">
        <v>793</v>
      </c>
    </row>
    <row r="211" spans="1:39">
      <c r="A211" t="s">
        <v>1290</v>
      </c>
      <c r="B211" s="3" t="s">
        <v>392</v>
      </c>
      <c r="C211" s="3" t="s">
        <v>392</v>
      </c>
      <c r="D211" s="3" t="s">
        <v>76</v>
      </c>
      <c r="E211" s="3" t="s">
        <v>6</v>
      </c>
      <c r="F211" s="3" t="s">
        <v>33</v>
      </c>
      <c r="G211" s="3" t="s">
        <v>4</v>
      </c>
      <c r="H211" s="3" t="s">
        <v>391</v>
      </c>
      <c r="I211" s="3" t="s">
        <v>2</v>
      </c>
      <c r="J211" s="3" t="s">
        <v>1</v>
      </c>
      <c r="K211" s="4">
        <v>500</v>
      </c>
      <c r="L211" s="4">
        <v>70</v>
      </c>
      <c r="M211" s="3">
        <v>380</v>
      </c>
      <c r="N211" s="3">
        <v>160</v>
      </c>
      <c r="O211" s="3">
        <v>5.4</v>
      </c>
      <c r="P211" s="3">
        <v>4.2</v>
      </c>
      <c r="Q211" s="3">
        <v>3.7</v>
      </c>
      <c r="R211" s="3">
        <v>2.5</v>
      </c>
      <c r="S211" s="3">
        <v>1.1000000000000001</v>
      </c>
      <c r="T211" s="3">
        <v>11</v>
      </c>
      <c r="U211" s="6" t="s">
        <v>793</v>
      </c>
      <c r="V211" s="3">
        <v>125</v>
      </c>
      <c r="W211" s="3">
        <v>52.819699999999997</v>
      </c>
      <c r="X211" s="3">
        <v>5.4</v>
      </c>
      <c r="Y211" s="3">
        <v>1.1000000000000001</v>
      </c>
      <c r="Z211" s="6" t="s">
        <v>793</v>
      </c>
      <c r="AA211" s="10" t="s">
        <v>793</v>
      </c>
      <c r="AB211" s="4" t="s">
        <v>1075</v>
      </c>
      <c r="AC211" s="4">
        <v>59.43</v>
      </c>
      <c r="AE211" s="4">
        <v>34.200000000000003</v>
      </c>
      <c r="AF211" s="4">
        <v>2007</v>
      </c>
      <c r="AG211" s="4" t="s">
        <v>0</v>
      </c>
      <c r="AI211" s="11" t="s">
        <v>864</v>
      </c>
      <c r="AK211" s="10" t="s">
        <v>974</v>
      </c>
      <c r="AL211" s="10" t="s">
        <v>793</v>
      </c>
      <c r="AM211" s="12">
        <v>1</v>
      </c>
    </row>
    <row r="212" spans="1:39">
      <c r="A212" t="s">
        <v>1291</v>
      </c>
      <c r="B212" s="3" t="s">
        <v>390</v>
      </c>
      <c r="C212" s="3" t="s">
        <v>390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389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4" t="s">
        <v>793</v>
      </c>
      <c r="O212" s="3">
        <v>5</v>
      </c>
      <c r="P212" s="3">
        <v>4.2</v>
      </c>
      <c r="Q212" s="3">
        <v>3.7</v>
      </c>
      <c r="R212" s="3">
        <v>2.7</v>
      </c>
      <c r="S212" s="3">
        <v>2.5</v>
      </c>
      <c r="T212" s="3">
        <v>10</v>
      </c>
      <c r="U212" s="6">
        <v>1</v>
      </c>
      <c r="V212" s="3">
        <v>115</v>
      </c>
      <c r="W212" s="3">
        <v>53</v>
      </c>
      <c r="X212" s="3">
        <v>5</v>
      </c>
      <c r="Y212" s="3">
        <v>1</v>
      </c>
      <c r="Z212" s="6">
        <v>1</v>
      </c>
      <c r="AA212" s="10" t="s">
        <v>793</v>
      </c>
      <c r="AB212" s="4">
        <v>106</v>
      </c>
      <c r="AC212" s="4">
        <v>5</v>
      </c>
      <c r="AD212" s="4">
        <v>100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</row>
    <row r="213" spans="1:39">
      <c r="A213" t="s">
        <v>1292</v>
      </c>
      <c r="B213" s="3" t="s">
        <v>388</v>
      </c>
      <c r="C213" s="3" t="s">
        <v>388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387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173</v>
      </c>
      <c r="O213" s="3">
        <v>7.5</v>
      </c>
      <c r="P213" s="3">
        <v>4.2</v>
      </c>
      <c r="Q213" s="3">
        <v>3.7</v>
      </c>
      <c r="R213" s="3">
        <v>2.7</v>
      </c>
      <c r="S213" s="3">
        <v>3.75</v>
      </c>
      <c r="T213" s="3">
        <v>15</v>
      </c>
      <c r="U213" s="6">
        <v>1</v>
      </c>
      <c r="V213" s="3">
        <v>155</v>
      </c>
      <c r="W213" s="3">
        <v>79.5</v>
      </c>
      <c r="X213" s="3">
        <v>7.5</v>
      </c>
      <c r="Y213" s="3">
        <v>1.5</v>
      </c>
      <c r="Z213" s="6">
        <v>1</v>
      </c>
      <c r="AA213" s="10" t="s">
        <v>793</v>
      </c>
      <c r="AB213" s="4">
        <v>106</v>
      </c>
      <c r="AC213" s="4">
        <v>7.5</v>
      </c>
      <c r="AD213" s="4">
        <v>100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</row>
    <row r="214" spans="1:39">
      <c r="A214" t="s">
        <v>1293</v>
      </c>
      <c r="B214" s="3" t="s">
        <v>386</v>
      </c>
      <c r="C214" s="3" t="s">
        <v>386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385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174</v>
      </c>
      <c r="O214" s="3">
        <v>16</v>
      </c>
      <c r="P214" s="3">
        <v>4.2</v>
      </c>
      <c r="Q214" s="3">
        <v>3.7</v>
      </c>
      <c r="R214" s="3">
        <v>2.7</v>
      </c>
      <c r="S214" s="3">
        <v>8</v>
      </c>
      <c r="T214" s="3">
        <v>16</v>
      </c>
      <c r="U214" s="6">
        <v>1</v>
      </c>
      <c r="V214" s="3">
        <v>330</v>
      </c>
      <c r="W214" s="3">
        <v>162.97499999999999</v>
      </c>
      <c r="X214" s="3">
        <v>16</v>
      </c>
      <c r="Y214" s="3">
        <v>3.2</v>
      </c>
      <c r="Z214" s="6">
        <v>1</v>
      </c>
      <c r="AA214" s="10" t="s">
        <v>793</v>
      </c>
      <c r="AB214" s="4">
        <v>205</v>
      </c>
      <c r="AC214" s="4">
        <v>7.5</v>
      </c>
      <c r="AD214" s="4">
        <v>106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</row>
    <row r="215" spans="1:39">
      <c r="A215" t="s">
        <v>1294</v>
      </c>
      <c r="B215" s="3" t="s">
        <v>384</v>
      </c>
      <c r="C215" s="3" t="s">
        <v>384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383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154</v>
      </c>
      <c r="O215" s="3">
        <v>25</v>
      </c>
      <c r="P215" s="3">
        <v>4.2</v>
      </c>
      <c r="Q215" s="3">
        <v>3.7</v>
      </c>
      <c r="R215" s="3">
        <v>2.7</v>
      </c>
      <c r="S215" s="3">
        <v>12.5</v>
      </c>
      <c r="T215" s="3">
        <v>25</v>
      </c>
      <c r="U215" s="6">
        <v>0.5</v>
      </c>
      <c r="V215" s="3">
        <v>620</v>
      </c>
      <c r="W215" s="3">
        <v>307.45</v>
      </c>
      <c r="X215" s="3">
        <v>25</v>
      </c>
      <c r="Y215" s="3">
        <v>5</v>
      </c>
      <c r="Z215" s="6">
        <v>0.5</v>
      </c>
      <c r="AA215" s="10" t="s">
        <v>793</v>
      </c>
      <c r="AB215" s="4">
        <v>220</v>
      </c>
      <c r="AC215" s="4">
        <v>6.5</v>
      </c>
      <c r="AD215" s="4">
        <v>215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</row>
    <row r="216" spans="1:39">
      <c r="A216" t="s">
        <v>1295</v>
      </c>
      <c r="B216" s="3" t="s">
        <v>382</v>
      </c>
      <c r="C216" s="3" t="s">
        <v>382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381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179</v>
      </c>
      <c r="O216" s="3">
        <v>100</v>
      </c>
      <c r="P216" s="3">
        <v>4.2</v>
      </c>
      <c r="Q216" s="3">
        <v>3.7</v>
      </c>
      <c r="R216" s="3">
        <v>2.7</v>
      </c>
      <c r="S216" s="3">
        <v>50</v>
      </c>
      <c r="T216" s="3">
        <v>100</v>
      </c>
      <c r="U216" s="6">
        <v>0.5</v>
      </c>
      <c r="V216" s="3">
        <v>2320</v>
      </c>
      <c r="W216" s="3">
        <v>1064.7</v>
      </c>
      <c r="X216" s="3">
        <v>100</v>
      </c>
      <c r="Y216" s="3">
        <v>20</v>
      </c>
      <c r="Z216" s="6">
        <v>0.5</v>
      </c>
      <c r="AA216" s="10" t="s">
        <v>793</v>
      </c>
      <c r="AB216" s="4">
        <v>455</v>
      </c>
      <c r="AC216" s="4">
        <v>7.2</v>
      </c>
      <c r="AD216" s="4">
        <v>325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</row>
    <row r="217" spans="1:39">
      <c r="A217" t="s">
        <v>1296</v>
      </c>
      <c r="B217" s="3" t="s">
        <v>380</v>
      </c>
      <c r="C217" s="3" t="s">
        <v>380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379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145</v>
      </c>
      <c r="O217" s="3">
        <v>11</v>
      </c>
      <c r="P217" s="3">
        <v>4.2</v>
      </c>
      <c r="Q217" s="3">
        <v>3.7</v>
      </c>
      <c r="R217" s="3">
        <v>2.7</v>
      </c>
      <c r="S217" s="3">
        <v>5.5</v>
      </c>
      <c r="T217" s="3">
        <v>55</v>
      </c>
      <c r="U217" s="6">
        <v>0.5</v>
      </c>
      <c r="V217" s="3">
        <v>292</v>
      </c>
      <c r="W217" s="3">
        <v>149.96799999999999</v>
      </c>
      <c r="X217" s="3">
        <v>22</v>
      </c>
      <c r="Y217" s="3">
        <v>2.2000000000000002</v>
      </c>
      <c r="Z217" s="6">
        <v>0.5</v>
      </c>
      <c r="AA217" s="10" t="s">
        <v>793</v>
      </c>
      <c r="AB217" s="4">
        <v>206</v>
      </c>
      <c r="AC217" s="4">
        <v>5.6</v>
      </c>
      <c r="AD217" s="4">
        <v>130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</row>
    <row r="218" spans="1:39">
      <c r="A218" t="s">
        <v>1297</v>
      </c>
      <c r="B218" s="3" t="s">
        <v>378</v>
      </c>
      <c r="C218" s="3" t="s">
        <v>378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377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158</v>
      </c>
      <c r="O218" s="3">
        <v>31</v>
      </c>
      <c r="P218" s="3">
        <v>4.2</v>
      </c>
      <c r="Q218" s="3">
        <v>3.7</v>
      </c>
      <c r="R218" s="3">
        <v>2.7</v>
      </c>
      <c r="S218" s="3">
        <v>15.5</v>
      </c>
      <c r="T218" s="3">
        <v>155</v>
      </c>
      <c r="U218" s="6">
        <v>0.5</v>
      </c>
      <c r="V218" s="3">
        <v>860</v>
      </c>
      <c r="W218" s="3">
        <v>397.32</v>
      </c>
      <c r="X218" s="3">
        <v>62</v>
      </c>
      <c r="Y218" s="3">
        <v>6.2</v>
      </c>
      <c r="Z218" s="6">
        <v>0.5</v>
      </c>
      <c r="AA218" s="10" t="s">
        <v>793</v>
      </c>
      <c r="AB218" s="4">
        <v>220</v>
      </c>
      <c r="AC218" s="4">
        <v>8.4</v>
      </c>
      <c r="AD218" s="4">
        <v>215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</row>
    <row r="219" spans="1:39">
      <c r="A219" t="s">
        <v>1298</v>
      </c>
      <c r="B219" s="3" t="s">
        <v>376</v>
      </c>
      <c r="C219" s="3" t="s">
        <v>376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375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149</v>
      </c>
      <c r="O219" s="3">
        <v>70</v>
      </c>
      <c r="P219" s="3">
        <v>4.2</v>
      </c>
      <c r="Q219" s="3">
        <v>3.7</v>
      </c>
      <c r="R219" s="3">
        <v>2.7</v>
      </c>
      <c r="S219" s="3">
        <v>35</v>
      </c>
      <c r="T219" s="3">
        <v>350</v>
      </c>
      <c r="U219" s="6">
        <v>0.5</v>
      </c>
      <c r="V219" s="3">
        <v>1950</v>
      </c>
      <c r="W219" s="3">
        <v>857.67499999999995</v>
      </c>
      <c r="X219" s="3">
        <v>140</v>
      </c>
      <c r="Y219" s="3">
        <v>14</v>
      </c>
      <c r="Z219" s="6">
        <v>0.5</v>
      </c>
      <c r="AA219" s="10" t="s">
        <v>793</v>
      </c>
      <c r="AB219" s="4">
        <v>455</v>
      </c>
      <c r="AC219" s="4">
        <v>5.8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</row>
    <row r="220" spans="1:39">
      <c r="A220" t="s">
        <v>1299</v>
      </c>
      <c r="B220" s="3" t="s">
        <v>374</v>
      </c>
      <c r="C220" s="3" t="s">
        <v>374</v>
      </c>
      <c r="D220" s="3" t="s">
        <v>13</v>
      </c>
      <c r="E220" s="3" t="s">
        <v>6</v>
      </c>
      <c r="F220" s="3" t="s">
        <v>12</v>
      </c>
      <c r="G220" s="3" t="s">
        <v>11</v>
      </c>
      <c r="H220" s="3" t="s">
        <v>373</v>
      </c>
      <c r="I220" s="3" t="s">
        <v>2</v>
      </c>
      <c r="J220" s="3" t="s">
        <v>9</v>
      </c>
      <c r="K220" s="4">
        <v>800</v>
      </c>
      <c r="L220" s="4">
        <v>80</v>
      </c>
      <c r="M220" s="4" t="s">
        <v>793</v>
      </c>
      <c r="N220" s="3">
        <v>155</v>
      </c>
      <c r="O220" s="3">
        <v>100</v>
      </c>
      <c r="P220" s="3">
        <v>4.2</v>
      </c>
      <c r="Q220" s="3">
        <v>3.7</v>
      </c>
      <c r="R220" s="3">
        <v>2.7</v>
      </c>
      <c r="S220" s="3">
        <v>50</v>
      </c>
      <c r="T220" s="3">
        <v>500</v>
      </c>
      <c r="U220" s="6">
        <v>0.5</v>
      </c>
      <c r="V220" s="3">
        <v>2700</v>
      </c>
      <c r="W220" s="3">
        <v>1197.7874999999999</v>
      </c>
      <c r="X220" s="3">
        <v>200</v>
      </c>
      <c r="Y220" s="3">
        <v>20</v>
      </c>
      <c r="Z220" s="6">
        <v>0.5</v>
      </c>
      <c r="AA220" s="10" t="s">
        <v>793</v>
      </c>
      <c r="AB220" s="4">
        <v>455</v>
      </c>
      <c r="AC220" s="4">
        <v>8.1</v>
      </c>
      <c r="AD220" s="4">
        <v>325</v>
      </c>
      <c r="AE220" s="7" t="s">
        <v>1075</v>
      </c>
      <c r="AG220" s="4" t="s">
        <v>0</v>
      </c>
      <c r="AI220" s="11" t="s">
        <v>794</v>
      </c>
      <c r="AK220" s="10" t="s">
        <v>974</v>
      </c>
      <c r="AL220" s="10" t="s">
        <v>793</v>
      </c>
      <c r="AM220" s="12">
        <v>0.8</v>
      </c>
    </row>
    <row r="221" spans="1:39">
      <c r="A221" t="s">
        <v>1300</v>
      </c>
      <c r="B221" s="3" t="s">
        <v>372</v>
      </c>
      <c r="C221" s="3" t="s">
        <v>372</v>
      </c>
      <c r="D221" s="3" t="s">
        <v>13</v>
      </c>
      <c r="E221" s="3" t="s">
        <v>6</v>
      </c>
      <c r="F221" s="3" t="s">
        <v>12</v>
      </c>
      <c r="G221" s="3" t="s">
        <v>11</v>
      </c>
      <c r="H221" s="3" t="s">
        <v>371</v>
      </c>
      <c r="I221" s="3" t="s">
        <v>2</v>
      </c>
      <c r="J221" s="3" t="s">
        <v>9</v>
      </c>
      <c r="K221" s="4">
        <v>800</v>
      </c>
      <c r="L221" s="4">
        <v>80</v>
      </c>
      <c r="M221" s="4" t="s">
        <v>793</v>
      </c>
      <c r="N221" s="3">
        <v>162</v>
      </c>
      <c r="O221" s="3">
        <v>200</v>
      </c>
      <c r="P221" s="3">
        <v>4.2</v>
      </c>
      <c r="Q221" s="3">
        <v>3.7</v>
      </c>
      <c r="R221" s="3">
        <v>2.7</v>
      </c>
      <c r="S221" s="3">
        <v>100</v>
      </c>
      <c r="T221" s="3">
        <v>400</v>
      </c>
      <c r="U221" s="6">
        <v>0.5</v>
      </c>
      <c r="V221" s="3">
        <v>5260</v>
      </c>
      <c r="W221" s="3">
        <v>2513.875</v>
      </c>
      <c r="X221" s="3">
        <v>200</v>
      </c>
      <c r="Y221" s="3">
        <v>40</v>
      </c>
      <c r="Z221" s="6">
        <v>0.5</v>
      </c>
      <c r="AA221" s="10" t="s">
        <v>793</v>
      </c>
      <c r="AB221" s="4">
        <v>455</v>
      </c>
      <c r="AC221" s="4">
        <v>17</v>
      </c>
      <c r="AD221" s="4">
        <v>325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 t="s">
        <v>793</v>
      </c>
      <c r="AM221" s="12">
        <v>0.8</v>
      </c>
    </row>
    <row r="222" spans="1:39">
      <c r="A222" t="s">
        <v>1301</v>
      </c>
      <c r="B222" s="3" t="s">
        <v>370</v>
      </c>
      <c r="C222" s="3" t="s">
        <v>370</v>
      </c>
      <c r="D222" s="3" t="s">
        <v>367</v>
      </c>
      <c r="G222" s="3" t="s">
        <v>9</v>
      </c>
      <c r="H222" s="3" t="s">
        <v>369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793</v>
      </c>
      <c r="N222" s="4" t="s">
        <v>793</v>
      </c>
      <c r="O222" s="3">
        <v>9</v>
      </c>
      <c r="P222" s="3">
        <v>4.2</v>
      </c>
      <c r="Q222" s="3">
        <v>3.7</v>
      </c>
      <c r="R222" s="3">
        <v>3</v>
      </c>
      <c r="S222" s="3">
        <v>3</v>
      </c>
      <c r="T222" s="3">
        <v>27</v>
      </c>
      <c r="U222" s="6">
        <v>0.33</v>
      </c>
      <c r="V222" s="3">
        <v>310</v>
      </c>
      <c r="W222" s="3">
        <v>144.9</v>
      </c>
      <c r="X222" s="3">
        <v>4.5</v>
      </c>
      <c r="Y222" s="3">
        <v>1.8</v>
      </c>
      <c r="Z222" s="6">
        <v>0.33</v>
      </c>
      <c r="AA222" s="10" t="s">
        <v>793</v>
      </c>
      <c r="AB222" s="4">
        <v>103</v>
      </c>
      <c r="AC222" s="4">
        <v>20</v>
      </c>
      <c r="AD222" s="4">
        <v>69</v>
      </c>
      <c r="AE222" s="7" t="s">
        <v>1075</v>
      </c>
      <c r="AG222" s="4" t="s">
        <v>0</v>
      </c>
      <c r="AI222" s="16" t="s">
        <v>877</v>
      </c>
      <c r="AK222" s="10" t="s">
        <v>974</v>
      </c>
      <c r="AL222" s="10">
        <v>0.02</v>
      </c>
      <c r="AM222" s="12">
        <v>0.8</v>
      </c>
    </row>
    <row r="223" spans="1:39">
      <c r="A223" t="s">
        <v>1302</v>
      </c>
      <c r="B223" s="3" t="s">
        <v>368</v>
      </c>
      <c r="C223" s="3" t="s">
        <v>368</v>
      </c>
      <c r="D223" s="3" t="s">
        <v>367</v>
      </c>
      <c r="G223" s="3" t="s">
        <v>9</v>
      </c>
      <c r="H223" s="3" t="s">
        <v>366</v>
      </c>
      <c r="I223" s="3" t="s">
        <v>2</v>
      </c>
      <c r="J223" s="3" t="s">
        <v>9</v>
      </c>
      <c r="K223" s="4">
        <v>400</v>
      </c>
      <c r="L223" s="4">
        <v>80</v>
      </c>
      <c r="M223" s="4" t="s">
        <v>793</v>
      </c>
      <c r="N223" s="4" t="s">
        <v>793</v>
      </c>
      <c r="O223" s="3">
        <v>60</v>
      </c>
      <c r="P223" s="3">
        <v>4.2</v>
      </c>
      <c r="Q223" s="3">
        <v>3.6</v>
      </c>
      <c r="R223" s="3">
        <v>3</v>
      </c>
      <c r="S223" s="3">
        <v>12</v>
      </c>
      <c r="T223" s="3">
        <v>30</v>
      </c>
      <c r="U223" s="6">
        <v>0.33</v>
      </c>
      <c r="V223" s="3">
        <v>1850</v>
      </c>
      <c r="W223" s="3">
        <v>852.5</v>
      </c>
      <c r="X223" s="3">
        <v>30</v>
      </c>
      <c r="Y223" s="3">
        <v>12</v>
      </c>
      <c r="Z223" s="6">
        <v>0.33</v>
      </c>
      <c r="AA223" s="10" t="s">
        <v>793</v>
      </c>
      <c r="AB223" s="4">
        <v>155</v>
      </c>
      <c r="AC223" s="4">
        <v>50.5</v>
      </c>
      <c r="AD223" s="4">
        <v>110</v>
      </c>
      <c r="AE223" s="7" t="s">
        <v>1075</v>
      </c>
      <c r="AG223" s="4" t="s">
        <v>0</v>
      </c>
      <c r="AI223" s="11" t="s">
        <v>794</v>
      </c>
      <c r="AK223" s="10" t="s">
        <v>974</v>
      </c>
      <c r="AL223" s="10">
        <v>0.01</v>
      </c>
      <c r="AM223" s="12">
        <v>0.8</v>
      </c>
    </row>
    <row r="224" spans="1:39">
      <c r="A224" t="s">
        <v>1303</v>
      </c>
      <c r="B224" s="3" t="s">
        <v>365</v>
      </c>
      <c r="C224" s="3" t="s">
        <v>365</v>
      </c>
      <c r="D224" s="3" t="s">
        <v>364</v>
      </c>
      <c r="G224" s="3" t="s">
        <v>11</v>
      </c>
      <c r="H224" s="3" t="s">
        <v>363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10.5</v>
      </c>
      <c r="P224" s="3">
        <v>4.2</v>
      </c>
      <c r="Q224" s="3">
        <v>3.7</v>
      </c>
      <c r="R224" s="3">
        <v>2.75</v>
      </c>
      <c r="S224" s="3">
        <v>1.94</v>
      </c>
      <c r="T224" s="3">
        <v>19.399999999999999</v>
      </c>
      <c r="U224" s="6">
        <v>0.5</v>
      </c>
      <c r="V224" s="3">
        <v>258</v>
      </c>
      <c r="W224" s="3">
        <v>129.71199999999999</v>
      </c>
      <c r="X224" s="3">
        <v>9.6999999999999993</v>
      </c>
      <c r="Y224" s="3">
        <v>4.8499999999999996</v>
      </c>
      <c r="Z224" s="6">
        <v>0.5</v>
      </c>
      <c r="AA224" s="10" t="s">
        <v>793</v>
      </c>
      <c r="AB224" s="4">
        <v>220</v>
      </c>
      <c r="AC224" s="4">
        <v>8.8000000000000007</v>
      </c>
      <c r="AD224" s="4">
        <v>67</v>
      </c>
      <c r="AE224" s="7" t="s">
        <v>1075</v>
      </c>
      <c r="AF224" s="4">
        <v>2006</v>
      </c>
      <c r="AG224" s="4" t="s">
        <v>0</v>
      </c>
      <c r="AK224" s="10" t="s">
        <v>974</v>
      </c>
      <c r="AL224" s="10">
        <v>0.02</v>
      </c>
      <c r="AM224" s="12">
        <v>0.9</v>
      </c>
    </row>
    <row r="225" spans="1:39">
      <c r="A225" t="s">
        <v>1304</v>
      </c>
      <c r="B225" s="3" t="s">
        <v>362</v>
      </c>
      <c r="C225" s="3" t="s">
        <v>362</v>
      </c>
      <c r="D225" s="3" t="s">
        <v>355</v>
      </c>
      <c r="G225" s="3" t="s">
        <v>11</v>
      </c>
      <c r="H225" s="3" t="s">
        <v>361</v>
      </c>
      <c r="I225" s="3" t="s">
        <v>2</v>
      </c>
      <c r="J225" s="3" t="s">
        <v>9</v>
      </c>
      <c r="K225" s="4">
        <v>300</v>
      </c>
      <c r="L225" s="4">
        <v>75</v>
      </c>
      <c r="M225" s="4" t="s">
        <v>793</v>
      </c>
      <c r="N225" s="4" t="s">
        <v>793</v>
      </c>
      <c r="O225" s="3">
        <v>3.6</v>
      </c>
      <c r="P225" s="3">
        <v>4.2</v>
      </c>
      <c r="Q225" s="3">
        <v>3.7</v>
      </c>
      <c r="R225" s="3">
        <v>2.75</v>
      </c>
      <c r="S225" s="3">
        <v>0.72</v>
      </c>
      <c r="T225" s="3">
        <v>3.6</v>
      </c>
      <c r="U225" s="6">
        <v>0.2</v>
      </c>
      <c r="V225" s="3">
        <v>74</v>
      </c>
      <c r="W225" s="3">
        <v>37.44</v>
      </c>
      <c r="X225" s="3">
        <v>1.8</v>
      </c>
      <c r="Y225" s="3">
        <v>0.72</v>
      </c>
      <c r="Z225" s="6">
        <v>0.2</v>
      </c>
      <c r="AA225" s="10" t="s">
        <v>793</v>
      </c>
      <c r="AB225" s="4">
        <v>96</v>
      </c>
      <c r="AC225" s="4">
        <v>6.5</v>
      </c>
      <c r="AD225" s="4">
        <v>60</v>
      </c>
      <c r="AE225" s="7" t="s">
        <v>1075</v>
      </c>
      <c r="AF225" s="4">
        <v>2011</v>
      </c>
      <c r="AG225" s="4" t="s">
        <v>0</v>
      </c>
      <c r="AI225" s="11" t="s">
        <v>843</v>
      </c>
      <c r="AK225" s="10" t="s">
        <v>974</v>
      </c>
      <c r="AL225" s="10">
        <v>0.05</v>
      </c>
      <c r="AM225" s="12">
        <v>0.9</v>
      </c>
    </row>
    <row r="226" spans="1:39">
      <c r="A226" t="s">
        <v>1305</v>
      </c>
      <c r="B226" s="3" t="s">
        <v>360</v>
      </c>
      <c r="C226" s="3" t="s">
        <v>360</v>
      </c>
      <c r="D226" s="3" t="s">
        <v>355</v>
      </c>
      <c r="G226" s="3" t="s">
        <v>11</v>
      </c>
      <c r="H226" s="3" t="s">
        <v>359</v>
      </c>
      <c r="I226" s="3" t="s">
        <v>2</v>
      </c>
      <c r="J226" s="3" t="s">
        <v>9</v>
      </c>
      <c r="K226" s="4">
        <v>300</v>
      </c>
      <c r="L226" s="4">
        <v>80</v>
      </c>
      <c r="M226" s="4" t="s">
        <v>793</v>
      </c>
      <c r="N226" s="4" t="s">
        <v>793</v>
      </c>
      <c r="O226" s="3">
        <v>3.5</v>
      </c>
      <c r="P226" s="3">
        <v>4.2</v>
      </c>
      <c r="Q226" s="3">
        <v>3.7</v>
      </c>
      <c r="R226" s="3">
        <v>2.75</v>
      </c>
      <c r="S226" s="3">
        <v>0.7</v>
      </c>
      <c r="U226" s="6">
        <v>0.2</v>
      </c>
      <c r="V226" s="3">
        <v>71</v>
      </c>
      <c r="W226" s="3">
        <v>38.744999999999997</v>
      </c>
      <c r="X226" s="3">
        <v>1.75</v>
      </c>
      <c r="Y226" s="3">
        <v>0.72</v>
      </c>
      <c r="Z226" s="6">
        <v>0.2</v>
      </c>
      <c r="AA226" s="10" t="s">
        <v>793</v>
      </c>
      <c r="AB226" s="4">
        <v>136</v>
      </c>
      <c r="AC226" s="4">
        <v>8.1999999999999993</v>
      </c>
      <c r="AD226" s="4">
        <v>35.5</v>
      </c>
      <c r="AE226" s="7" t="s">
        <v>1075</v>
      </c>
      <c r="AF226" s="4">
        <v>2008</v>
      </c>
      <c r="AG226" s="4" t="s">
        <v>0</v>
      </c>
      <c r="AI226" s="11" t="s">
        <v>844</v>
      </c>
      <c r="AK226" s="10" t="s">
        <v>974</v>
      </c>
      <c r="AL226" s="10">
        <v>0.05</v>
      </c>
      <c r="AM226" s="10" t="s">
        <v>793</v>
      </c>
    </row>
    <row r="227" spans="1:39">
      <c r="A227" t="s">
        <v>1306</v>
      </c>
      <c r="B227" s="3" t="s">
        <v>358</v>
      </c>
      <c r="C227" s="3" t="s">
        <v>358</v>
      </c>
      <c r="D227" s="3" t="s">
        <v>355</v>
      </c>
      <c r="G227" s="3" t="s">
        <v>11</v>
      </c>
      <c r="H227" s="3" t="s">
        <v>357</v>
      </c>
      <c r="I227" s="3" t="s">
        <v>2</v>
      </c>
      <c r="J227" s="3" t="s">
        <v>9</v>
      </c>
      <c r="K227" s="4">
        <v>300</v>
      </c>
      <c r="L227" s="4">
        <v>75</v>
      </c>
      <c r="M227" s="4" t="s">
        <v>793</v>
      </c>
      <c r="N227" s="4" t="s">
        <v>793</v>
      </c>
      <c r="O227" s="3">
        <v>4</v>
      </c>
      <c r="P227" s="3">
        <v>4.2</v>
      </c>
      <c r="Q227" s="3">
        <v>3.7</v>
      </c>
      <c r="R227" s="3">
        <v>2.75</v>
      </c>
      <c r="S227" s="3">
        <v>0.75</v>
      </c>
      <c r="T227" s="3">
        <v>4</v>
      </c>
      <c r="U227" s="6">
        <v>0.2</v>
      </c>
      <c r="V227" s="3">
        <v>82</v>
      </c>
      <c r="W227" s="3">
        <v>43.55</v>
      </c>
      <c r="X227" s="3">
        <v>4</v>
      </c>
      <c r="Y227" s="3">
        <v>0.75</v>
      </c>
      <c r="Z227" s="6">
        <v>0.2</v>
      </c>
      <c r="AA227" s="10" t="s">
        <v>793</v>
      </c>
      <c r="AB227" s="4">
        <v>101</v>
      </c>
      <c r="AC227" s="4">
        <v>6.7</v>
      </c>
      <c r="AD227" s="4">
        <v>67.5</v>
      </c>
      <c r="AE227" s="7" t="s">
        <v>1075</v>
      </c>
      <c r="AF227" s="4">
        <v>2011</v>
      </c>
      <c r="AG227" s="4" t="s">
        <v>0</v>
      </c>
      <c r="AI227" s="11" t="s">
        <v>843</v>
      </c>
      <c r="AK227" s="10" t="s">
        <v>974</v>
      </c>
      <c r="AL227" s="10">
        <v>0.05</v>
      </c>
      <c r="AM227" s="10" t="s">
        <v>793</v>
      </c>
    </row>
    <row r="228" spans="1:39">
      <c r="A228" t="s">
        <v>1307</v>
      </c>
      <c r="B228" s="3" t="s">
        <v>356</v>
      </c>
      <c r="C228" s="3" t="s">
        <v>356</v>
      </c>
      <c r="D228" s="3" t="s">
        <v>355</v>
      </c>
      <c r="G228" s="3" t="s">
        <v>11</v>
      </c>
      <c r="H228" s="3" t="s">
        <v>354</v>
      </c>
      <c r="I228" s="3" t="s">
        <v>2</v>
      </c>
      <c r="J228" s="3" t="s">
        <v>9</v>
      </c>
      <c r="K228" s="4">
        <v>300</v>
      </c>
      <c r="L228" s="4">
        <v>80</v>
      </c>
      <c r="M228" s="4" t="s">
        <v>793</v>
      </c>
      <c r="N228" s="4" t="s">
        <v>793</v>
      </c>
      <c r="O228" s="3">
        <v>4.2</v>
      </c>
      <c r="P228" s="3">
        <v>4.2</v>
      </c>
      <c r="Q228" s="3">
        <v>3.7</v>
      </c>
      <c r="R228" s="3">
        <v>2.75</v>
      </c>
      <c r="S228" s="3">
        <v>0.84</v>
      </c>
      <c r="T228" s="3">
        <v>4.2</v>
      </c>
      <c r="U228" s="6">
        <v>0.2</v>
      </c>
      <c r="V228" s="3">
        <v>78</v>
      </c>
      <c r="W228" s="3">
        <v>45.5625</v>
      </c>
      <c r="X228" s="3">
        <v>4.2</v>
      </c>
      <c r="Y228" s="3">
        <v>0.84</v>
      </c>
      <c r="Z228" s="6">
        <v>0.2</v>
      </c>
      <c r="AA228" s="10" t="s">
        <v>793</v>
      </c>
      <c r="AB228" s="4">
        <v>135</v>
      </c>
      <c r="AC228" s="4">
        <v>7.5</v>
      </c>
      <c r="AD228" s="4">
        <v>45</v>
      </c>
      <c r="AE228" s="7" t="s">
        <v>1075</v>
      </c>
      <c r="AF228" s="4">
        <v>2008</v>
      </c>
      <c r="AG228" s="4" t="s">
        <v>0</v>
      </c>
      <c r="AI228" s="11" t="s">
        <v>845</v>
      </c>
      <c r="AK228" s="10" t="s">
        <v>974</v>
      </c>
      <c r="AL228" s="10">
        <v>0.05</v>
      </c>
      <c r="AM228" s="10" t="s">
        <v>793</v>
      </c>
    </row>
    <row r="229" spans="1:39">
      <c r="A229" t="s">
        <v>1308</v>
      </c>
      <c r="B229" s="3" t="s">
        <v>353</v>
      </c>
      <c r="C229" s="3" t="s">
        <v>353</v>
      </c>
      <c r="D229" s="3" t="s">
        <v>340</v>
      </c>
      <c r="G229" s="3" t="s">
        <v>11</v>
      </c>
      <c r="H229" s="3" t="s">
        <v>352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793</v>
      </c>
      <c r="N229" s="4" t="s">
        <v>793</v>
      </c>
      <c r="O229" s="3">
        <v>4.53</v>
      </c>
      <c r="P229" s="3">
        <v>4.2</v>
      </c>
      <c r="Q229" s="3">
        <v>3.7</v>
      </c>
      <c r="R229" s="3">
        <v>3</v>
      </c>
      <c r="S229" s="3">
        <v>0.90600000000000003</v>
      </c>
      <c r="U229" s="6">
        <v>0.5</v>
      </c>
      <c r="V229" s="3">
        <v>106</v>
      </c>
      <c r="W229" s="3">
        <v>50.752000000000002</v>
      </c>
      <c r="X229" s="3">
        <v>4.53</v>
      </c>
      <c r="Y229" s="3">
        <v>2.2599999999999998</v>
      </c>
      <c r="Z229" s="6">
        <v>0.5</v>
      </c>
      <c r="AA229" s="10" t="s">
        <v>793</v>
      </c>
      <c r="AB229" s="4">
        <v>122</v>
      </c>
      <c r="AC229" s="4">
        <v>5.2</v>
      </c>
      <c r="AD229" s="4">
        <v>80</v>
      </c>
      <c r="AE229" s="7" t="s">
        <v>1075</v>
      </c>
      <c r="AF229" s="4">
        <v>2008</v>
      </c>
      <c r="AH229" s="4" t="s">
        <v>0</v>
      </c>
      <c r="AI229" s="11" t="s">
        <v>847</v>
      </c>
      <c r="AK229" s="10" t="s">
        <v>974</v>
      </c>
      <c r="AL229" s="10" t="s">
        <v>793</v>
      </c>
      <c r="AM229" s="10" t="s">
        <v>793</v>
      </c>
    </row>
    <row r="230" spans="1:39">
      <c r="A230" t="s">
        <v>1309</v>
      </c>
      <c r="B230" s="3" t="s">
        <v>351</v>
      </c>
      <c r="C230" s="3" t="s">
        <v>351</v>
      </c>
      <c r="D230" s="3" t="s">
        <v>340</v>
      </c>
      <c r="G230" s="3" t="s">
        <v>11</v>
      </c>
      <c r="H230" s="3" t="s">
        <v>350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793</v>
      </c>
      <c r="N230" s="4" t="s">
        <v>793</v>
      </c>
      <c r="O230" s="3">
        <v>3.8</v>
      </c>
      <c r="P230" s="3">
        <v>4.2</v>
      </c>
      <c r="Q230" s="3">
        <v>3.7</v>
      </c>
      <c r="R230" s="3">
        <v>3</v>
      </c>
      <c r="S230" s="3">
        <v>0.76</v>
      </c>
      <c r="T230" s="3">
        <v>3.8</v>
      </c>
      <c r="U230" s="6">
        <v>0.2</v>
      </c>
      <c r="V230" s="3">
        <v>85</v>
      </c>
      <c r="W230" s="3">
        <v>41.055</v>
      </c>
      <c r="X230" s="3">
        <v>3.8</v>
      </c>
      <c r="Y230" s="3">
        <v>1.9</v>
      </c>
      <c r="Z230" s="6">
        <v>0.2</v>
      </c>
      <c r="AA230" s="10" t="s">
        <v>793</v>
      </c>
      <c r="AB230" s="4">
        <v>138</v>
      </c>
      <c r="AC230" s="4">
        <v>8.5</v>
      </c>
      <c r="AD230" s="4">
        <v>35</v>
      </c>
      <c r="AE230" s="7" t="s">
        <v>1075</v>
      </c>
      <c r="AF230" s="4">
        <v>2008</v>
      </c>
      <c r="AH230" s="4" t="s">
        <v>0</v>
      </c>
      <c r="AI230" s="11" t="s">
        <v>847</v>
      </c>
      <c r="AK230" s="10" t="s">
        <v>974</v>
      </c>
      <c r="AL230" s="10" t="s">
        <v>793</v>
      </c>
      <c r="AM230" s="10" t="s">
        <v>793</v>
      </c>
    </row>
    <row r="231" spans="1:39">
      <c r="A231" t="s">
        <v>1310</v>
      </c>
      <c r="B231" s="3" t="s">
        <v>349</v>
      </c>
      <c r="C231" s="3" t="s">
        <v>349</v>
      </c>
      <c r="D231" s="3" t="s">
        <v>340</v>
      </c>
      <c r="G231" s="3" t="s">
        <v>11</v>
      </c>
      <c r="H231" s="3" t="s">
        <v>348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793</v>
      </c>
      <c r="N231" s="4" t="s">
        <v>793</v>
      </c>
      <c r="O231" s="3">
        <v>4.4000000000000004</v>
      </c>
      <c r="P231" s="3">
        <v>4.2</v>
      </c>
      <c r="Q231" s="3">
        <v>3.7</v>
      </c>
      <c r="R231" s="3">
        <v>3</v>
      </c>
      <c r="S231" s="3">
        <v>0.88</v>
      </c>
      <c r="T231" s="3">
        <v>4.4000000000000004</v>
      </c>
      <c r="U231" s="6">
        <v>0.2</v>
      </c>
      <c r="V231" s="3">
        <v>95</v>
      </c>
      <c r="W231" s="3">
        <v>48.6</v>
      </c>
      <c r="X231" s="3">
        <v>4.4000000000000004</v>
      </c>
      <c r="Y231" s="3">
        <v>2.2000000000000002</v>
      </c>
      <c r="Z231" s="6">
        <v>0.2</v>
      </c>
      <c r="AA231" s="10" t="s">
        <v>793</v>
      </c>
      <c r="AB231" s="4">
        <v>135</v>
      </c>
      <c r="AC231" s="4">
        <v>8</v>
      </c>
      <c r="AD231" s="4">
        <v>45</v>
      </c>
      <c r="AE231" s="7" t="s">
        <v>1075</v>
      </c>
      <c r="AF231" s="4">
        <v>2008</v>
      </c>
      <c r="AH231" s="4" t="s">
        <v>0</v>
      </c>
      <c r="AI231" s="11" t="s">
        <v>847</v>
      </c>
      <c r="AK231" s="10" t="s">
        <v>974</v>
      </c>
      <c r="AL231" s="10" t="s">
        <v>793</v>
      </c>
      <c r="AM231" s="10" t="s">
        <v>793</v>
      </c>
    </row>
    <row r="232" spans="1:39">
      <c r="A232" t="s">
        <v>1311</v>
      </c>
      <c r="B232" s="3" t="s">
        <v>347</v>
      </c>
      <c r="C232" s="3" t="s">
        <v>347</v>
      </c>
      <c r="D232" s="3" t="s">
        <v>340</v>
      </c>
      <c r="G232" s="3" t="s">
        <v>11</v>
      </c>
      <c r="H232" s="3" t="s">
        <v>346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793</v>
      </c>
      <c r="N232" s="4" t="s">
        <v>793</v>
      </c>
      <c r="O232" s="3">
        <v>4.75</v>
      </c>
      <c r="P232" s="3">
        <v>4.2</v>
      </c>
      <c r="Q232" s="3">
        <v>3.7</v>
      </c>
      <c r="R232" s="3">
        <v>3</v>
      </c>
      <c r="S232" s="3">
        <v>0.95</v>
      </c>
      <c r="T232" s="3">
        <v>4.75</v>
      </c>
      <c r="U232" s="6">
        <v>0.2</v>
      </c>
      <c r="V232" s="3">
        <v>105</v>
      </c>
      <c r="W232" s="3">
        <v>54.674999999999997</v>
      </c>
      <c r="X232" s="3">
        <v>4.75</v>
      </c>
      <c r="Y232" s="3">
        <v>2.375</v>
      </c>
      <c r="Z232" s="6">
        <v>0.2</v>
      </c>
      <c r="AA232" s="10" t="s">
        <v>793</v>
      </c>
      <c r="AB232" s="4">
        <v>135</v>
      </c>
      <c r="AC232" s="4">
        <v>9</v>
      </c>
      <c r="AD232" s="4">
        <v>45</v>
      </c>
      <c r="AE232" s="7" t="s">
        <v>1075</v>
      </c>
      <c r="AF232" s="4">
        <v>2008</v>
      </c>
      <c r="AH232" s="4" t="s">
        <v>0</v>
      </c>
      <c r="AI232" s="11" t="s">
        <v>847</v>
      </c>
      <c r="AK232" s="10" t="s">
        <v>974</v>
      </c>
      <c r="AL232" s="10" t="s">
        <v>793</v>
      </c>
      <c r="AM232" s="10" t="s">
        <v>793</v>
      </c>
    </row>
    <row r="233" spans="1:39">
      <c r="A233" t="s">
        <v>1312</v>
      </c>
      <c r="B233" s="3" t="s">
        <v>345</v>
      </c>
      <c r="C233" s="3" t="s">
        <v>345</v>
      </c>
      <c r="D233" s="3" t="s">
        <v>340</v>
      </c>
      <c r="G233" s="3" t="s">
        <v>11</v>
      </c>
      <c r="H233" s="3" t="s">
        <v>344</v>
      </c>
      <c r="I233" s="3" t="s">
        <v>2</v>
      </c>
      <c r="J233" s="3" t="s">
        <v>9</v>
      </c>
      <c r="K233" s="4">
        <v>300</v>
      </c>
      <c r="L233" s="4">
        <v>80</v>
      </c>
      <c r="M233" s="4" t="s">
        <v>793</v>
      </c>
      <c r="N233" s="4" t="s">
        <v>793</v>
      </c>
      <c r="O233" s="3">
        <v>3.8</v>
      </c>
      <c r="P233" s="3">
        <v>4.2</v>
      </c>
      <c r="Q233" s="3">
        <v>3.7</v>
      </c>
      <c r="R233" s="3">
        <v>3</v>
      </c>
      <c r="S233" s="3">
        <v>0.76</v>
      </c>
      <c r="T233" s="3">
        <v>3.8</v>
      </c>
      <c r="U233" s="6">
        <v>0.2</v>
      </c>
      <c r="V233" s="3">
        <v>85</v>
      </c>
      <c r="W233" s="3">
        <v>41.405000000000001</v>
      </c>
      <c r="X233" s="3">
        <v>3.8</v>
      </c>
      <c r="Y233" s="3">
        <v>1.9</v>
      </c>
      <c r="Z233" s="6">
        <v>0.2</v>
      </c>
      <c r="AA233" s="10" t="s">
        <v>793</v>
      </c>
      <c r="AB233" s="4">
        <v>169</v>
      </c>
      <c r="AC233" s="4">
        <v>5</v>
      </c>
      <c r="AD233" s="4">
        <v>49</v>
      </c>
      <c r="AE233" s="7" t="s">
        <v>1075</v>
      </c>
      <c r="AF233" s="4">
        <v>2008</v>
      </c>
      <c r="AH233" s="4" t="s">
        <v>0</v>
      </c>
      <c r="AI233" s="11" t="s">
        <v>848</v>
      </c>
      <c r="AK233" s="10" t="s">
        <v>974</v>
      </c>
      <c r="AL233" s="10" t="s">
        <v>793</v>
      </c>
      <c r="AM233" s="10" t="s">
        <v>793</v>
      </c>
    </row>
    <row r="234" spans="1:39">
      <c r="A234" t="s">
        <v>1313</v>
      </c>
      <c r="B234" s="3" t="s">
        <v>343</v>
      </c>
      <c r="C234" s="3" t="s">
        <v>343</v>
      </c>
      <c r="D234" s="3" t="s">
        <v>340</v>
      </c>
      <c r="G234" s="3" t="s">
        <v>11</v>
      </c>
      <c r="H234" s="3" t="s">
        <v>342</v>
      </c>
      <c r="I234" s="3" t="s">
        <v>2</v>
      </c>
      <c r="J234" s="3" t="s">
        <v>9</v>
      </c>
      <c r="K234" s="4">
        <v>300</v>
      </c>
      <c r="L234" s="4">
        <v>80</v>
      </c>
      <c r="M234" s="4" t="s">
        <v>793</v>
      </c>
      <c r="N234" s="4" t="s">
        <v>793</v>
      </c>
      <c r="O234" s="3">
        <v>4.2</v>
      </c>
      <c r="P234" s="3">
        <v>4.2</v>
      </c>
      <c r="Q234" s="3">
        <v>3.7</v>
      </c>
      <c r="R234" s="3">
        <v>3</v>
      </c>
      <c r="S234" s="3">
        <v>0.84</v>
      </c>
      <c r="T234" s="3">
        <v>4.2</v>
      </c>
      <c r="U234" s="6">
        <v>0.2</v>
      </c>
      <c r="V234" s="3">
        <v>100</v>
      </c>
      <c r="W234" s="3">
        <v>49.686</v>
      </c>
      <c r="X234" s="3">
        <v>4.2</v>
      </c>
      <c r="Y234" s="3">
        <v>2.1</v>
      </c>
      <c r="Z234" s="6">
        <v>0.2</v>
      </c>
      <c r="AA234" s="10" t="s">
        <v>793</v>
      </c>
      <c r="AB234" s="4">
        <v>169</v>
      </c>
      <c r="AC234" s="4">
        <v>6</v>
      </c>
      <c r="AD234" s="4">
        <v>49</v>
      </c>
      <c r="AE234" s="7" t="s">
        <v>1075</v>
      </c>
      <c r="AF234" s="4">
        <v>2008</v>
      </c>
      <c r="AH234" s="4" t="s">
        <v>0</v>
      </c>
      <c r="AI234" s="11" t="s">
        <v>848</v>
      </c>
      <c r="AK234" s="10" t="s">
        <v>974</v>
      </c>
      <c r="AL234" s="10" t="s">
        <v>793</v>
      </c>
      <c r="AM234" s="10" t="s">
        <v>793</v>
      </c>
    </row>
    <row r="235" spans="1:39">
      <c r="A235" t="s">
        <v>1314</v>
      </c>
      <c r="B235" s="3" t="s">
        <v>341</v>
      </c>
      <c r="C235" s="3" t="s">
        <v>341</v>
      </c>
      <c r="D235" s="3" t="s">
        <v>340</v>
      </c>
      <c r="G235" s="3" t="s">
        <v>11</v>
      </c>
      <c r="H235" s="3" t="s">
        <v>339</v>
      </c>
      <c r="I235" s="3" t="s">
        <v>2</v>
      </c>
      <c r="J235" s="3" t="s">
        <v>9</v>
      </c>
      <c r="K235" s="4">
        <v>300</v>
      </c>
      <c r="L235" s="4">
        <v>80</v>
      </c>
      <c r="M235" s="4" t="s">
        <v>793</v>
      </c>
      <c r="N235" s="4" t="s">
        <v>793</v>
      </c>
      <c r="O235" s="3">
        <v>5.5</v>
      </c>
      <c r="P235" s="3">
        <v>4.2</v>
      </c>
      <c r="Q235" s="3">
        <v>3.7</v>
      </c>
      <c r="R235" s="3">
        <v>3</v>
      </c>
      <c r="S235" s="3">
        <v>1.1000000000000001</v>
      </c>
      <c r="T235" s="3">
        <v>5.5</v>
      </c>
      <c r="U235" s="6">
        <v>0.2</v>
      </c>
      <c r="V235" s="3">
        <v>113</v>
      </c>
      <c r="W235" s="3">
        <v>62.935600000000001</v>
      </c>
      <c r="X235" s="3">
        <v>5.5</v>
      </c>
      <c r="Y235" s="3">
        <v>2.75</v>
      </c>
      <c r="Z235" s="6">
        <v>0.2</v>
      </c>
      <c r="AA235" s="10" t="s">
        <v>793</v>
      </c>
      <c r="AB235" s="4">
        <v>169</v>
      </c>
      <c r="AC235" s="4">
        <v>7.6</v>
      </c>
      <c r="AD235" s="4">
        <v>49</v>
      </c>
      <c r="AE235" s="7" t="s">
        <v>1075</v>
      </c>
      <c r="AF235" s="4">
        <v>2008</v>
      </c>
      <c r="AH235" s="4" t="s">
        <v>0</v>
      </c>
      <c r="AI235" s="11" t="s">
        <v>848</v>
      </c>
      <c r="AK235" s="10" t="s">
        <v>974</v>
      </c>
      <c r="AL235" s="10" t="s">
        <v>793</v>
      </c>
      <c r="AM235" s="10" t="s">
        <v>793</v>
      </c>
    </row>
    <row r="236" spans="1:39">
      <c r="A236" t="s">
        <v>1315</v>
      </c>
      <c r="B236" s="3" t="s">
        <v>338</v>
      </c>
      <c r="C236" s="3" t="s">
        <v>338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337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175</v>
      </c>
      <c r="N236" s="3">
        <v>74</v>
      </c>
      <c r="O236" s="3">
        <v>12</v>
      </c>
      <c r="P236" s="3">
        <v>4.0999999999999996</v>
      </c>
      <c r="Q236" s="3">
        <v>3.6</v>
      </c>
      <c r="R236" s="3">
        <v>2.75</v>
      </c>
      <c r="S236" s="3">
        <v>12</v>
      </c>
      <c r="T236" s="3">
        <v>1500</v>
      </c>
      <c r="U236" s="6" t="s">
        <v>793</v>
      </c>
      <c r="V236" s="3">
        <v>640</v>
      </c>
      <c r="W236" s="3">
        <v>270</v>
      </c>
      <c r="X236" s="3">
        <v>180</v>
      </c>
      <c r="Y236" s="3">
        <v>12</v>
      </c>
      <c r="Z236" s="6" t="s">
        <v>793</v>
      </c>
      <c r="AA236" s="10" t="s">
        <v>793</v>
      </c>
      <c r="AB236" s="4" t="s">
        <v>1075</v>
      </c>
      <c r="AC236" s="4">
        <v>173</v>
      </c>
      <c r="AE236" s="4">
        <v>47</v>
      </c>
      <c r="AF236" s="4">
        <v>2007</v>
      </c>
      <c r="AG236" s="4" t="s">
        <v>0</v>
      </c>
      <c r="AI236" s="11" t="s">
        <v>849</v>
      </c>
      <c r="AK236" s="10" t="s">
        <v>974</v>
      </c>
      <c r="AL236" s="10">
        <v>0.01</v>
      </c>
      <c r="AM236" s="12">
        <v>1</v>
      </c>
    </row>
    <row r="237" spans="1:39">
      <c r="A237" t="s">
        <v>1316</v>
      </c>
      <c r="B237" s="3" t="s">
        <v>336</v>
      </c>
      <c r="C237" s="3" t="s">
        <v>336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335</v>
      </c>
      <c r="I237" s="3" t="s">
        <v>2</v>
      </c>
      <c r="J237" s="3" t="s">
        <v>1</v>
      </c>
      <c r="K237" s="4">
        <v>500</v>
      </c>
      <c r="L237" s="4">
        <v>70</v>
      </c>
      <c r="M237" s="3">
        <v>380</v>
      </c>
      <c r="N237" s="3">
        <v>160</v>
      </c>
      <c r="O237" s="3">
        <v>4.4000000000000004</v>
      </c>
      <c r="P237" s="3">
        <v>4.2</v>
      </c>
      <c r="Q237" s="3">
        <v>3.7</v>
      </c>
      <c r="R237" s="3">
        <v>2.5</v>
      </c>
      <c r="S237" s="3">
        <v>0.9</v>
      </c>
      <c r="T237" s="3">
        <v>8.8000000000000007</v>
      </c>
      <c r="U237" s="6" t="s">
        <v>793</v>
      </c>
      <c r="V237" s="3">
        <v>103</v>
      </c>
      <c r="W237" s="3">
        <v>45.828200000000002</v>
      </c>
      <c r="X237" s="3">
        <v>4.4000000000000004</v>
      </c>
      <c r="Y237" s="3">
        <v>1.1000000000000001</v>
      </c>
      <c r="Z237" s="6" t="s">
        <v>793</v>
      </c>
      <c r="AA237" s="10" t="s">
        <v>793</v>
      </c>
      <c r="AB237" s="4" t="s">
        <v>1075</v>
      </c>
      <c r="AC237" s="4">
        <v>50.8</v>
      </c>
      <c r="AE237" s="4">
        <v>33.9</v>
      </c>
      <c r="AF237" s="4">
        <v>2007</v>
      </c>
      <c r="AG237" s="4" t="s">
        <v>0</v>
      </c>
      <c r="AI237" s="11" t="s">
        <v>796</v>
      </c>
      <c r="AK237" s="10" t="s">
        <v>974</v>
      </c>
      <c r="AL237" s="10" t="s">
        <v>793</v>
      </c>
      <c r="AM237" s="12">
        <v>1</v>
      </c>
    </row>
    <row r="238" spans="1:39">
      <c r="A238" t="s">
        <v>1317</v>
      </c>
      <c r="B238" s="3" t="s">
        <v>334</v>
      </c>
      <c r="C238" s="3" t="s">
        <v>334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333</v>
      </c>
      <c r="I238" s="3" t="s">
        <v>2</v>
      </c>
      <c r="J238" s="3" t="s">
        <v>1</v>
      </c>
      <c r="K238" s="4">
        <v>500</v>
      </c>
      <c r="L238" s="4">
        <v>70</v>
      </c>
      <c r="M238" s="3">
        <v>385</v>
      </c>
      <c r="N238" s="3">
        <v>175</v>
      </c>
      <c r="O238" s="3">
        <v>7</v>
      </c>
      <c r="P238" s="3">
        <v>4.2</v>
      </c>
      <c r="Q238" s="3">
        <v>3.7</v>
      </c>
      <c r="R238" s="3">
        <v>2.5</v>
      </c>
      <c r="S238" s="3">
        <v>1.4</v>
      </c>
      <c r="T238" s="3">
        <v>14</v>
      </c>
      <c r="U238" s="6" t="s">
        <v>793</v>
      </c>
      <c r="V238" s="3">
        <v>149</v>
      </c>
      <c r="W238" s="3">
        <v>65.332599999999999</v>
      </c>
      <c r="X238" s="3">
        <v>7</v>
      </c>
      <c r="Y238" s="3">
        <v>1.4</v>
      </c>
      <c r="Z238" s="6" t="s">
        <v>793</v>
      </c>
      <c r="AA238" s="10" t="s">
        <v>793</v>
      </c>
      <c r="AB238" s="4" t="s">
        <v>1075</v>
      </c>
      <c r="AC238" s="4">
        <v>59.5</v>
      </c>
      <c r="AE238" s="4">
        <v>37.4</v>
      </c>
      <c r="AF238" s="4">
        <v>2007</v>
      </c>
      <c r="AG238" s="4" t="s">
        <v>0</v>
      </c>
      <c r="AI238" s="11" t="s">
        <v>796</v>
      </c>
      <c r="AK238" s="10" t="s">
        <v>974</v>
      </c>
      <c r="AL238" s="10" t="s">
        <v>793</v>
      </c>
      <c r="AM238" s="12">
        <v>1</v>
      </c>
    </row>
    <row r="239" spans="1:39">
      <c r="A239" t="s">
        <v>1318</v>
      </c>
      <c r="B239" s="3" t="s">
        <v>332</v>
      </c>
      <c r="C239" s="3" t="s">
        <v>332</v>
      </c>
      <c r="D239" s="3" t="s">
        <v>331</v>
      </c>
      <c r="G239" s="3" t="s">
        <v>4</v>
      </c>
      <c r="H239" s="3" t="s">
        <v>330</v>
      </c>
      <c r="I239" s="3" t="s">
        <v>2</v>
      </c>
      <c r="J239" s="3" t="s">
        <v>1</v>
      </c>
      <c r="K239" s="4">
        <v>600</v>
      </c>
      <c r="L239" s="4">
        <v>80</v>
      </c>
      <c r="M239" s="4" t="s">
        <v>793</v>
      </c>
      <c r="N239" s="4" t="s">
        <v>793</v>
      </c>
      <c r="O239" s="3">
        <v>6</v>
      </c>
      <c r="P239" s="3">
        <v>4.2</v>
      </c>
      <c r="Q239" s="3">
        <v>3.7</v>
      </c>
      <c r="R239" s="3">
        <v>2.75</v>
      </c>
      <c r="S239" s="3">
        <v>3</v>
      </c>
      <c r="T239" s="3">
        <v>6</v>
      </c>
      <c r="U239" s="6">
        <v>0.2</v>
      </c>
      <c r="V239" s="3">
        <v>140</v>
      </c>
      <c r="W239" s="3">
        <v>52.249600000000001</v>
      </c>
      <c r="X239" s="3">
        <v>3</v>
      </c>
      <c r="Y239" s="3">
        <v>1.2</v>
      </c>
      <c r="Z239" s="6">
        <v>0.2</v>
      </c>
      <c r="AA239" s="10" t="s">
        <v>793</v>
      </c>
      <c r="AB239" s="4" t="s">
        <v>1075</v>
      </c>
      <c r="AC239" s="4">
        <v>66.5</v>
      </c>
      <c r="AE239" s="4">
        <v>32.5</v>
      </c>
      <c r="AF239" s="4">
        <v>2018</v>
      </c>
      <c r="AG239" s="4" t="s">
        <v>0</v>
      </c>
      <c r="AI239" s="11" t="s">
        <v>850</v>
      </c>
      <c r="AK239" s="10" t="s">
        <v>974</v>
      </c>
      <c r="AL239" s="10" t="s">
        <v>793</v>
      </c>
      <c r="AM239" s="12">
        <v>1</v>
      </c>
    </row>
    <row r="240" spans="1:39">
      <c r="A240" t="s">
        <v>1319</v>
      </c>
      <c r="B240" s="3" t="s">
        <v>329</v>
      </c>
      <c r="C240" s="3" t="s">
        <v>329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328</v>
      </c>
      <c r="I240" s="3" t="s">
        <v>2</v>
      </c>
      <c r="J240" s="3" t="s">
        <v>1</v>
      </c>
      <c r="K240" s="4">
        <v>2000</v>
      </c>
      <c r="L240" s="4">
        <v>80</v>
      </c>
      <c r="M240" s="3">
        <v>100</v>
      </c>
      <c r="N240" s="3">
        <v>50</v>
      </c>
      <c r="O240" s="3">
        <v>4.4000000000000004</v>
      </c>
      <c r="P240" s="3">
        <v>4.0999999999999996</v>
      </c>
      <c r="Q240" s="3">
        <v>3.6</v>
      </c>
      <c r="R240" s="3">
        <v>2.5</v>
      </c>
      <c r="S240" s="3">
        <v>4.4000000000000004</v>
      </c>
      <c r="T240" s="3">
        <v>500</v>
      </c>
      <c r="U240" s="6">
        <v>1</v>
      </c>
      <c r="V240" s="3">
        <v>320</v>
      </c>
      <c r="W240" s="3">
        <v>161.04660000000001</v>
      </c>
      <c r="X240" s="3">
        <v>66</v>
      </c>
      <c r="Y240" s="3">
        <v>4.4000000000000004</v>
      </c>
      <c r="Z240" s="6">
        <v>1</v>
      </c>
      <c r="AA240" s="10" t="s">
        <v>793</v>
      </c>
      <c r="AB240" s="4" t="s">
        <v>1075</v>
      </c>
      <c r="AC240" s="4">
        <v>175.4</v>
      </c>
      <c r="AE240" s="4">
        <v>34.200000000000003</v>
      </c>
      <c r="AF240" s="4">
        <v>2007</v>
      </c>
      <c r="AG240" s="4" t="s">
        <v>0</v>
      </c>
      <c r="AI240" s="11" t="s">
        <v>807</v>
      </c>
      <c r="AK240" s="10" t="s">
        <v>974</v>
      </c>
      <c r="AL240" s="10">
        <v>0.01</v>
      </c>
      <c r="AM240" s="12">
        <v>1</v>
      </c>
    </row>
    <row r="241" spans="1:39">
      <c r="A241" t="s">
        <v>1320</v>
      </c>
      <c r="B241" s="3" t="s">
        <v>327</v>
      </c>
      <c r="C241" s="3" t="s">
        <v>327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326</v>
      </c>
      <c r="I241" s="3" t="s">
        <v>2</v>
      </c>
      <c r="J241" s="3" t="s">
        <v>1</v>
      </c>
      <c r="K241" s="4">
        <v>5000</v>
      </c>
      <c r="L241" s="4">
        <v>80</v>
      </c>
      <c r="M241" s="4" t="s">
        <v>793</v>
      </c>
      <c r="N241" s="4" t="s">
        <v>793</v>
      </c>
      <c r="O241" s="3">
        <v>6</v>
      </c>
      <c r="P241" s="3">
        <v>4.0999999999999996</v>
      </c>
      <c r="Q241" s="3">
        <v>3.65</v>
      </c>
      <c r="R241" s="3">
        <v>2</v>
      </c>
      <c r="S241" s="3">
        <v>12</v>
      </c>
      <c r="T241" s="3">
        <v>750</v>
      </c>
      <c r="U241" s="6" t="s">
        <v>793</v>
      </c>
      <c r="V241" s="3">
        <v>340</v>
      </c>
      <c r="W241" s="3">
        <v>158.66810000000001</v>
      </c>
      <c r="X241" s="3">
        <v>90</v>
      </c>
      <c r="Y241" s="3">
        <v>6</v>
      </c>
      <c r="Z241" s="6" t="s">
        <v>793</v>
      </c>
      <c r="AA241" s="10" t="s">
        <v>793</v>
      </c>
      <c r="AB241" s="4" t="s">
        <v>1075</v>
      </c>
      <c r="AC241" s="4">
        <v>165</v>
      </c>
      <c r="AE241" s="4">
        <v>35</v>
      </c>
      <c r="AF241" s="4">
        <v>2007</v>
      </c>
      <c r="AG241" s="4" t="s">
        <v>0</v>
      </c>
      <c r="AI241" s="11" t="s">
        <v>851</v>
      </c>
      <c r="AK241" s="10" t="s">
        <v>974</v>
      </c>
      <c r="AL241" s="10">
        <v>0.01</v>
      </c>
      <c r="AM241" s="12">
        <v>1</v>
      </c>
    </row>
    <row r="242" spans="1:39">
      <c r="A242" t="s">
        <v>1321</v>
      </c>
      <c r="B242" s="3" t="s">
        <v>325</v>
      </c>
      <c r="C242" s="3" t="s">
        <v>325</v>
      </c>
      <c r="D242" s="3" t="s">
        <v>76</v>
      </c>
      <c r="E242" s="3" t="s">
        <v>6</v>
      </c>
      <c r="F242" s="3" t="s">
        <v>33</v>
      </c>
      <c r="G242" s="3" t="s">
        <v>4</v>
      </c>
      <c r="H242" s="3" t="s">
        <v>324</v>
      </c>
      <c r="I242" s="3" t="s">
        <v>2</v>
      </c>
      <c r="J242" s="3" t="s">
        <v>1</v>
      </c>
      <c r="K242" s="4">
        <v>2000</v>
      </c>
      <c r="L242" s="4">
        <v>80</v>
      </c>
      <c r="M242" s="3">
        <v>122</v>
      </c>
      <c r="N242" s="3">
        <v>65</v>
      </c>
      <c r="O242" s="3">
        <v>8.5</v>
      </c>
      <c r="P242" s="3">
        <v>4.0999999999999996</v>
      </c>
      <c r="Q242" s="3">
        <v>3.6</v>
      </c>
      <c r="R242" s="3">
        <v>2.5</v>
      </c>
      <c r="S242" s="3">
        <v>8.5</v>
      </c>
      <c r="T242" s="3">
        <v>1000</v>
      </c>
      <c r="U242" s="6" t="s">
        <v>793</v>
      </c>
      <c r="V242" s="3">
        <v>470</v>
      </c>
      <c r="W242" s="3">
        <v>252.02269999999999</v>
      </c>
      <c r="X242" s="3">
        <v>127.5</v>
      </c>
      <c r="Y242" s="3">
        <v>8.5</v>
      </c>
      <c r="Z242" s="6" t="s">
        <v>793</v>
      </c>
      <c r="AA242" s="10" t="s">
        <v>793</v>
      </c>
      <c r="AB242" s="4" t="s">
        <v>1075</v>
      </c>
      <c r="AC242" s="4">
        <v>182</v>
      </c>
      <c r="AE242" s="4">
        <v>42</v>
      </c>
      <c r="AF242" s="4">
        <v>2007</v>
      </c>
      <c r="AG242" s="4" t="s">
        <v>0</v>
      </c>
      <c r="AI242" s="11" t="s">
        <v>807</v>
      </c>
      <c r="AK242" s="10" t="s">
        <v>974</v>
      </c>
      <c r="AL242" s="10">
        <v>0.01</v>
      </c>
      <c r="AM242" s="12">
        <v>1</v>
      </c>
    </row>
    <row r="243" spans="1:39">
      <c r="A243" t="s">
        <v>1322</v>
      </c>
      <c r="B243" s="3" t="s">
        <v>323</v>
      </c>
      <c r="C243" s="3" t="s">
        <v>323</v>
      </c>
      <c r="D243" s="3" t="s">
        <v>322</v>
      </c>
      <c r="G243" s="3" t="s">
        <v>4</v>
      </c>
      <c r="H243" s="3" t="s">
        <v>321</v>
      </c>
      <c r="I243" s="3" t="s">
        <v>2</v>
      </c>
      <c r="J243" s="3" t="s">
        <v>1</v>
      </c>
      <c r="K243" s="4">
        <v>500</v>
      </c>
      <c r="L243" s="4">
        <v>80</v>
      </c>
      <c r="M243" s="3">
        <v>335</v>
      </c>
      <c r="N243" s="3">
        <v>135</v>
      </c>
      <c r="O243" s="3">
        <v>3.5</v>
      </c>
      <c r="P243" s="3">
        <v>4.2</v>
      </c>
      <c r="Q243" s="3">
        <v>3.75</v>
      </c>
      <c r="R243" s="3">
        <v>2.5</v>
      </c>
      <c r="S243" s="3">
        <v>0.7</v>
      </c>
      <c r="T243" s="3">
        <v>15</v>
      </c>
      <c r="U243" s="6">
        <v>2.9</v>
      </c>
      <c r="V243" s="3">
        <v>95</v>
      </c>
      <c r="W243" s="3">
        <v>38.298000000000002</v>
      </c>
      <c r="X243" s="3">
        <v>3.7</v>
      </c>
      <c r="Y243" s="3">
        <v>0.7</v>
      </c>
      <c r="Z243" s="6">
        <v>2.9</v>
      </c>
      <c r="AA243" s="10" t="s">
        <v>793</v>
      </c>
      <c r="AB243" s="4" t="s">
        <v>1075</v>
      </c>
      <c r="AC243" s="4">
        <v>70</v>
      </c>
      <c r="AE243" s="4">
        <v>26.4</v>
      </c>
      <c r="AF243" s="4">
        <v>2006</v>
      </c>
      <c r="AG243" s="4" t="s">
        <v>0</v>
      </c>
      <c r="AI243" s="11" t="s">
        <v>852</v>
      </c>
      <c r="AK243" s="10" t="s">
        <v>974</v>
      </c>
      <c r="AL243" s="10" t="s">
        <v>793</v>
      </c>
      <c r="AM243" s="10" t="s">
        <v>793</v>
      </c>
    </row>
    <row r="244" spans="1:39">
      <c r="A244" t="s">
        <v>1323</v>
      </c>
      <c r="B244" s="3" t="s">
        <v>320</v>
      </c>
      <c r="C244" s="3" t="s">
        <v>320</v>
      </c>
      <c r="D244" s="3" t="s">
        <v>76</v>
      </c>
      <c r="E244" s="3" t="s">
        <v>6</v>
      </c>
      <c r="F244" s="3" t="s">
        <v>33</v>
      </c>
      <c r="G244" s="3" t="s">
        <v>4</v>
      </c>
      <c r="H244" s="3" t="s">
        <v>319</v>
      </c>
      <c r="I244" s="3" t="s">
        <v>2</v>
      </c>
      <c r="J244" s="3" t="s">
        <v>1</v>
      </c>
      <c r="K244" s="4">
        <v>200</v>
      </c>
      <c r="L244" s="4">
        <v>70</v>
      </c>
      <c r="M244" s="4" t="s">
        <v>793</v>
      </c>
      <c r="N244" s="4" t="s">
        <v>793</v>
      </c>
      <c r="O244" s="3">
        <v>4.5</v>
      </c>
      <c r="P244" s="3">
        <v>4.0999999999999996</v>
      </c>
      <c r="Q244" s="3">
        <v>3.6</v>
      </c>
      <c r="R244" s="3">
        <v>2.5</v>
      </c>
      <c r="S244" s="3">
        <v>0.9</v>
      </c>
      <c r="T244" s="3">
        <v>2.2999999999999998</v>
      </c>
      <c r="U244" s="6">
        <v>0.2</v>
      </c>
      <c r="V244" s="3">
        <v>139</v>
      </c>
      <c r="W244" s="3">
        <v>55.500900000000001</v>
      </c>
      <c r="X244" s="3">
        <v>2</v>
      </c>
      <c r="Y244" s="3">
        <v>0.9</v>
      </c>
      <c r="Z244" s="6">
        <v>0.2</v>
      </c>
      <c r="AA244" s="10" t="s">
        <v>793</v>
      </c>
      <c r="AB244" s="4" t="s">
        <v>1075</v>
      </c>
      <c r="AC244" s="4">
        <v>61.85</v>
      </c>
      <c r="AE244" s="4">
        <v>32.049999999999997</v>
      </c>
      <c r="AF244" s="4">
        <v>2010</v>
      </c>
      <c r="AG244" s="4" t="s">
        <v>0</v>
      </c>
      <c r="AI244" s="11" t="s">
        <v>853</v>
      </c>
      <c r="AK244" s="10" t="s">
        <v>974</v>
      </c>
      <c r="AL244" s="10" t="s">
        <v>793</v>
      </c>
      <c r="AM244" s="12">
        <v>1</v>
      </c>
    </row>
    <row r="245" spans="1:39">
      <c r="A245" t="s">
        <v>1324</v>
      </c>
      <c r="B245" s="3" t="s">
        <v>318</v>
      </c>
      <c r="C245" s="3" t="s">
        <v>318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317</v>
      </c>
      <c r="I245" s="3" t="s">
        <v>2</v>
      </c>
      <c r="J245" s="3" t="s">
        <v>1</v>
      </c>
      <c r="K245" s="4">
        <v>2000</v>
      </c>
      <c r="L245" s="4">
        <v>80</v>
      </c>
      <c r="M245" s="3">
        <v>280</v>
      </c>
      <c r="N245" s="3">
        <v>120</v>
      </c>
      <c r="O245" s="3">
        <v>33</v>
      </c>
      <c r="P245" s="3">
        <v>4.0999999999999996</v>
      </c>
      <c r="Q245" s="3">
        <v>3.6</v>
      </c>
      <c r="R245" s="3">
        <v>2.5</v>
      </c>
      <c r="S245" s="3">
        <v>33</v>
      </c>
      <c r="T245" s="3">
        <v>500</v>
      </c>
      <c r="U245" s="6">
        <v>0.5</v>
      </c>
      <c r="V245" s="3">
        <v>940</v>
      </c>
      <c r="W245" s="3">
        <v>410</v>
      </c>
      <c r="X245" s="3">
        <v>16.5</v>
      </c>
      <c r="Y245" s="3">
        <v>16.25</v>
      </c>
      <c r="Z245" s="6">
        <v>0.5</v>
      </c>
      <c r="AA245" s="10" t="s">
        <v>793</v>
      </c>
      <c r="AB245" s="4" t="s">
        <v>1075</v>
      </c>
      <c r="AC245" s="4">
        <v>195</v>
      </c>
      <c r="AE245" s="4">
        <v>54</v>
      </c>
      <c r="AF245" s="4">
        <v>2007</v>
      </c>
      <c r="AG245" s="4" t="s">
        <v>0</v>
      </c>
      <c r="AI245" s="11" t="s">
        <v>854</v>
      </c>
      <c r="AK245" s="10" t="s">
        <v>974</v>
      </c>
      <c r="AL245" s="10" t="s">
        <v>793</v>
      </c>
      <c r="AM245" s="12">
        <v>1</v>
      </c>
    </row>
    <row r="246" spans="1:39" ht="15">
      <c r="A246" t="s">
        <v>1325</v>
      </c>
      <c r="B246" s="3" t="s">
        <v>316</v>
      </c>
      <c r="C246" s="3" t="s">
        <v>316</v>
      </c>
      <c r="D246" s="3" t="s">
        <v>296</v>
      </c>
      <c r="G246" s="3" t="s">
        <v>9</v>
      </c>
      <c r="H246" s="3" t="s">
        <v>315</v>
      </c>
      <c r="I246" s="3" t="s">
        <v>2</v>
      </c>
      <c r="J246" s="3" t="s">
        <v>9</v>
      </c>
      <c r="K246" s="4">
        <v>400</v>
      </c>
      <c r="L246" s="4">
        <v>80</v>
      </c>
      <c r="M246" s="4" t="s">
        <v>793</v>
      </c>
      <c r="N246" s="4" t="s">
        <v>793</v>
      </c>
      <c r="O246" s="3">
        <v>3.5</v>
      </c>
      <c r="P246" s="3">
        <v>4.2</v>
      </c>
      <c r="Q246" s="3">
        <v>3.7</v>
      </c>
      <c r="R246" s="3">
        <v>2.75</v>
      </c>
      <c r="S246" s="3">
        <v>0.7</v>
      </c>
      <c r="T246" s="3">
        <v>3.5</v>
      </c>
      <c r="U246" s="6">
        <v>1</v>
      </c>
      <c r="V246" s="3">
        <v>155</v>
      </c>
      <c r="W246" s="3">
        <v>67.116</v>
      </c>
      <c r="X246" s="3">
        <v>1</v>
      </c>
      <c r="Y246" s="3">
        <v>0.7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I246" s="18" t="s">
        <v>988</v>
      </c>
      <c r="AK246" s="10" t="s">
        <v>974</v>
      </c>
      <c r="AL246" s="10">
        <v>0.02</v>
      </c>
      <c r="AM246" s="10" t="s">
        <v>793</v>
      </c>
    </row>
    <row r="247" spans="1:39" ht="15">
      <c r="A247" t="s">
        <v>1326</v>
      </c>
      <c r="B247" s="3" t="s">
        <v>314</v>
      </c>
      <c r="C247" s="3" t="s">
        <v>314</v>
      </c>
      <c r="D247" s="3" t="s">
        <v>296</v>
      </c>
      <c r="G247" s="3" t="s">
        <v>9</v>
      </c>
      <c r="H247" s="3" t="s">
        <v>313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4</v>
      </c>
      <c r="P247" s="3">
        <v>4.2</v>
      </c>
      <c r="Q247" s="3">
        <v>3.7</v>
      </c>
      <c r="R247" s="3">
        <v>2.75</v>
      </c>
      <c r="S247" s="3">
        <v>0.8</v>
      </c>
      <c r="T247" s="3">
        <v>4</v>
      </c>
      <c r="U247" s="6">
        <v>1</v>
      </c>
      <c r="V247" s="3">
        <v>160</v>
      </c>
      <c r="W247" s="3">
        <v>71.91</v>
      </c>
      <c r="X247" s="3">
        <v>1</v>
      </c>
      <c r="Y247" s="3">
        <v>0.8</v>
      </c>
      <c r="Z247" s="6">
        <v>1</v>
      </c>
      <c r="AA247" s="10" t="s">
        <v>793</v>
      </c>
      <c r="AB247" s="4">
        <v>60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989</v>
      </c>
      <c r="AK247" s="10" t="s">
        <v>974</v>
      </c>
      <c r="AL247" s="10">
        <v>0.02</v>
      </c>
      <c r="AM247" s="10" t="s">
        <v>793</v>
      </c>
    </row>
    <row r="248" spans="1:39" ht="15">
      <c r="A248" t="s">
        <v>1327</v>
      </c>
      <c r="B248" s="3" t="s">
        <v>312</v>
      </c>
      <c r="C248" s="3" t="s">
        <v>312</v>
      </c>
      <c r="D248" s="3" t="s">
        <v>296</v>
      </c>
      <c r="G248" s="3" t="s">
        <v>9</v>
      </c>
      <c r="H248" s="3" t="s">
        <v>311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4.2</v>
      </c>
      <c r="Q248" s="3">
        <v>3.7</v>
      </c>
      <c r="R248" s="3">
        <v>2.75</v>
      </c>
      <c r="S248" s="3">
        <v>0.8</v>
      </c>
      <c r="T248" s="3">
        <v>1</v>
      </c>
      <c r="U248" s="6">
        <v>1</v>
      </c>
      <c r="V248" s="3">
        <v>130</v>
      </c>
      <c r="W248" s="3">
        <v>53.613</v>
      </c>
      <c r="X248" s="3">
        <v>1</v>
      </c>
      <c r="Y248" s="3">
        <v>0.8</v>
      </c>
      <c r="Z248" s="6">
        <v>1</v>
      </c>
      <c r="AA248" s="10" t="s">
        <v>793</v>
      </c>
      <c r="AB248" s="4">
        <v>69</v>
      </c>
      <c r="AC248" s="4">
        <v>18.5</v>
      </c>
      <c r="AD248" s="4">
        <v>42</v>
      </c>
      <c r="AE248" s="7" t="s">
        <v>1075</v>
      </c>
      <c r="AF248" s="4">
        <v>2006</v>
      </c>
      <c r="AG248" s="4" t="s">
        <v>0</v>
      </c>
      <c r="AI248" s="18" t="s">
        <v>990</v>
      </c>
      <c r="AK248" s="10" t="s">
        <v>974</v>
      </c>
      <c r="AL248" s="10">
        <v>0.02</v>
      </c>
      <c r="AM248" s="10" t="s">
        <v>793</v>
      </c>
    </row>
    <row r="249" spans="1:39" ht="15">
      <c r="A249" t="s">
        <v>1328</v>
      </c>
      <c r="B249" s="3" t="s">
        <v>310</v>
      </c>
      <c r="C249" s="3" t="s">
        <v>310</v>
      </c>
      <c r="D249" s="3" t="s">
        <v>296</v>
      </c>
      <c r="G249" s="3" t="s">
        <v>9</v>
      </c>
      <c r="H249" s="3" t="s">
        <v>309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4</v>
      </c>
      <c r="P249" s="3">
        <v>4.2</v>
      </c>
      <c r="Q249" s="3">
        <v>3.7</v>
      </c>
      <c r="R249" s="3">
        <v>2.75</v>
      </c>
      <c r="S249" s="3">
        <v>0.8</v>
      </c>
      <c r="T249" s="3">
        <v>2</v>
      </c>
      <c r="U249" s="6">
        <v>1</v>
      </c>
      <c r="V249" s="3">
        <v>115</v>
      </c>
      <c r="W249" s="3">
        <v>52.311</v>
      </c>
      <c r="X249" s="3">
        <v>1</v>
      </c>
      <c r="Y249" s="3">
        <v>0.8</v>
      </c>
      <c r="Z249" s="6">
        <v>1</v>
      </c>
      <c r="AA249" s="10" t="s">
        <v>793</v>
      </c>
      <c r="AB249" s="4">
        <v>47</v>
      </c>
      <c r="AC249" s="4">
        <v>25.5</v>
      </c>
      <c r="AD249" s="4">
        <v>41.5</v>
      </c>
      <c r="AE249" s="7" t="s">
        <v>1075</v>
      </c>
      <c r="AF249" s="4">
        <v>2006</v>
      </c>
      <c r="AG249" s="4" t="s">
        <v>0</v>
      </c>
      <c r="AI249" s="18" t="s">
        <v>991</v>
      </c>
      <c r="AK249" s="10" t="s">
        <v>974</v>
      </c>
      <c r="AL249" s="10">
        <v>0.02</v>
      </c>
      <c r="AM249" s="10" t="s">
        <v>793</v>
      </c>
    </row>
    <row r="250" spans="1:39">
      <c r="A250" t="s">
        <v>1329</v>
      </c>
      <c r="B250" s="3" t="s">
        <v>308</v>
      </c>
      <c r="C250" s="3" t="s">
        <v>308</v>
      </c>
      <c r="D250" s="3" t="s">
        <v>296</v>
      </c>
      <c r="G250" s="3" t="s">
        <v>9</v>
      </c>
      <c r="H250" s="3" t="s">
        <v>307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5</v>
      </c>
      <c r="P250" s="3">
        <v>4.2</v>
      </c>
      <c r="Q250" s="3">
        <v>3.7</v>
      </c>
      <c r="R250" s="3">
        <v>2.75</v>
      </c>
      <c r="S250" s="3">
        <v>1</v>
      </c>
      <c r="T250" s="3">
        <v>1</v>
      </c>
      <c r="U250" s="6">
        <v>1</v>
      </c>
      <c r="V250" s="3">
        <v>155</v>
      </c>
      <c r="W250" s="3">
        <v>67.116</v>
      </c>
      <c r="X250" s="3">
        <v>1</v>
      </c>
      <c r="Y250" s="3">
        <v>1</v>
      </c>
      <c r="Z250" s="6">
        <v>1</v>
      </c>
      <c r="AA250" s="10" t="s">
        <v>793</v>
      </c>
      <c r="AB250" s="4">
        <v>56</v>
      </c>
      <c r="AC250" s="4">
        <v>23.5</v>
      </c>
      <c r="AD250" s="4">
        <v>51</v>
      </c>
      <c r="AE250" s="7" t="s">
        <v>1075</v>
      </c>
      <c r="AF250" s="4">
        <v>2006</v>
      </c>
      <c r="AG250" s="4" t="s">
        <v>0</v>
      </c>
      <c r="AK250" s="10" t="s">
        <v>974</v>
      </c>
      <c r="AL250" s="10">
        <v>0.02</v>
      </c>
      <c r="AM250" s="10" t="s">
        <v>793</v>
      </c>
    </row>
    <row r="251" spans="1:39" ht="15">
      <c r="A251" t="s">
        <v>1330</v>
      </c>
      <c r="B251" s="3" t="s">
        <v>306</v>
      </c>
      <c r="C251" s="3" t="s">
        <v>306</v>
      </c>
      <c r="D251" s="3" t="s">
        <v>296</v>
      </c>
      <c r="G251" s="3" t="s">
        <v>9</v>
      </c>
      <c r="H251" s="3" t="s">
        <v>305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5</v>
      </c>
      <c r="P251" s="3">
        <v>4.2</v>
      </c>
      <c r="Q251" s="3">
        <v>3.7</v>
      </c>
      <c r="R251" s="3">
        <v>2.75</v>
      </c>
      <c r="S251" s="3">
        <v>1</v>
      </c>
      <c r="T251" s="3">
        <v>1</v>
      </c>
      <c r="U251" s="6">
        <v>1</v>
      </c>
      <c r="V251" s="3">
        <v>195</v>
      </c>
      <c r="W251" s="3">
        <v>85.093500000000006</v>
      </c>
      <c r="X251" s="3">
        <v>1</v>
      </c>
      <c r="Y251" s="3">
        <v>1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51</v>
      </c>
      <c r="AE251" s="7" t="s">
        <v>1075</v>
      </c>
      <c r="AF251" s="4">
        <v>2006</v>
      </c>
      <c r="AG251" s="4" t="s">
        <v>0</v>
      </c>
      <c r="AI251" s="18" t="s">
        <v>992</v>
      </c>
      <c r="AK251" s="10" t="s">
        <v>974</v>
      </c>
      <c r="AL251" s="10">
        <v>0.02</v>
      </c>
      <c r="AM251" s="10" t="s">
        <v>793</v>
      </c>
    </row>
    <row r="252" spans="1:39">
      <c r="A252" t="s">
        <v>1331</v>
      </c>
      <c r="B252" s="3" t="s">
        <v>304</v>
      </c>
      <c r="C252" s="3" t="s">
        <v>304</v>
      </c>
      <c r="D252" s="3" t="s">
        <v>296</v>
      </c>
      <c r="G252" s="3" t="s">
        <v>9</v>
      </c>
      <c r="H252" s="3" t="s">
        <v>298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6.5</v>
      </c>
      <c r="P252" s="3">
        <v>4.2</v>
      </c>
      <c r="Q252" s="3">
        <v>3.7</v>
      </c>
      <c r="R252" s="3">
        <v>2.75</v>
      </c>
      <c r="S252" s="3">
        <v>1.3</v>
      </c>
      <c r="T252" s="3">
        <v>3</v>
      </c>
      <c r="U252" s="6">
        <v>1</v>
      </c>
      <c r="V252" s="3">
        <v>235</v>
      </c>
      <c r="W252" s="3">
        <v>113.458</v>
      </c>
      <c r="X252" s="3">
        <v>1</v>
      </c>
      <c r="Y252" s="3">
        <v>1.3</v>
      </c>
      <c r="Z252" s="6">
        <v>1</v>
      </c>
      <c r="AA252" s="10" t="s">
        <v>793</v>
      </c>
      <c r="AB252" s="4">
        <v>71</v>
      </c>
      <c r="AC252" s="4">
        <v>23.5</v>
      </c>
      <c r="AD252" s="4">
        <v>68</v>
      </c>
      <c r="AE252" s="7" t="s">
        <v>1075</v>
      </c>
      <c r="AF252" s="4">
        <v>2006</v>
      </c>
      <c r="AG252" s="4" t="s">
        <v>0</v>
      </c>
      <c r="AK252" s="10" t="s">
        <v>974</v>
      </c>
      <c r="AL252" s="10">
        <v>0.02</v>
      </c>
      <c r="AM252" s="10" t="s">
        <v>793</v>
      </c>
    </row>
    <row r="253" spans="1:39" ht="15">
      <c r="A253" t="s">
        <v>1332</v>
      </c>
      <c r="B253" s="3" t="s">
        <v>303</v>
      </c>
      <c r="C253" s="3" t="s">
        <v>303</v>
      </c>
      <c r="D253" s="3" t="s">
        <v>296</v>
      </c>
      <c r="G253" s="3" t="s">
        <v>9</v>
      </c>
      <c r="H253" s="3" t="s">
        <v>302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793</v>
      </c>
      <c r="N253" s="4" t="s">
        <v>793</v>
      </c>
      <c r="O253" s="3">
        <v>7</v>
      </c>
      <c r="P253" s="3">
        <v>4.2</v>
      </c>
      <c r="Q253" s="3">
        <v>3.7</v>
      </c>
      <c r="R253" s="3">
        <v>2.75</v>
      </c>
      <c r="S253" s="3">
        <v>1.4</v>
      </c>
      <c r="T253" s="3">
        <v>1.4</v>
      </c>
      <c r="U253" s="6">
        <v>1</v>
      </c>
      <c r="V253" s="3">
        <v>195</v>
      </c>
      <c r="W253" s="3">
        <v>85.093500000000006</v>
      </c>
      <c r="X253" s="3">
        <v>1.4</v>
      </c>
      <c r="Y253" s="3">
        <v>1.4</v>
      </c>
      <c r="Z253" s="6">
        <v>1</v>
      </c>
      <c r="AA253" s="10" t="s">
        <v>793</v>
      </c>
      <c r="AB253" s="4">
        <v>71</v>
      </c>
      <c r="AC253" s="4">
        <v>23.5</v>
      </c>
      <c r="AD253" s="4">
        <v>51</v>
      </c>
      <c r="AE253" s="7" t="s">
        <v>1075</v>
      </c>
      <c r="AF253" s="4">
        <v>2006</v>
      </c>
      <c r="AG253" s="4" t="s">
        <v>0</v>
      </c>
      <c r="AI253" s="18" t="s">
        <v>993</v>
      </c>
      <c r="AK253" s="10" t="s">
        <v>974</v>
      </c>
      <c r="AL253" s="10">
        <v>0.02</v>
      </c>
      <c r="AM253" s="10" t="s">
        <v>793</v>
      </c>
    </row>
    <row r="254" spans="1:39" ht="15">
      <c r="A254" t="s">
        <v>1333</v>
      </c>
      <c r="B254" s="3" t="s">
        <v>301</v>
      </c>
      <c r="C254" s="3" t="s">
        <v>301</v>
      </c>
      <c r="D254" s="3" t="s">
        <v>296</v>
      </c>
      <c r="G254" s="3" t="s">
        <v>9</v>
      </c>
      <c r="H254" s="3" t="s">
        <v>300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793</v>
      </c>
      <c r="N254" s="4" t="s">
        <v>793</v>
      </c>
      <c r="O254" s="3">
        <v>7</v>
      </c>
      <c r="P254" s="3">
        <v>4.2</v>
      </c>
      <c r="Q254" s="3">
        <v>3.7</v>
      </c>
      <c r="R254" s="3">
        <v>2.75</v>
      </c>
      <c r="S254" s="3">
        <v>7</v>
      </c>
      <c r="T254" s="3">
        <v>7</v>
      </c>
      <c r="U254" s="6">
        <v>1</v>
      </c>
      <c r="V254" s="3">
        <v>210</v>
      </c>
      <c r="W254" s="3">
        <v>110.262</v>
      </c>
      <c r="X254" s="3">
        <v>7</v>
      </c>
      <c r="Y254" s="3">
        <v>7</v>
      </c>
      <c r="Z254" s="6">
        <v>1</v>
      </c>
      <c r="AA254" s="10" t="s">
        <v>793</v>
      </c>
      <c r="AB254" s="4">
        <v>69</v>
      </c>
      <c r="AC254" s="4">
        <v>23.5</v>
      </c>
      <c r="AD254" s="4">
        <v>68</v>
      </c>
      <c r="AE254" s="7" t="s">
        <v>1075</v>
      </c>
      <c r="AF254" s="4">
        <v>2006</v>
      </c>
      <c r="AG254" s="4" t="s">
        <v>0</v>
      </c>
      <c r="AI254" s="18" t="s">
        <v>994</v>
      </c>
      <c r="AK254" s="10" t="s">
        <v>974</v>
      </c>
      <c r="AL254" s="10">
        <v>0.02</v>
      </c>
      <c r="AM254" s="10" t="s">
        <v>793</v>
      </c>
    </row>
    <row r="255" spans="1:39" ht="15">
      <c r="A255" t="s">
        <v>1334</v>
      </c>
      <c r="B255" s="3" t="s">
        <v>299</v>
      </c>
      <c r="C255" s="3" t="s">
        <v>299</v>
      </c>
      <c r="D255" s="3" t="s">
        <v>296</v>
      </c>
      <c r="G255" s="3" t="s">
        <v>9</v>
      </c>
      <c r="H255" s="3" t="s">
        <v>298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793</v>
      </c>
      <c r="N255" s="4" t="s">
        <v>793</v>
      </c>
      <c r="O255" s="3">
        <v>9</v>
      </c>
      <c r="P255" s="3">
        <v>4.2</v>
      </c>
      <c r="Q255" s="3">
        <v>3.7</v>
      </c>
      <c r="R255" s="3">
        <v>2.75</v>
      </c>
      <c r="S255" s="3">
        <v>1.8</v>
      </c>
      <c r="T255" s="3">
        <v>1.8</v>
      </c>
      <c r="U255" s="6">
        <v>1</v>
      </c>
      <c r="V255" s="3">
        <v>235</v>
      </c>
      <c r="W255" s="3">
        <v>113.458</v>
      </c>
      <c r="X255" s="3">
        <v>1.8</v>
      </c>
      <c r="Y255" s="3">
        <v>1.8</v>
      </c>
      <c r="Z255" s="6">
        <v>1</v>
      </c>
      <c r="AA255" s="10" t="s">
        <v>793</v>
      </c>
      <c r="AB255" s="4">
        <v>71</v>
      </c>
      <c r="AC255" s="4">
        <v>23.5</v>
      </c>
      <c r="AD255" s="4">
        <v>68</v>
      </c>
      <c r="AE255" s="7" t="s">
        <v>1075</v>
      </c>
      <c r="AF255" s="4">
        <v>2006</v>
      </c>
      <c r="AG255" s="4" t="s">
        <v>0</v>
      </c>
      <c r="AI255" s="18" t="s">
        <v>995</v>
      </c>
      <c r="AK255" s="10" t="s">
        <v>974</v>
      </c>
      <c r="AL255" s="10">
        <v>0.02</v>
      </c>
      <c r="AM255" s="10" t="s">
        <v>793</v>
      </c>
    </row>
    <row r="256" spans="1:39" ht="15">
      <c r="A256" t="s">
        <v>1335</v>
      </c>
      <c r="B256" s="3" t="s">
        <v>297</v>
      </c>
      <c r="C256" s="3" t="s">
        <v>297</v>
      </c>
      <c r="D256" s="3" t="s">
        <v>296</v>
      </c>
      <c r="G256" s="3" t="s">
        <v>9</v>
      </c>
      <c r="H256" s="3" t="s">
        <v>295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793</v>
      </c>
      <c r="N256" s="4" t="s">
        <v>793</v>
      </c>
      <c r="O256" s="3">
        <v>9</v>
      </c>
      <c r="P256" s="3">
        <v>4.2</v>
      </c>
      <c r="Q256" s="3">
        <v>3.7</v>
      </c>
      <c r="R256" s="3">
        <v>2.75</v>
      </c>
      <c r="S256" s="3">
        <v>9</v>
      </c>
      <c r="T256" s="3">
        <v>9</v>
      </c>
      <c r="U256" s="6">
        <v>1</v>
      </c>
      <c r="V256" s="3">
        <v>250</v>
      </c>
      <c r="W256" s="3">
        <v>129.8235</v>
      </c>
      <c r="X256" s="3">
        <v>9</v>
      </c>
      <c r="Y256" s="3">
        <v>9</v>
      </c>
      <c r="Z256" s="6">
        <v>1</v>
      </c>
      <c r="AA256" s="10" t="s">
        <v>793</v>
      </c>
      <c r="AB256" s="4">
        <v>71</v>
      </c>
      <c r="AC256" s="4">
        <v>26.5</v>
      </c>
      <c r="AD256" s="4">
        <v>69</v>
      </c>
      <c r="AE256" s="7" t="s">
        <v>1075</v>
      </c>
      <c r="AF256" s="4">
        <v>2006</v>
      </c>
      <c r="AG256" s="4" t="s">
        <v>0</v>
      </c>
      <c r="AI256" s="18" t="s">
        <v>996</v>
      </c>
      <c r="AK256" s="10" t="s">
        <v>974</v>
      </c>
      <c r="AL256" s="10">
        <v>0.02</v>
      </c>
      <c r="AM256" s="10" t="s">
        <v>793</v>
      </c>
    </row>
    <row r="257" spans="1:39">
      <c r="A257" t="s">
        <v>1336</v>
      </c>
      <c r="B257" s="3" t="s">
        <v>294</v>
      </c>
      <c r="C257" s="3" t="s">
        <v>294</v>
      </c>
      <c r="D257" s="3" t="s">
        <v>76</v>
      </c>
      <c r="E257" s="3" t="s">
        <v>6</v>
      </c>
      <c r="F257" s="3" t="s">
        <v>33</v>
      </c>
      <c r="G257" s="3" t="s">
        <v>4</v>
      </c>
      <c r="H257" s="3" t="s">
        <v>293</v>
      </c>
      <c r="I257" s="3" t="s">
        <v>2</v>
      </c>
      <c r="J257" s="3" t="s">
        <v>1</v>
      </c>
      <c r="K257" s="4">
        <v>500</v>
      </c>
      <c r="L257" s="4">
        <v>80</v>
      </c>
      <c r="M257" s="3">
        <v>392</v>
      </c>
      <c r="N257" s="3">
        <v>178</v>
      </c>
      <c r="O257" s="3">
        <v>52</v>
      </c>
      <c r="P257" s="3">
        <v>4.0999999999999996</v>
      </c>
      <c r="Q257" s="3">
        <v>3.6</v>
      </c>
      <c r="R257" s="3">
        <v>2.75</v>
      </c>
      <c r="S257" s="3">
        <v>10.4</v>
      </c>
      <c r="T257" s="3">
        <v>52</v>
      </c>
      <c r="U257" s="6">
        <v>1</v>
      </c>
      <c r="V257" s="3">
        <v>1000</v>
      </c>
      <c r="W257" s="3">
        <v>476.12450000000001</v>
      </c>
      <c r="X257" s="3">
        <v>52</v>
      </c>
      <c r="Y257" s="3">
        <v>5.2</v>
      </c>
      <c r="Z257" s="6">
        <v>1</v>
      </c>
      <c r="AA257" s="10" t="s">
        <v>793</v>
      </c>
      <c r="AB257" s="4" t="s">
        <v>1075</v>
      </c>
      <c r="AC257" s="4">
        <v>208</v>
      </c>
      <c r="AE257" s="4">
        <v>54</v>
      </c>
      <c r="AG257" s="4" t="s">
        <v>0</v>
      </c>
      <c r="AK257" s="10" t="s">
        <v>974</v>
      </c>
      <c r="AL257" s="10">
        <v>0.01</v>
      </c>
      <c r="AM257" s="12">
        <v>1</v>
      </c>
    </row>
    <row r="258" spans="1:39">
      <c r="A258" t="s">
        <v>1337</v>
      </c>
      <c r="B258" s="3" t="s">
        <v>292</v>
      </c>
      <c r="C258" s="3" t="s">
        <v>292</v>
      </c>
      <c r="D258" s="3" t="s">
        <v>289</v>
      </c>
      <c r="E258" s="3" t="s">
        <v>84</v>
      </c>
      <c r="F258" s="3" t="s">
        <v>83</v>
      </c>
      <c r="G258" s="3" t="s">
        <v>4</v>
      </c>
      <c r="H258" s="3" t="s">
        <v>291</v>
      </c>
      <c r="I258" s="3" t="s">
        <v>2</v>
      </c>
      <c r="J258" s="3" t="s">
        <v>1</v>
      </c>
      <c r="K258" s="4">
        <v>2000</v>
      </c>
      <c r="L258" s="4">
        <v>80</v>
      </c>
      <c r="M258" s="4" t="s">
        <v>793</v>
      </c>
      <c r="N258" s="4" t="s">
        <v>793</v>
      </c>
      <c r="O258" s="3">
        <v>3.8</v>
      </c>
      <c r="P258" s="3">
        <v>3.65</v>
      </c>
      <c r="Q258" s="3">
        <v>3.2</v>
      </c>
      <c r="R258" s="3">
        <v>2.5</v>
      </c>
      <c r="S258" s="3">
        <v>0.76</v>
      </c>
      <c r="T258" s="3">
        <v>38</v>
      </c>
      <c r="U258" s="6">
        <v>0.5</v>
      </c>
      <c r="V258" s="3">
        <v>120</v>
      </c>
      <c r="W258" s="3">
        <v>53.895200000000003</v>
      </c>
      <c r="X258" s="3">
        <v>3.8</v>
      </c>
      <c r="Y258" s="3">
        <v>1.52</v>
      </c>
      <c r="Z258" s="6">
        <v>0.5</v>
      </c>
      <c r="AA258" s="10" t="s">
        <v>793</v>
      </c>
      <c r="AB258" s="4" t="s">
        <v>1075</v>
      </c>
      <c r="AC258" s="4">
        <v>65</v>
      </c>
      <c r="AE258" s="4">
        <v>32.5</v>
      </c>
      <c r="AF258" s="4">
        <v>2008</v>
      </c>
      <c r="AG258" s="4" t="s">
        <v>0</v>
      </c>
      <c r="AK258" s="10" t="s">
        <v>974</v>
      </c>
      <c r="AL258" s="10" t="s">
        <v>793</v>
      </c>
      <c r="AM258" s="10" t="s">
        <v>793</v>
      </c>
    </row>
    <row r="259" spans="1:39">
      <c r="A259" t="s">
        <v>1338</v>
      </c>
      <c r="B259" s="3" t="s">
        <v>290</v>
      </c>
      <c r="C259" s="3" t="s">
        <v>290</v>
      </c>
      <c r="D259" s="3" t="s">
        <v>289</v>
      </c>
      <c r="E259" s="3" t="s">
        <v>84</v>
      </c>
      <c r="F259" s="3" t="s">
        <v>83</v>
      </c>
      <c r="G259" s="3" t="s">
        <v>4</v>
      </c>
      <c r="H259" s="3" t="s">
        <v>288</v>
      </c>
      <c r="I259" s="3" t="s">
        <v>2</v>
      </c>
      <c r="J259" s="3" t="s">
        <v>1</v>
      </c>
      <c r="K259" s="4">
        <v>2000</v>
      </c>
      <c r="L259" s="4">
        <v>80</v>
      </c>
      <c r="M259" s="4" t="s">
        <v>793</v>
      </c>
      <c r="N259" s="4" t="s">
        <v>793</v>
      </c>
      <c r="O259" s="3">
        <v>4</v>
      </c>
      <c r="P259" s="3">
        <v>3.65</v>
      </c>
      <c r="Q259" s="3">
        <v>3.2</v>
      </c>
      <c r="R259" s="3">
        <v>2.5</v>
      </c>
      <c r="S259" s="3">
        <v>0.8</v>
      </c>
      <c r="T259" s="3">
        <v>12</v>
      </c>
      <c r="U259" s="6">
        <v>0.5</v>
      </c>
      <c r="V259" s="3">
        <v>125</v>
      </c>
      <c r="W259" s="3">
        <v>53.895200000000003</v>
      </c>
      <c r="X259" s="3">
        <v>4</v>
      </c>
      <c r="Y259" s="3">
        <v>1.6</v>
      </c>
      <c r="Z259" s="6">
        <v>0.5</v>
      </c>
      <c r="AA259" s="10" t="s">
        <v>793</v>
      </c>
      <c r="AB259" s="4" t="s">
        <v>1075</v>
      </c>
      <c r="AC259" s="4">
        <v>65</v>
      </c>
      <c r="AE259" s="4">
        <v>32.5</v>
      </c>
      <c r="AF259" s="4">
        <v>2008</v>
      </c>
      <c r="AG259" s="4" t="s">
        <v>0</v>
      </c>
      <c r="AK259" s="10" t="s">
        <v>974</v>
      </c>
    </row>
    <row r="260" spans="1:39">
      <c r="A260" t="s">
        <v>1339</v>
      </c>
      <c r="B260" s="3" t="s">
        <v>287</v>
      </c>
      <c r="C260" s="3" t="s">
        <v>287</v>
      </c>
      <c r="D260" s="3" t="s">
        <v>182</v>
      </c>
      <c r="E260" s="3" t="s">
        <v>55</v>
      </c>
      <c r="F260" s="3" t="s">
        <v>135</v>
      </c>
      <c r="G260" s="3" t="s">
        <v>9</v>
      </c>
      <c r="H260" s="3" t="s">
        <v>286</v>
      </c>
      <c r="I260" s="3" t="s">
        <v>2</v>
      </c>
      <c r="J260" s="3" t="s">
        <v>9</v>
      </c>
      <c r="K260" s="4">
        <v>500</v>
      </c>
      <c r="L260" s="4">
        <v>80</v>
      </c>
      <c r="M260" s="3">
        <v>195</v>
      </c>
      <c r="N260" s="3">
        <v>87</v>
      </c>
      <c r="O260" s="3">
        <v>11.5</v>
      </c>
      <c r="P260" s="3">
        <v>4.2</v>
      </c>
      <c r="Q260" s="3">
        <v>3.7</v>
      </c>
      <c r="R260" s="3">
        <v>3</v>
      </c>
      <c r="S260" s="3">
        <v>1.1499999999999999</v>
      </c>
      <c r="T260" s="3">
        <v>57.5</v>
      </c>
      <c r="U260" s="6" t="s">
        <v>793</v>
      </c>
      <c r="V260" s="3">
        <v>490</v>
      </c>
      <c r="W260" s="3">
        <v>218.4</v>
      </c>
      <c r="X260" s="3">
        <v>11.5</v>
      </c>
      <c r="Y260" s="3">
        <v>2.2999999999999998</v>
      </c>
      <c r="Z260" s="6" t="s">
        <v>793</v>
      </c>
      <c r="AA260" s="10" t="s">
        <v>793</v>
      </c>
      <c r="AB260" s="4">
        <v>130</v>
      </c>
      <c r="AC260" s="4">
        <v>21</v>
      </c>
      <c r="AD260" s="4">
        <v>80</v>
      </c>
      <c r="AE260" s="7" t="s">
        <v>1075</v>
      </c>
      <c r="AG260" s="4" t="s">
        <v>0</v>
      </c>
      <c r="AI260" s="11" t="s">
        <v>794</v>
      </c>
      <c r="AK260" s="10" t="s">
        <v>974</v>
      </c>
    </row>
    <row r="261" spans="1:39">
      <c r="A261" t="s">
        <v>1340</v>
      </c>
      <c r="B261" s="3" t="s">
        <v>1005</v>
      </c>
      <c r="C261" s="3" t="s">
        <v>285</v>
      </c>
      <c r="D261" s="3" t="s">
        <v>71</v>
      </c>
      <c r="E261" s="3" t="s">
        <v>6</v>
      </c>
      <c r="F261" s="3" t="s">
        <v>5</v>
      </c>
      <c r="G261" s="3" t="s">
        <v>4</v>
      </c>
      <c r="H261" s="3" t="s">
        <v>284</v>
      </c>
      <c r="I261" s="3" t="s">
        <v>2</v>
      </c>
      <c r="J261" s="3" t="s">
        <v>1</v>
      </c>
      <c r="K261" s="4">
        <v>1000</v>
      </c>
      <c r="L261" s="4">
        <v>80</v>
      </c>
      <c r="M261" s="3">
        <v>264</v>
      </c>
      <c r="N261" s="3">
        <v>99</v>
      </c>
      <c r="O261" s="3">
        <v>27</v>
      </c>
      <c r="P261" s="3">
        <v>4.2</v>
      </c>
      <c r="Q261" s="3">
        <v>3.6</v>
      </c>
      <c r="R261" s="3">
        <v>2.7</v>
      </c>
      <c r="S261" s="3">
        <v>54</v>
      </c>
      <c r="T261" s="3">
        <v>270</v>
      </c>
      <c r="U261" s="6">
        <v>0.5</v>
      </c>
      <c r="V261" s="3">
        <v>980</v>
      </c>
      <c r="W261" s="3">
        <v>449.334</v>
      </c>
      <c r="X261" s="3">
        <v>162</v>
      </c>
      <c r="Y261" s="3">
        <v>27</v>
      </c>
      <c r="Z261" s="6">
        <v>0.5</v>
      </c>
      <c r="AA261" s="10" t="s">
        <v>793</v>
      </c>
      <c r="AB261" s="4" t="s">
        <v>1075</v>
      </c>
      <c r="AC261" s="4">
        <v>159</v>
      </c>
      <c r="AE261" s="4">
        <v>60</v>
      </c>
      <c r="AF261" s="4">
        <v>2009</v>
      </c>
      <c r="AG261" s="4" t="s">
        <v>0</v>
      </c>
      <c r="AI261" s="11" t="s">
        <v>855</v>
      </c>
      <c r="AK261" s="10" t="s">
        <v>974</v>
      </c>
      <c r="AL261" s="10">
        <v>0.01</v>
      </c>
      <c r="AM261" s="12">
        <v>1</v>
      </c>
    </row>
    <row r="262" spans="1:39">
      <c r="A262" t="s">
        <v>1341</v>
      </c>
      <c r="B262" s="3" t="s">
        <v>1006</v>
      </c>
      <c r="C262" s="3" t="s">
        <v>285</v>
      </c>
      <c r="D262" s="3" t="s">
        <v>71</v>
      </c>
      <c r="E262" s="3" t="s">
        <v>6</v>
      </c>
      <c r="F262" s="3" t="s">
        <v>5</v>
      </c>
      <c r="G262" s="3" t="s">
        <v>4</v>
      </c>
      <c r="H262" s="3" t="s">
        <v>284</v>
      </c>
      <c r="I262" s="3" t="s">
        <v>2</v>
      </c>
      <c r="J262" s="3" t="s">
        <v>1</v>
      </c>
      <c r="K262" s="4">
        <v>2000</v>
      </c>
      <c r="L262" s="4">
        <v>60</v>
      </c>
      <c r="M262" s="3">
        <v>264</v>
      </c>
      <c r="N262" s="3">
        <v>99</v>
      </c>
      <c r="O262" s="3">
        <v>27</v>
      </c>
      <c r="P262" s="3">
        <v>4.2</v>
      </c>
      <c r="Q262" s="3">
        <v>3.6</v>
      </c>
      <c r="R262" s="3">
        <v>2.7</v>
      </c>
      <c r="S262" s="3">
        <v>54</v>
      </c>
      <c r="T262" s="3">
        <v>270</v>
      </c>
      <c r="U262" s="6">
        <v>0.5</v>
      </c>
      <c r="V262" s="3">
        <v>980</v>
      </c>
      <c r="W262" s="3">
        <v>449.334</v>
      </c>
      <c r="X262" s="3">
        <v>162</v>
      </c>
      <c r="Y262" s="3">
        <v>27</v>
      </c>
      <c r="Z262" s="6">
        <v>0.5</v>
      </c>
      <c r="AA262" s="10" t="s">
        <v>793</v>
      </c>
      <c r="AB262" s="4" t="s">
        <v>1075</v>
      </c>
      <c r="AC262" s="4">
        <v>159</v>
      </c>
      <c r="AE262" s="4">
        <v>60</v>
      </c>
      <c r="AF262" s="4">
        <v>2009</v>
      </c>
      <c r="AG262" s="4" t="s">
        <v>0</v>
      </c>
      <c r="AI262" s="11" t="s">
        <v>855</v>
      </c>
      <c r="AK262" s="10" t="s">
        <v>974</v>
      </c>
      <c r="AL262" s="10">
        <v>0.01</v>
      </c>
      <c r="AM262" s="12">
        <v>1</v>
      </c>
    </row>
    <row r="263" spans="1:39">
      <c r="A263" t="s">
        <v>1342</v>
      </c>
      <c r="B263" s="3" t="s">
        <v>283</v>
      </c>
      <c r="C263" s="3" t="s">
        <v>283</v>
      </c>
      <c r="D263" s="3" t="s">
        <v>76</v>
      </c>
      <c r="E263" s="3" t="s">
        <v>6</v>
      </c>
      <c r="F263" s="3" t="s">
        <v>33</v>
      </c>
      <c r="G263" s="3" t="s">
        <v>9</v>
      </c>
      <c r="H263" s="3" t="s">
        <v>282</v>
      </c>
      <c r="I263" s="3" t="s">
        <v>2</v>
      </c>
      <c r="J263" s="3" t="s">
        <v>9</v>
      </c>
      <c r="K263" s="4">
        <v>600</v>
      </c>
      <c r="L263" s="4">
        <v>70</v>
      </c>
      <c r="M263" s="3">
        <v>423</v>
      </c>
      <c r="N263" s="3">
        <v>175</v>
      </c>
      <c r="O263" s="3">
        <v>4.8</v>
      </c>
      <c r="P263" s="3">
        <v>4.2</v>
      </c>
      <c r="Q263" s="3">
        <v>3.75</v>
      </c>
      <c r="R263" s="3">
        <v>2.5</v>
      </c>
      <c r="S263" s="3">
        <v>1</v>
      </c>
      <c r="T263" s="3">
        <v>10</v>
      </c>
      <c r="U263" s="6">
        <v>0.5</v>
      </c>
      <c r="V263" s="3">
        <v>103</v>
      </c>
      <c r="W263" s="3">
        <v>42.5</v>
      </c>
      <c r="X263" s="3">
        <v>5</v>
      </c>
      <c r="Y263" s="3">
        <v>1</v>
      </c>
      <c r="Z263" s="6">
        <v>1</v>
      </c>
      <c r="AA263" s="10" t="s">
        <v>793</v>
      </c>
      <c r="AB263" s="4">
        <v>70</v>
      </c>
      <c r="AC263" s="4">
        <v>18.100000000000001</v>
      </c>
      <c r="AD263" s="4">
        <v>45.5</v>
      </c>
      <c r="AE263" s="7" t="s">
        <v>1075</v>
      </c>
      <c r="AF263" s="4">
        <v>2009</v>
      </c>
      <c r="AG263" s="4" t="s">
        <v>0</v>
      </c>
      <c r="AI263" s="11" t="s">
        <v>856</v>
      </c>
      <c r="AK263" s="10" t="s">
        <v>974</v>
      </c>
      <c r="AL263" s="10" t="s">
        <v>793</v>
      </c>
      <c r="AM263" s="12">
        <v>1</v>
      </c>
    </row>
    <row r="264" spans="1:39">
      <c r="A264" t="s">
        <v>1343</v>
      </c>
      <c r="B264" s="3" t="s">
        <v>281</v>
      </c>
      <c r="C264" s="3" t="s">
        <v>281</v>
      </c>
      <c r="D264" s="3" t="s">
        <v>76</v>
      </c>
      <c r="E264" s="3" t="s">
        <v>6</v>
      </c>
      <c r="F264" s="3" t="s">
        <v>33</v>
      </c>
      <c r="G264" s="3" t="s">
        <v>9</v>
      </c>
      <c r="H264" s="3" t="s">
        <v>280</v>
      </c>
      <c r="I264" s="3" t="s">
        <v>2</v>
      </c>
      <c r="J264" s="3" t="s">
        <v>9</v>
      </c>
      <c r="K264" s="4">
        <v>850</v>
      </c>
      <c r="L264" s="4">
        <v>70</v>
      </c>
      <c r="M264" s="3">
        <v>335</v>
      </c>
      <c r="N264" s="3">
        <v>140</v>
      </c>
      <c r="O264" s="3">
        <v>4.8</v>
      </c>
      <c r="P264" s="3">
        <v>4.0999999999999996</v>
      </c>
      <c r="Q264" s="3">
        <v>3.65</v>
      </c>
      <c r="R264" s="3">
        <v>2.5</v>
      </c>
      <c r="S264" s="3">
        <v>1.1000000000000001</v>
      </c>
      <c r="T264" s="3">
        <v>10</v>
      </c>
      <c r="U264" s="6">
        <v>0.5</v>
      </c>
      <c r="V264" s="3">
        <v>124</v>
      </c>
      <c r="W264" s="3">
        <v>52</v>
      </c>
      <c r="X264" s="3">
        <v>5</v>
      </c>
      <c r="Y264" s="3">
        <v>0.57999999999999996</v>
      </c>
      <c r="Z264" s="6">
        <v>0.5</v>
      </c>
      <c r="AA264" s="10" t="s">
        <v>793</v>
      </c>
      <c r="AB264" s="4">
        <v>65</v>
      </c>
      <c r="AC264" s="4">
        <v>19</v>
      </c>
      <c r="AD264" s="4">
        <v>48</v>
      </c>
      <c r="AE264" s="7" t="s">
        <v>1075</v>
      </c>
      <c r="AF264" s="4">
        <v>2007</v>
      </c>
      <c r="AG264" s="4" t="s">
        <v>0</v>
      </c>
      <c r="AI264" s="11" t="s">
        <v>796</v>
      </c>
      <c r="AK264" s="10" t="s">
        <v>974</v>
      </c>
      <c r="AL264" s="10" t="s">
        <v>793</v>
      </c>
      <c r="AM264" s="12">
        <v>1</v>
      </c>
    </row>
    <row r="265" spans="1:39">
      <c r="A265" t="s">
        <v>1344</v>
      </c>
      <c r="B265" s="3" t="s">
        <v>279</v>
      </c>
      <c r="C265" s="3" t="s">
        <v>279</v>
      </c>
      <c r="D265" s="3" t="s">
        <v>76</v>
      </c>
      <c r="E265" s="3" t="s">
        <v>6</v>
      </c>
      <c r="F265" s="3" t="s">
        <v>33</v>
      </c>
      <c r="G265" s="3" t="s">
        <v>4</v>
      </c>
      <c r="H265" s="3" t="s">
        <v>278</v>
      </c>
      <c r="I265" s="3" t="s">
        <v>2</v>
      </c>
      <c r="J265" s="3" t="s">
        <v>1</v>
      </c>
      <c r="K265" s="4">
        <v>500</v>
      </c>
      <c r="L265" s="4">
        <v>80</v>
      </c>
      <c r="M265" s="3">
        <v>300</v>
      </c>
      <c r="N265" s="3">
        <v>150</v>
      </c>
      <c r="O265" s="3">
        <v>48</v>
      </c>
      <c r="P265" s="3">
        <v>4.0999999999999996</v>
      </c>
      <c r="Q265" s="3">
        <v>3.6</v>
      </c>
      <c r="R265" s="3">
        <v>2.5</v>
      </c>
      <c r="S265" s="3">
        <v>4.8</v>
      </c>
      <c r="T265" s="3">
        <v>100</v>
      </c>
      <c r="U265" s="6" t="s">
        <v>793</v>
      </c>
      <c r="V265" s="3">
        <v>1150</v>
      </c>
      <c r="W265" s="3">
        <v>572.26499999999999</v>
      </c>
      <c r="X265" s="3">
        <v>48</v>
      </c>
      <c r="Y265" s="3">
        <v>4.8</v>
      </c>
      <c r="Z265" s="6" t="s">
        <v>793</v>
      </c>
      <c r="AA265" s="10" t="s">
        <v>793</v>
      </c>
      <c r="AB265" s="4" t="s">
        <v>1075</v>
      </c>
      <c r="AC265" s="4">
        <v>245</v>
      </c>
      <c r="AE265" s="4">
        <v>54</v>
      </c>
      <c r="AF265" s="4">
        <v>2007</v>
      </c>
      <c r="AG265" s="4" t="s">
        <v>0</v>
      </c>
      <c r="AI265" s="11" t="s">
        <v>851</v>
      </c>
      <c r="AK265" s="10" t="s">
        <v>974</v>
      </c>
      <c r="AL265" s="10" t="s">
        <v>793</v>
      </c>
      <c r="AM265" s="12">
        <v>1</v>
      </c>
    </row>
    <row r="266" spans="1:39">
      <c r="A266" t="s">
        <v>1345</v>
      </c>
      <c r="B266" s="3" t="s">
        <v>277</v>
      </c>
      <c r="C266" s="3" t="s">
        <v>277</v>
      </c>
      <c r="D266" s="3" t="s">
        <v>76</v>
      </c>
      <c r="E266" s="3" t="s">
        <v>84</v>
      </c>
      <c r="F266" s="3" t="s">
        <v>83</v>
      </c>
      <c r="G266" s="3" t="s">
        <v>4</v>
      </c>
      <c r="H266" s="3" t="s">
        <v>276</v>
      </c>
      <c r="I266" s="3" t="s">
        <v>2</v>
      </c>
      <c r="J266" s="3" t="s">
        <v>1</v>
      </c>
      <c r="K266" s="4">
        <v>600</v>
      </c>
      <c r="L266" s="4">
        <v>80</v>
      </c>
      <c r="M266" s="3">
        <v>128</v>
      </c>
      <c r="N266" s="3">
        <v>54</v>
      </c>
      <c r="O266" s="3">
        <v>10</v>
      </c>
      <c r="P266" s="3">
        <v>3.65</v>
      </c>
      <c r="Q266" s="3">
        <v>3.3</v>
      </c>
      <c r="R266" s="3">
        <v>2.5</v>
      </c>
      <c r="S266" s="3">
        <v>10</v>
      </c>
      <c r="T266" s="3">
        <v>1500</v>
      </c>
      <c r="U266" s="6" t="s">
        <v>793</v>
      </c>
      <c r="V266" s="3">
        <v>600</v>
      </c>
      <c r="W266" s="3">
        <v>270</v>
      </c>
      <c r="X266" s="3">
        <v>10</v>
      </c>
      <c r="Y266" s="3">
        <v>1</v>
      </c>
      <c r="Z266" s="6" t="s">
        <v>793</v>
      </c>
      <c r="AA266" s="10" t="s">
        <v>793</v>
      </c>
      <c r="AB266" s="4" t="s">
        <v>1075</v>
      </c>
      <c r="AC266" s="4">
        <v>173</v>
      </c>
      <c r="AE266" s="4">
        <v>47</v>
      </c>
      <c r="AF266" s="4">
        <v>2007</v>
      </c>
      <c r="AG266" s="4" t="s">
        <v>0</v>
      </c>
      <c r="AI266" s="11" t="s">
        <v>849</v>
      </c>
      <c r="AK266" s="10" t="s">
        <v>974</v>
      </c>
      <c r="AL266" s="10" t="s">
        <v>793</v>
      </c>
      <c r="AM266" s="10" t="s">
        <v>793</v>
      </c>
    </row>
    <row r="267" spans="1:39">
      <c r="A267" t="s">
        <v>1346</v>
      </c>
      <c r="B267" s="3" t="s">
        <v>275</v>
      </c>
      <c r="C267" s="3" t="s">
        <v>275</v>
      </c>
      <c r="D267" s="3" t="s">
        <v>76</v>
      </c>
      <c r="E267" s="3" t="s">
        <v>84</v>
      </c>
      <c r="F267" s="3" t="s">
        <v>83</v>
      </c>
      <c r="G267" s="3" t="s">
        <v>4</v>
      </c>
      <c r="H267" s="3" t="s">
        <v>274</v>
      </c>
      <c r="I267" s="3" t="s">
        <v>2</v>
      </c>
      <c r="J267" s="3" t="s">
        <v>1</v>
      </c>
      <c r="K267" s="4">
        <v>2500</v>
      </c>
      <c r="L267" s="4">
        <v>75</v>
      </c>
      <c r="M267" s="3">
        <v>189</v>
      </c>
      <c r="N267" s="3">
        <v>89</v>
      </c>
      <c r="O267" s="3">
        <v>25</v>
      </c>
      <c r="P267" s="3">
        <v>3.65</v>
      </c>
      <c r="Q267" s="3">
        <v>3.3</v>
      </c>
      <c r="R267" s="3">
        <v>2.5</v>
      </c>
      <c r="S267" s="3">
        <v>25</v>
      </c>
      <c r="T267" s="3">
        <v>500</v>
      </c>
      <c r="U267" s="6">
        <v>0.5</v>
      </c>
      <c r="V267" s="3">
        <v>940</v>
      </c>
      <c r="W267" s="3">
        <v>451.34010000000001</v>
      </c>
      <c r="X267" s="3">
        <v>12.5</v>
      </c>
      <c r="Y267" s="3">
        <v>5</v>
      </c>
      <c r="Z267" s="6">
        <v>0.5</v>
      </c>
      <c r="AA267" s="10" t="s">
        <v>793</v>
      </c>
      <c r="AB267" s="4" t="s">
        <v>1075</v>
      </c>
      <c r="AC267" s="4">
        <v>195</v>
      </c>
      <c r="AE267" s="4">
        <v>54</v>
      </c>
      <c r="AF267" s="4">
        <v>2007</v>
      </c>
      <c r="AG267" s="4" t="s">
        <v>0</v>
      </c>
      <c r="AI267" s="11" t="s">
        <v>857</v>
      </c>
      <c r="AK267" s="10" t="s">
        <v>974</v>
      </c>
      <c r="AL267" s="10" t="s">
        <v>793</v>
      </c>
      <c r="AM267" s="10" t="s">
        <v>793</v>
      </c>
    </row>
    <row r="268" spans="1:39">
      <c r="A268" t="s">
        <v>1347</v>
      </c>
      <c r="B268" s="3" t="s">
        <v>273</v>
      </c>
      <c r="C268" s="3" t="s">
        <v>273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272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3.8</v>
      </c>
      <c r="P268" s="3">
        <v>4.2</v>
      </c>
      <c r="Q268" s="3">
        <v>3.7</v>
      </c>
      <c r="R268" s="3">
        <v>2.7</v>
      </c>
      <c r="S268" s="3">
        <v>0.76</v>
      </c>
      <c r="T268" s="3">
        <v>7.6</v>
      </c>
      <c r="U268" s="6">
        <v>0.5</v>
      </c>
      <c r="V268" s="3">
        <v>82</v>
      </c>
      <c r="W268" s="3">
        <v>39.487499999999997</v>
      </c>
      <c r="X268" s="3">
        <v>1.75</v>
      </c>
      <c r="Y268" s="3">
        <v>0.76</v>
      </c>
      <c r="Z268" s="6">
        <v>0.5</v>
      </c>
      <c r="AA268" s="10" t="s">
        <v>793</v>
      </c>
      <c r="AB268" s="4">
        <v>135</v>
      </c>
      <c r="AC268" s="4">
        <v>6.5</v>
      </c>
      <c r="AD268" s="4">
        <v>45</v>
      </c>
      <c r="AE268" s="7" t="s">
        <v>1075</v>
      </c>
      <c r="AG268" s="4" t="s">
        <v>0</v>
      </c>
      <c r="AI268" s="11" t="s">
        <v>794</v>
      </c>
      <c r="AK268" s="10" t="s">
        <v>974</v>
      </c>
      <c r="AL268" s="10" t="s">
        <v>793</v>
      </c>
      <c r="AM268" s="10" t="s">
        <v>793</v>
      </c>
    </row>
    <row r="269" spans="1:39">
      <c r="A269" t="s">
        <v>1348</v>
      </c>
      <c r="B269" s="3" t="s">
        <v>271</v>
      </c>
      <c r="C269" s="3" t="s">
        <v>269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268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5.6</v>
      </c>
      <c r="P269" s="3">
        <v>4.2</v>
      </c>
      <c r="Q269" s="3">
        <v>3.7</v>
      </c>
      <c r="R269" s="3">
        <v>2.7</v>
      </c>
      <c r="S269" s="3">
        <v>1.1199999999999999</v>
      </c>
      <c r="T269" s="3">
        <v>11.2</v>
      </c>
      <c r="U269" s="6">
        <v>0.5</v>
      </c>
      <c r="V269" s="3">
        <v>105</v>
      </c>
      <c r="W269" s="3">
        <v>51.637500000000003</v>
      </c>
      <c r="X269" s="3">
        <v>5.6</v>
      </c>
      <c r="Y269" s="3">
        <v>1.1199999999999999</v>
      </c>
      <c r="Z269" s="6">
        <v>0.5</v>
      </c>
      <c r="AA269" s="10" t="s">
        <v>793</v>
      </c>
      <c r="AB269" s="4">
        <v>135</v>
      </c>
      <c r="AC269" s="4">
        <v>8.5</v>
      </c>
      <c r="AD269" s="4">
        <v>45</v>
      </c>
      <c r="AE269" s="7" t="s">
        <v>1075</v>
      </c>
      <c r="AF269" s="4">
        <v>2015</v>
      </c>
      <c r="AG269" s="4" t="s">
        <v>0</v>
      </c>
      <c r="AI269" s="11" t="s">
        <v>873</v>
      </c>
      <c r="AK269" s="10" t="s">
        <v>974</v>
      </c>
      <c r="AL269" s="10" t="s">
        <v>793</v>
      </c>
      <c r="AM269" s="10" t="s">
        <v>793</v>
      </c>
    </row>
    <row r="270" spans="1:39">
      <c r="A270" t="s">
        <v>1349</v>
      </c>
      <c r="B270" s="3" t="s">
        <v>270</v>
      </c>
      <c r="C270" s="3" t="s">
        <v>269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268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5.6</v>
      </c>
      <c r="P270" s="3">
        <v>4.2</v>
      </c>
      <c r="Q270" s="3">
        <v>3.7</v>
      </c>
      <c r="R270" s="3">
        <v>2.7</v>
      </c>
      <c r="S270" s="3">
        <v>1.1199999999999999</v>
      </c>
      <c r="T270" s="3">
        <v>11.2</v>
      </c>
      <c r="U270" s="6">
        <v>0.2</v>
      </c>
      <c r="V270" s="3">
        <v>105</v>
      </c>
      <c r="W270" s="3">
        <v>51.637500000000003</v>
      </c>
      <c r="X270" s="3">
        <v>5.6</v>
      </c>
      <c r="Y270" s="3">
        <v>1.1199999999999999</v>
      </c>
      <c r="Z270" s="6">
        <v>0.2</v>
      </c>
      <c r="AA270" s="10" t="s">
        <v>793</v>
      </c>
      <c r="AB270" s="4">
        <v>135</v>
      </c>
      <c r="AC270" s="4">
        <v>8.5</v>
      </c>
      <c r="AD270" s="4">
        <v>45</v>
      </c>
      <c r="AE270" s="7" t="s">
        <v>1075</v>
      </c>
      <c r="AF270" s="4">
        <v>2015</v>
      </c>
      <c r="AG270" s="4" t="s">
        <v>0</v>
      </c>
      <c r="AI270" s="11" t="s">
        <v>873</v>
      </c>
      <c r="AK270" s="10" t="s">
        <v>974</v>
      </c>
      <c r="AL270" s="10" t="s">
        <v>793</v>
      </c>
      <c r="AM270" s="10" t="s">
        <v>793</v>
      </c>
    </row>
    <row r="271" spans="1:39">
      <c r="A271" t="s">
        <v>1350</v>
      </c>
      <c r="B271" s="3" t="s">
        <v>267</v>
      </c>
      <c r="C271" s="3" t="s">
        <v>265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264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5.6</v>
      </c>
      <c r="P271" s="3">
        <v>4.2</v>
      </c>
      <c r="Q271" s="3">
        <v>3.7</v>
      </c>
      <c r="R271" s="3">
        <v>2.7</v>
      </c>
      <c r="S271" s="3">
        <v>1.1199999999999999</v>
      </c>
      <c r="T271" s="3">
        <v>11.2</v>
      </c>
      <c r="U271" s="6">
        <v>0.5</v>
      </c>
      <c r="V271" s="3">
        <v>112</v>
      </c>
      <c r="W271" s="3">
        <v>51.792000000000002</v>
      </c>
      <c r="X271" s="3">
        <v>5.6</v>
      </c>
      <c r="Y271" s="3">
        <v>1.1199999999999999</v>
      </c>
      <c r="Z271" s="6">
        <v>0.5</v>
      </c>
      <c r="AA271" s="10" t="s">
        <v>793</v>
      </c>
      <c r="AB271" s="4">
        <v>166</v>
      </c>
      <c r="AC271" s="4">
        <v>6.5</v>
      </c>
      <c r="AD271" s="4">
        <v>48</v>
      </c>
      <c r="AE271" s="7" t="s">
        <v>1075</v>
      </c>
      <c r="AF271" s="4">
        <v>2018</v>
      </c>
      <c r="AG271" s="4" t="s">
        <v>0</v>
      </c>
      <c r="AI271" s="11" t="s">
        <v>871</v>
      </c>
      <c r="AK271" s="10" t="s">
        <v>974</v>
      </c>
      <c r="AL271" s="10" t="s">
        <v>793</v>
      </c>
      <c r="AM271" s="10" t="s">
        <v>793</v>
      </c>
    </row>
    <row r="272" spans="1:39">
      <c r="A272" t="s">
        <v>1351</v>
      </c>
      <c r="B272" s="3" t="s">
        <v>266</v>
      </c>
      <c r="C272" s="3" t="s">
        <v>265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264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5.6</v>
      </c>
      <c r="P272" s="3">
        <v>4.2</v>
      </c>
      <c r="Q272" s="3">
        <v>3.7</v>
      </c>
      <c r="R272" s="3">
        <v>2.7</v>
      </c>
      <c r="S272" s="3">
        <v>1.1199999999999999</v>
      </c>
      <c r="T272" s="3">
        <v>11.2</v>
      </c>
      <c r="U272" s="6">
        <v>0.2</v>
      </c>
      <c r="V272" s="3">
        <v>112</v>
      </c>
      <c r="W272" s="3">
        <v>51.792000000000002</v>
      </c>
      <c r="X272" s="3">
        <v>5.6</v>
      </c>
      <c r="Y272" s="3">
        <v>1.1199999999999999</v>
      </c>
      <c r="Z272" s="6">
        <v>0.2</v>
      </c>
      <c r="AA272" s="10" t="s">
        <v>793</v>
      </c>
      <c r="AB272" s="4">
        <v>166</v>
      </c>
      <c r="AC272" s="4">
        <v>6.5</v>
      </c>
      <c r="AD272" s="4">
        <v>48</v>
      </c>
      <c r="AE272" s="7" t="s">
        <v>1075</v>
      </c>
      <c r="AF272" s="4">
        <v>2018</v>
      </c>
      <c r="AG272" s="4" t="s">
        <v>0</v>
      </c>
      <c r="AI272" s="11" t="s">
        <v>871</v>
      </c>
      <c r="AK272" s="10" t="s">
        <v>974</v>
      </c>
      <c r="AL272" s="10" t="s">
        <v>793</v>
      </c>
      <c r="AM272" s="10" t="s">
        <v>793</v>
      </c>
    </row>
    <row r="273" spans="1:39">
      <c r="A273" t="s">
        <v>1352</v>
      </c>
      <c r="B273" s="3" t="s">
        <v>263</v>
      </c>
      <c r="C273" s="3" t="s">
        <v>261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215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5.2</v>
      </c>
      <c r="P273" s="3">
        <v>4.2</v>
      </c>
      <c r="Q273" s="3">
        <v>3.7</v>
      </c>
      <c r="R273" s="3">
        <v>2.7</v>
      </c>
      <c r="S273" s="3">
        <v>1.04</v>
      </c>
      <c r="T273" s="3">
        <v>10.4</v>
      </c>
      <c r="U273" s="6">
        <v>0.5</v>
      </c>
      <c r="V273" s="3">
        <v>110</v>
      </c>
      <c r="W273" s="3">
        <v>54.182400000000001</v>
      </c>
      <c r="X273" s="3">
        <v>5.2</v>
      </c>
      <c r="Y273" s="3">
        <v>1.04</v>
      </c>
      <c r="Z273" s="6">
        <v>0.5</v>
      </c>
      <c r="AA273" s="10" t="s">
        <v>793</v>
      </c>
      <c r="AB273" s="4">
        <v>166</v>
      </c>
      <c r="AC273" s="4">
        <v>6.8</v>
      </c>
      <c r="AD273" s="4">
        <v>48</v>
      </c>
      <c r="AE273" s="7" t="s">
        <v>1075</v>
      </c>
      <c r="AF273" s="4">
        <v>2017</v>
      </c>
      <c r="AG273" s="4" t="s">
        <v>0</v>
      </c>
      <c r="AI273" s="11" t="s">
        <v>871</v>
      </c>
      <c r="AK273" s="10" t="s">
        <v>974</v>
      </c>
      <c r="AL273" s="10" t="s">
        <v>793</v>
      </c>
      <c r="AM273" s="10" t="s">
        <v>793</v>
      </c>
    </row>
    <row r="274" spans="1:39">
      <c r="A274" t="s">
        <v>1353</v>
      </c>
      <c r="B274" s="3" t="s">
        <v>262</v>
      </c>
      <c r="C274" s="3" t="s">
        <v>261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215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5.2</v>
      </c>
      <c r="P274" s="3">
        <v>4.2</v>
      </c>
      <c r="Q274" s="3">
        <v>3.7</v>
      </c>
      <c r="R274" s="3">
        <v>2.7</v>
      </c>
      <c r="S274" s="3">
        <v>1.04</v>
      </c>
      <c r="T274" s="3">
        <v>10.4</v>
      </c>
      <c r="U274" s="6">
        <v>0.2</v>
      </c>
      <c r="V274" s="3">
        <v>110</v>
      </c>
      <c r="W274" s="3">
        <v>54.182400000000001</v>
      </c>
      <c r="X274" s="3">
        <v>5.2</v>
      </c>
      <c r="Y274" s="3">
        <v>1.04</v>
      </c>
      <c r="Z274" s="6">
        <v>0.2</v>
      </c>
      <c r="AA274" s="10" t="s">
        <v>793</v>
      </c>
      <c r="AB274" s="4">
        <v>166</v>
      </c>
      <c r="AC274" s="4">
        <v>6.8</v>
      </c>
      <c r="AD274" s="4">
        <v>48</v>
      </c>
      <c r="AE274" s="7" t="s">
        <v>1075</v>
      </c>
      <c r="AF274" s="4">
        <v>2017</v>
      </c>
      <c r="AG274" s="4" t="s">
        <v>0</v>
      </c>
      <c r="AI274" s="11" t="s">
        <v>871</v>
      </c>
      <c r="AK274" s="10" t="s">
        <v>974</v>
      </c>
      <c r="AL274" s="10" t="s">
        <v>793</v>
      </c>
      <c r="AM274" s="10" t="s">
        <v>793</v>
      </c>
    </row>
    <row r="275" spans="1:39">
      <c r="A275" t="s">
        <v>1354</v>
      </c>
      <c r="B275" s="3" t="s">
        <v>260</v>
      </c>
      <c r="C275" s="3" t="s">
        <v>258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257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6.2</v>
      </c>
      <c r="P275" s="3">
        <v>4.2</v>
      </c>
      <c r="Q275" s="3">
        <v>3.7</v>
      </c>
      <c r="R275" s="3">
        <v>2.7</v>
      </c>
      <c r="S275" s="3">
        <v>1.2400000000000002</v>
      </c>
      <c r="T275" s="3">
        <v>12.4</v>
      </c>
      <c r="U275" s="6">
        <v>0.5</v>
      </c>
      <c r="V275" s="3">
        <v>124.5</v>
      </c>
      <c r="W275" s="3">
        <v>59.76</v>
      </c>
      <c r="X275" s="3">
        <v>6.2</v>
      </c>
      <c r="Y275" s="3">
        <v>1.2400000000000002</v>
      </c>
      <c r="Z275" s="6">
        <v>0.5</v>
      </c>
      <c r="AA275" s="10" t="s">
        <v>793</v>
      </c>
      <c r="AB275" s="4">
        <v>166</v>
      </c>
      <c r="AC275" s="4">
        <v>7.5</v>
      </c>
      <c r="AD275" s="4">
        <v>48</v>
      </c>
      <c r="AE275" s="7" t="s">
        <v>1075</v>
      </c>
      <c r="AF275" s="4">
        <v>2017</v>
      </c>
      <c r="AG275" s="4" t="s">
        <v>0</v>
      </c>
      <c r="AI275" s="11" t="s">
        <v>872</v>
      </c>
      <c r="AK275" s="10" t="s">
        <v>974</v>
      </c>
      <c r="AL275" s="10" t="s">
        <v>793</v>
      </c>
      <c r="AM275" s="10" t="s">
        <v>793</v>
      </c>
    </row>
    <row r="276" spans="1:39">
      <c r="A276" t="s">
        <v>1355</v>
      </c>
      <c r="B276" s="3" t="s">
        <v>259</v>
      </c>
      <c r="C276" s="3" t="s">
        <v>258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257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6.2</v>
      </c>
      <c r="P276" s="3">
        <v>4.2</v>
      </c>
      <c r="Q276" s="3">
        <v>3.7</v>
      </c>
      <c r="R276" s="3">
        <v>2.7</v>
      </c>
      <c r="S276" s="3">
        <v>1.2400000000000002</v>
      </c>
      <c r="T276" s="3">
        <v>12.4</v>
      </c>
      <c r="U276" s="6">
        <v>0.2</v>
      </c>
      <c r="V276" s="3">
        <v>124.5</v>
      </c>
      <c r="W276" s="3">
        <v>59.76</v>
      </c>
      <c r="X276" s="3">
        <v>6.2</v>
      </c>
      <c r="Y276" s="3">
        <v>1.2400000000000002</v>
      </c>
      <c r="Z276" s="6">
        <v>0.2</v>
      </c>
      <c r="AA276" s="10" t="s">
        <v>793</v>
      </c>
      <c r="AB276" s="4">
        <v>166</v>
      </c>
      <c r="AC276" s="4">
        <v>7.5</v>
      </c>
      <c r="AD276" s="4">
        <v>48</v>
      </c>
      <c r="AE276" s="7" t="s">
        <v>1075</v>
      </c>
      <c r="AF276" s="4">
        <v>2017</v>
      </c>
      <c r="AG276" s="4" t="s">
        <v>0</v>
      </c>
      <c r="AI276" s="11" t="s">
        <v>872</v>
      </c>
      <c r="AK276" s="10" t="s">
        <v>974</v>
      </c>
      <c r="AL276" s="10" t="s">
        <v>793</v>
      </c>
      <c r="AM276" s="10" t="s">
        <v>793</v>
      </c>
    </row>
    <row r="277" spans="1:39">
      <c r="A277" t="s">
        <v>1356</v>
      </c>
      <c r="B277" s="3" t="s">
        <v>256</v>
      </c>
      <c r="C277" s="3" t="s">
        <v>254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253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3.9</v>
      </c>
      <c r="P277" s="3">
        <v>4.2</v>
      </c>
      <c r="Q277" s="3">
        <v>3.7</v>
      </c>
      <c r="R277" s="3">
        <v>2.7</v>
      </c>
      <c r="S277" s="3">
        <v>0.78</v>
      </c>
      <c r="T277" s="3">
        <v>7.8</v>
      </c>
      <c r="U277" s="6">
        <v>0.5</v>
      </c>
      <c r="V277" s="3">
        <v>78</v>
      </c>
      <c r="W277" s="3">
        <v>36.125</v>
      </c>
      <c r="X277" s="3">
        <v>3.9</v>
      </c>
      <c r="Y277" s="3">
        <v>0.78</v>
      </c>
      <c r="Z277" s="6">
        <v>0.5</v>
      </c>
      <c r="AA277" s="10" t="s">
        <v>793</v>
      </c>
      <c r="AB277" s="4">
        <v>85</v>
      </c>
      <c r="AC277" s="4">
        <v>8.5</v>
      </c>
      <c r="AD277" s="4">
        <v>50</v>
      </c>
      <c r="AE277" s="7" t="s">
        <v>1075</v>
      </c>
      <c r="AF277" s="4">
        <v>2015</v>
      </c>
      <c r="AG277" s="4" t="s">
        <v>0</v>
      </c>
      <c r="AK277" s="10" t="s">
        <v>974</v>
      </c>
      <c r="AL277" s="10" t="s">
        <v>793</v>
      </c>
      <c r="AM277" s="10" t="s">
        <v>793</v>
      </c>
    </row>
    <row r="278" spans="1:39">
      <c r="A278" t="s">
        <v>1357</v>
      </c>
      <c r="B278" s="3" t="s">
        <v>255</v>
      </c>
      <c r="C278" s="3" t="s">
        <v>254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253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3.9</v>
      </c>
      <c r="P278" s="3">
        <v>4.2</v>
      </c>
      <c r="Q278" s="3">
        <v>3.7</v>
      </c>
      <c r="R278" s="3">
        <v>2.7</v>
      </c>
      <c r="S278" s="3">
        <v>0.78</v>
      </c>
      <c r="T278" s="3">
        <v>7.8</v>
      </c>
      <c r="U278" s="6">
        <v>0.2</v>
      </c>
      <c r="V278" s="3">
        <v>78</v>
      </c>
      <c r="W278" s="3">
        <v>36.125</v>
      </c>
      <c r="X278" s="3">
        <v>3.9</v>
      </c>
      <c r="Y278" s="3">
        <v>0.78</v>
      </c>
      <c r="Z278" s="6">
        <v>0.2</v>
      </c>
      <c r="AA278" s="10" t="s">
        <v>793</v>
      </c>
      <c r="AB278" s="4">
        <v>85</v>
      </c>
      <c r="AC278" s="4">
        <v>8.5</v>
      </c>
      <c r="AD278" s="4">
        <v>50</v>
      </c>
      <c r="AE278" s="7" t="s">
        <v>1075</v>
      </c>
      <c r="AF278" s="4">
        <v>2015</v>
      </c>
      <c r="AG278" s="4" t="s">
        <v>0</v>
      </c>
      <c r="AK278" s="10" t="s">
        <v>974</v>
      </c>
      <c r="AL278" s="10" t="s">
        <v>793</v>
      </c>
      <c r="AM278" s="10" t="s">
        <v>793</v>
      </c>
    </row>
    <row r="279" spans="1:39">
      <c r="A279" t="s">
        <v>1358</v>
      </c>
      <c r="B279" s="3" t="s">
        <v>252</v>
      </c>
      <c r="C279" s="3" t="s">
        <v>250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249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5.5</v>
      </c>
      <c r="P279" s="3">
        <v>4.2</v>
      </c>
      <c r="Q279" s="3">
        <v>3.7</v>
      </c>
      <c r="R279" s="3">
        <v>2.7</v>
      </c>
      <c r="S279" s="3">
        <v>1.1000000000000001</v>
      </c>
      <c r="T279" s="3">
        <v>11</v>
      </c>
      <c r="U279" s="6">
        <v>0.5</v>
      </c>
      <c r="V279" s="3">
        <v>110</v>
      </c>
      <c r="W279" s="3">
        <v>50.030999999999999</v>
      </c>
      <c r="X279" s="3">
        <v>5.5</v>
      </c>
      <c r="Y279" s="3">
        <v>1.1000000000000001</v>
      </c>
      <c r="Z279" s="6">
        <v>0.5</v>
      </c>
      <c r="AA279" s="10" t="s">
        <v>793</v>
      </c>
      <c r="AB279" s="4">
        <v>109</v>
      </c>
      <c r="AC279" s="4">
        <v>9</v>
      </c>
      <c r="AD279" s="4">
        <v>51</v>
      </c>
      <c r="AE279" s="7" t="s">
        <v>1075</v>
      </c>
      <c r="AF279" s="4">
        <v>2018</v>
      </c>
      <c r="AG279" s="4" t="s">
        <v>0</v>
      </c>
      <c r="AK279" s="10" t="s">
        <v>974</v>
      </c>
      <c r="AL279" s="10" t="s">
        <v>793</v>
      </c>
      <c r="AM279" s="10" t="s">
        <v>793</v>
      </c>
    </row>
    <row r="280" spans="1:39">
      <c r="A280" t="s">
        <v>1359</v>
      </c>
      <c r="B280" s="3" t="s">
        <v>251</v>
      </c>
      <c r="C280" s="3" t="s">
        <v>250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249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5.5</v>
      </c>
      <c r="P280" s="3">
        <v>4.2</v>
      </c>
      <c r="Q280" s="3">
        <v>3.7</v>
      </c>
      <c r="R280" s="3">
        <v>2.7</v>
      </c>
      <c r="S280" s="3">
        <v>1.1000000000000001</v>
      </c>
      <c r="T280" s="3">
        <v>11</v>
      </c>
      <c r="U280" s="6">
        <v>0.2</v>
      </c>
      <c r="V280" s="3">
        <v>110</v>
      </c>
      <c r="W280" s="3">
        <v>50.030999999999999</v>
      </c>
      <c r="X280" s="3">
        <v>5.5</v>
      </c>
      <c r="Y280" s="3">
        <v>1.1000000000000001</v>
      </c>
      <c r="Z280" s="6">
        <v>0.2</v>
      </c>
      <c r="AA280" s="10" t="s">
        <v>793</v>
      </c>
      <c r="AB280" s="4">
        <v>109</v>
      </c>
      <c r="AC280" s="4">
        <v>9</v>
      </c>
      <c r="AD280" s="4">
        <v>51</v>
      </c>
      <c r="AE280" s="7" t="s">
        <v>1075</v>
      </c>
      <c r="AF280" s="4">
        <v>2018</v>
      </c>
      <c r="AG280" s="4" t="s">
        <v>0</v>
      </c>
      <c r="AK280" s="10" t="s">
        <v>974</v>
      </c>
      <c r="AL280" s="10" t="s">
        <v>793</v>
      </c>
      <c r="AM280" s="10" t="s">
        <v>793</v>
      </c>
    </row>
    <row r="281" spans="1:39">
      <c r="A281" t="s">
        <v>1360</v>
      </c>
      <c r="B281" s="3" t="s">
        <v>248</v>
      </c>
      <c r="C281" s="3" t="s">
        <v>246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245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72</v>
      </c>
      <c r="W281" s="3">
        <v>36.432000000000002</v>
      </c>
      <c r="X281" s="3">
        <v>4</v>
      </c>
      <c r="Y281" s="3">
        <v>0.8</v>
      </c>
      <c r="Z281" s="6">
        <v>0.5</v>
      </c>
      <c r="AA281" s="10" t="s">
        <v>793</v>
      </c>
      <c r="AB281" s="4">
        <v>72</v>
      </c>
      <c r="AC281" s="4">
        <v>9.1999999999999993</v>
      </c>
      <c r="AD281" s="4">
        <v>55</v>
      </c>
      <c r="AE281" s="7" t="s">
        <v>1075</v>
      </c>
      <c r="AF281" s="4">
        <v>2017</v>
      </c>
      <c r="AG281" s="4" t="s">
        <v>0</v>
      </c>
      <c r="AI281" s="11" t="s">
        <v>870</v>
      </c>
      <c r="AK281" s="10" t="s">
        <v>974</v>
      </c>
      <c r="AL281" s="10" t="s">
        <v>793</v>
      </c>
      <c r="AM281" s="10" t="s">
        <v>793</v>
      </c>
    </row>
    <row r="282" spans="1:39">
      <c r="A282" t="s">
        <v>1361</v>
      </c>
      <c r="B282" s="3" t="s">
        <v>247</v>
      </c>
      <c r="C282" s="3" t="s">
        <v>246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245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72</v>
      </c>
      <c r="W282" s="3">
        <v>36.432000000000002</v>
      </c>
      <c r="X282" s="3">
        <v>4</v>
      </c>
      <c r="Y282" s="3">
        <v>0.8</v>
      </c>
      <c r="Z282" s="6">
        <v>0.2</v>
      </c>
      <c r="AA282" s="10" t="s">
        <v>793</v>
      </c>
      <c r="AB282" s="4">
        <v>72</v>
      </c>
      <c r="AC282" s="4">
        <v>9.1999999999999993</v>
      </c>
      <c r="AD282" s="4">
        <v>55</v>
      </c>
      <c r="AE282" s="7" t="s">
        <v>1075</v>
      </c>
      <c r="AF282" s="4">
        <v>2017</v>
      </c>
      <c r="AG282" s="4" t="s">
        <v>0</v>
      </c>
      <c r="AI282" s="11" t="s">
        <v>870</v>
      </c>
      <c r="AK282" s="10" t="s">
        <v>974</v>
      </c>
      <c r="AL282" s="10" t="s">
        <v>793</v>
      </c>
      <c r="AM282" s="10" t="s">
        <v>793</v>
      </c>
    </row>
    <row r="283" spans="1:39">
      <c r="A283" t="s">
        <v>1362</v>
      </c>
      <c r="B283" s="3" t="s">
        <v>244</v>
      </c>
      <c r="C283" s="3" t="s">
        <v>242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241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4</v>
      </c>
      <c r="P283" s="3">
        <v>4.2</v>
      </c>
      <c r="Q283" s="3">
        <v>3.7</v>
      </c>
      <c r="R283" s="3">
        <v>2.7</v>
      </c>
      <c r="S283" s="3">
        <v>0.8</v>
      </c>
      <c r="T283" s="3">
        <v>8</v>
      </c>
      <c r="U283" s="6">
        <v>0.5</v>
      </c>
      <c r="V283" s="3">
        <v>80</v>
      </c>
      <c r="W283" s="3">
        <v>38.826500000000003</v>
      </c>
      <c r="X283" s="3">
        <v>4</v>
      </c>
      <c r="Y283" s="3">
        <v>0.8</v>
      </c>
      <c r="Z283" s="6">
        <v>0.5</v>
      </c>
      <c r="AA283" s="10" t="s">
        <v>793</v>
      </c>
      <c r="AB283" s="4">
        <v>67</v>
      </c>
      <c r="AC283" s="4">
        <v>9.5</v>
      </c>
      <c r="AD283" s="4">
        <v>61</v>
      </c>
      <c r="AE283" s="7" t="s">
        <v>1075</v>
      </c>
      <c r="AF283" s="4">
        <v>2015</v>
      </c>
      <c r="AG283" s="4" t="s">
        <v>0</v>
      </c>
      <c r="AI283" s="11" t="s">
        <v>904</v>
      </c>
      <c r="AK283" s="10" t="s">
        <v>974</v>
      </c>
      <c r="AL283" s="10" t="s">
        <v>793</v>
      </c>
      <c r="AM283" s="10" t="s">
        <v>793</v>
      </c>
    </row>
    <row r="284" spans="1:39">
      <c r="A284" t="s">
        <v>1363</v>
      </c>
      <c r="B284" s="3" t="s">
        <v>243</v>
      </c>
      <c r="C284" s="3" t="s">
        <v>242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241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4</v>
      </c>
      <c r="P284" s="3">
        <v>4.2</v>
      </c>
      <c r="Q284" s="3">
        <v>3.7</v>
      </c>
      <c r="R284" s="3">
        <v>2.7</v>
      </c>
      <c r="S284" s="3">
        <v>0.8</v>
      </c>
      <c r="T284" s="3">
        <v>8</v>
      </c>
      <c r="U284" s="6">
        <v>0.2</v>
      </c>
      <c r="V284" s="3">
        <v>80</v>
      </c>
      <c r="W284" s="3">
        <v>38.826500000000003</v>
      </c>
      <c r="X284" s="3">
        <v>4</v>
      </c>
      <c r="Y284" s="3">
        <v>0.8</v>
      </c>
      <c r="Z284" s="6">
        <v>0.2</v>
      </c>
      <c r="AA284" s="10" t="s">
        <v>793</v>
      </c>
      <c r="AB284" s="4">
        <v>67</v>
      </c>
      <c r="AC284" s="4">
        <v>9.5</v>
      </c>
      <c r="AD284" s="4">
        <v>61</v>
      </c>
      <c r="AE284" s="7" t="s">
        <v>1075</v>
      </c>
      <c r="AF284" s="4">
        <v>2015</v>
      </c>
      <c r="AG284" s="4" t="s">
        <v>0</v>
      </c>
      <c r="AI284" s="11" t="s">
        <v>904</v>
      </c>
      <c r="AK284" s="10" t="s">
        <v>974</v>
      </c>
      <c r="AL284" s="10" t="s">
        <v>793</v>
      </c>
      <c r="AM284" s="10" t="s">
        <v>793</v>
      </c>
    </row>
    <row r="285" spans="1:39">
      <c r="A285" t="s">
        <v>1364</v>
      </c>
      <c r="B285" s="3" t="s">
        <v>240</v>
      </c>
      <c r="C285" s="3" t="s">
        <v>238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237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</v>
      </c>
      <c r="P285" s="3">
        <v>4.2</v>
      </c>
      <c r="Q285" s="3">
        <v>3.7</v>
      </c>
      <c r="R285" s="3">
        <v>2.7</v>
      </c>
      <c r="S285" s="3">
        <v>0.8</v>
      </c>
      <c r="T285" s="3">
        <v>8</v>
      </c>
      <c r="U285" s="6">
        <v>0.5</v>
      </c>
      <c r="V285" s="3">
        <v>80</v>
      </c>
      <c r="W285" s="3">
        <v>37.271000000000001</v>
      </c>
      <c r="X285" s="3">
        <v>4</v>
      </c>
      <c r="Y285" s="3">
        <v>0.8</v>
      </c>
      <c r="Z285" s="6">
        <v>0.5</v>
      </c>
      <c r="AA285" s="10" t="s">
        <v>793</v>
      </c>
      <c r="AB285" s="4">
        <v>94</v>
      </c>
      <c r="AC285" s="4">
        <v>6.5</v>
      </c>
      <c r="AD285" s="4">
        <v>61</v>
      </c>
      <c r="AE285" s="7" t="s">
        <v>1075</v>
      </c>
      <c r="AF285" s="4">
        <v>2015</v>
      </c>
      <c r="AG285" s="4" t="s">
        <v>0</v>
      </c>
      <c r="AI285" s="11" t="s">
        <v>903</v>
      </c>
      <c r="AK285" s="10" t="s">
        <v>974</v>
      </c>
      <c r="AL285" s="10" t="s">
        <v>793</v>
      </c>
      <c r="AM285" s="10" t="s">
        <v>793</v>
      </c>
    </row>
    <row r="286" spans="1:39">
      <c r="A286" t="s">
        <v>1365</v>
      </c>
      <c r="B286" s="3" t="s">
        <v>239</v>
      </c>
      <c r="C286" s="3" t="s">
        <v>238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237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</v>
      </c>
      <c r="P286" s="3">
        <v>4.2</v>
      </c>
      <c r="Q286" s="3">
        <v>3.7</v>
      </c>
      <c r="R286" s="3">
        <v>2.7</v>
      </c>
      <c r="S286" s="3">
        <v>0.8</v>
      </c>
      <c r="T286" s="3">
        <v>8</v>
      </c>
      <c r="U286" s="6">
        <v>0.2</v>
      </c>
      <c r="V286" s="3">
        <v>80</v>
      </c>
      <c r="W286" s="3">
        <v>37.271000000000001</v>
      </c>
      <c r="X286" s="3">
        <v>4</v>
      </c>
      <c r="Y286" s="3">
        <v>0.8</v>
      </c>
      <c r="Z286" s="6">
        <v>0.2</v>
      </c>
      <c r="AA286" s="10" t="s">
        <v>793</v>
      </c>
      <c r="AB286" s="4">
        <v>94</v>
      </c>
      <c r="AC286" s="4">
        <v>6.5</v>
      </c>
      <c r="AD286" s="4">
        <v>61</v>
      </c>
      <c r="AE286" s="7" t="s">
        <v>1075</v>
      </c>
      <c r="AF286" s="4">
        <v>2015</v>
      </c>
      <c r="AG286" s="4" t="s">
        <v>0</v>
      </c>
      <c r="AI286" s="11" t="s">
        <v>903</v>
      </c>
      <c r="AK286" s="10" t="s">
        <v>974</v>
      </c>
      <c r="AL286" s="10" t="s">
        <v>793</v>
      </c>
      <c r="AM286" s="10" t="s">
        <v>793</v>
      </c>
    </row>
    <row r="287" spans="1:39">
      <c r="A287" t="s">
        <v>1366</v>
      </c>
      <c r="B287" s="3" t="s">
        <v>236</v>
      </c>
      <c r="C287" s="3" t="s">
        <v>234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233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3.8</v>
      </c>
      <c r="P287" s="3">
        <v>4.2</v>
      </c>
      <c r="Q287" s="3">
        <v>3.7</v>
      </c>
      <c r="R287" s="3">
        <v>2.7</v>
      </c>
      <c r="S287" s="3">
        <v>0.76</v>
      </c>
      <c r="T287" s="3">
        <v>7.6</v>
      </c>
      <c r="U287" s="6">
        <v>0.5</v>
      </c>
      <c r="V287" s="3">
        <v>71.5</v>
      </c>
      <c r="W287" s="3">
        <v>36.89</v>
      </c>
      <c r="X287" s="3">
        <v>3.8</v>
      </c>
      <c r="Y287" s="3">
        <v>0.76</v>
      </c>
      <c r="Z287" s="6">
        <v>0.5</v>
      </c>
      <c r="AA287" s="10" t="s">
        <v>793</v>
      </c>
      <c r="AB287" s="4">
        <v>70</v>
      </c>
      <c r="AC287" s="4">
        <v>8.5</v>
      </c>
      <c r="AD287" s="4">
        <v>62</v>
      </c>
      <c r="AE287" s="7" t="s">
        <v>1075</v>
      </c>
      <c r="AF287" s="4">
        <v>2015</v>
      </c>
      <c r="AG287" s="4" t="s">
        <v>0</v>
      </c>
      <c r="AI287" s="11" t="s">
        <v>869</v>
      </c>
      <c r="AK287" s="10" t="s">
        <v>974</v>
      </c>
      <c r="AL287" s="10" t="s">
        <v>793</v>
      </c>
      <c r="AM287" s="10" t="s">
        <v>793</v>
      </c>
    </row>
    <row r="288" spans="1:39">
      <c r="A288" t="s">
        <v>1367</v>
      </c>
      <c r="B288" s="3" t="s">
        <v>235</v>
      </c>
      <c r="C288" s="3" t="s">
        <v>234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233</v>
      </c>
      <c r="I288" s="3" t="s">
        <v>2</v>
      </c>
      <c r="J288" s="3" t="s">
        <v>9</v>
      </c>
      <c r="K288" s="4">
        <v>800</v>
      </c>
      <c r="L288" s="4">
        <v>80</v>
      </c>
      <c r="M288" s="4" t="s">
        <v>793</v>
      </c>
      <c r="N288" s="4" t="s">
        <v>793</v>
      </c>
      <c r="O288" s="3">
        <v>3.8</v>
      </c>
      <c r="P288" s="3">
        <v>4.2</v>
      </c>
      <c r="Q288" s="3">
        <v>3.7</v>
      </c>
      <c r="R288" s="3">
        <v>2.7</v>
      </c>
      <c r="S288" s="3">
        <v>0.76</v>
      </c>
      <c r="T288" s="3">
        <v>7.6</v>
      </c>
      <c r="U288" s="6">
        <v>0.2</v>
      </c>
      <c r="V288" s="3">
        <v>71.5</v>
      </c>
      <c r="W288" s="3">
        <v>36.89</v>
      </c>
      <c r="X288" s="3">
        <v>3.8</v>
      </c>
      <c r="Y288" s="3">
        <v>0.76</v>
      </c>
      <c r="Z288" s="6">
        <v>0.2</v>
      </c>
      <c r="AA288" s="10" t="s">
        <v>793</v>
      </c>
      <c r="AB288" s="4">
        <v>70</v>
      </c>
      <c r="AC288" s="4">
        <v>8.5</v>
      </c>
      <c r="AD288" s="4">
        <v>62</v>
      </c>
      <c r="AE288" s="7" t="s">
        <v>1075</v>
      </c>
      <c r="AF288" s="4">
        <v>2015</v>
      </c>
      <c r="AG288" s="4" t="s">
        <v>0</v>
      </c>
      <c r="AI288" s="11" t="s">
        <v>869</v>
      </c>
      <c r="AK288" s="10" t="s">
        <v>974</v>
      </c>
      <c r="AL288" s="10" t="s">
        <v>793</v>
      </c>
      <c r="AM288" s="10" t="s">
        <v>793</v>
      </c>
    </row>
    <row r="289" spans="1:39">
      <c r="A289" t="s">
        <v>1368</v>
      </c>
      <c r="B289" s="3" t="s">
        <v>232</v>
      </c>
      <c r="C289" s="3" t="s">
        <v>230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229</v>
      </c>
      <c r="I289" s="3" t="s">
        <v>2</v>
      </c>
      <c r="J289" s="3" t="s">
        <v>9</v>
      </c>
      <c r="K289" s="4">
        <v>500</v>
      </c>
      <c r="L289" s="4">
        <v>80</v>
      </c>
      <c r="M289" s="4" t="s">
        <v>793</v>
      </c>
      <c r="N289" s="4" t="s">
        <v>793</v>
      </c>
      <c r="O289" s="3">
        <v>4.8</v>
      </c>
      <c r="P289" s="3">
        <v>4.2</v>
      </c>
      <c r="Q289" s="3">
        <v>3.7</v>
      </c>
      <c r="R289" s="3">
        <v>2.7</v>
      </c>
      <c r="S289" s="3">
        <v>0.96</v>
      </c>
      <c r="T289" s="3">
        <v>9.6</v>
      </c>
      <c r="U289" s="6">
        <v>0.5</v>
      </c>
      <c r="V289" s="3">
        <v>96</v>
      </c>
      <c r="W289" s="3">
        <v>50</v>
      </c>
      <c r="X289" s="3">
        <v>4.8</v>
      </c>
      <c r="Y289" s="3">
        <v>0.96</v>
      </c>
      <c r="Z289" s="6">
        <v>0.5</v>
      </c>
      <c r="AA289" s="10" t="s">
        <v>793</v>
      </c>
      <c r="AB289" s="4">
        <v>100</v>
      </c>
      <c r="AC289" s="4">
        <v>5</v>
      </c>
      <c r="AD289" s="4">
        <v>100</v>
      </c>
      <c r="AE289" s="7" t="s">
        <v>1075</v>
      </c>
      <c r="AF289" s="4">
        <v>2018</v>
      </c>
      <c r="AG289" s="4" t="s">
        <v>0</v>
      </c>
      <c r="AI289" s="11" t="s">
        <v>876</v>
      </c>
      <c r="AK289" s="10" t="s">
        <v>974</v>
      </c>
      <c r="AL289" s="10" t="s">
        <v>793</v>
      </c>
      <c r="AM289" s="10" t="s">
        <v>793</v>
      </c>
    </row>
    <row r="290" spans="1:39">
      <c r="A290" t="s">
        <v>1369</v>
      </c>
      <c r="B290" s="3" t="s">
        <v>231</v>
      </c>
      <c r="C290" s="3" t="s">
        <v>230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229</v>
      </c>
      <c r="I290" s="3" t="s">
        <v>2</v>
      </c>
      <c r="J290" s="3" t="s">
        <v>9</v>
      </c>
      <c r="K290" s="4">
        <v>800</v>
      </c>
      <c r="L290" s="4">
        <v>80</v>
      </c>
      <c r="M290" s="4" t="s">
        <v>793</v>
      </c>
      <c r="N290" s="4" t="s">
        <v>793</v>
      </c>
      <c r="O290" s="3">
        <v>4.8</v>
      </c>
      <c r="P290" s="3">
        <v>4.2</v>
      </c>
      <c r="Q290" s="3">
        <v>3.7</v>
      </c>
      <c r="R290" s="3">
        <v>2.7</v>
      </c>
      <c r="S290" s="3">
        <v>0.96</v>
      </c>
      <c r="T290" s="3">
        <v>9.6</v>
      </c>
      <c r="U290" s="6">
        <v>0.2</v>
      </c>
      <c r="V290" s="3">
        <v>96</v>
      </c>
      <c r="W290" s="3">
        <v>50</v>
      </c>
      <c r="X290" s="3">
        <v>4.8</v>
      </c>
      <c r="Y290" s="3">
        <v>0.96</v>
      </c>
      <c r="Z290" s="6">
        <v>0.2</v>
      </c>
      <c r="AA290" s="10" t="s">
        <v>793</v>
      </c>
      <c r="AB290" s="4">
        <v>100</v>
      </c>
      <c r="AC290" s="4">
        <v>5</v>
      </c>
      <c r="AD290" s="4">
        <v>100</v>
      </c>
      <c r="AE290" s="7" t="s">
        <v>1075</v>
      </c>
      <c r="AF290" s="4">
        <v>2018</v>
      </c>
      <c r="AG290" s="4" t="s">
        <v>0</v>
      </c>
      <c r="AI290" s="11" t="s">
        <v>876</v>
      </c>
      <c r="AK290" s="10" t="s">
        <v>974</v>
      </c>
      <c r="AL290" s="10" t="s">
        <v>793</v>
      </c>
      <c r="AM290" s="10" t="s">
        <v>793</v>
      </c>
    </row>
    <row r="291" spans="1:39">
      <c r="A291" t="s">
        <v>1370</v>
      </c>
      <c r="B291" s="3" t="s">
        <v>228</v>
      </c>
      <c r="C291" s="3" t="s">
        <v>228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227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6.8</v>
      </c>
      <c r="P291" s="3">
        <v>4.2</v>
      </c>
      <c r="Q291" s="3">
        <v>3.7</v>
      </c>
      <c r="R291" s="3">
        <v>2.7</v>
      </c>
      <c r="S291" s="3">
        <v>1.36</v>
      </c>
      <c r="T291" s="3">
        <v>13.6</v>
      </c>
      <c r="U291" s="6">
        <v>0.5</v>
      </c>
      <c r="V291" s="3">
        <v>124</v>
      </c>
      <c r="W291" s="3">
        <v>61</v>
      </c>
      <c r="X291" s="3">
        <v>6.4</v>
      </c>
      <c r="Y291" s="3">
        <v>1.36</v>
      </c>
      <c r="Z291" s="6">
        <v>0.5</v>
      </c>
      <c r="AA291" s="10" t="s">
        <v>793</v>
      </c>
      <c r="AB291" s="4">
        <v>100</v>
      </c>
      <c r="AC291" s="4">
        <v>6.1</v>
      </c>
      <c r="AD291" s="4">
        <v>100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</row>
    <row r="292" spans="1:39">
      <c r="A292" t="s">
        <v>1371</v>
      </c>
      <c r="B292" s="3" t="s">
        <v>226</v>
      </c>
      <c r="C292" s="3" t="s">
        <v>224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223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104</v>
      </c>
      <c r="W292" s="3">
        <v>47.750799999999998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122</v>
      </c>
      <c r="AC292" s="4">
        <v>3.8</v>
      </c>
      <c r="AD292" s="4">
        <v>103</v>
      </c>
      <c r="AE292" s="7" t="s">
        <v>1075</v>
      </c>
      <c r="AF292" s="4">
        <v>2014</v>
      </c>
      <c r="AG292" s="4" t="s">
        <v>0</v>
      </c>
      <c r="AI292" s="11" t="s">
        <v>875</v>
      </c>
      <c r="AK292" s="10" t="s">
        <v>974</v>
      </c>
      <c r="AL292" s="10" t="s">
        <v>793</v>
      </c>
      <c r="AM292" s="10" t="s">
        <v>793</v>
      </c>
    </row>
    <row r="293" spans="1:39" ht="15.6" customHeight="1">
      <c r="A293" t="s">
        <v>1372</v>
      </c>
      <c r="B293" s="3" t="s">
        <v>225</v>
      </c>
      <c r="C293" s="3" t="s">
        <v>224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223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104</v>
      </c>
      <c r="W293" s="3">
        <v>47.750799999999998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122</v>
      </c>
      <c r="AC293" s="4">
        <v>3.8</v>
      </c>
      <c r="AD293" s="4">
        <v>103</v>
      </c>
      <c r="AE293" s="7" t="s">
        <v>1075</v>
      </c>
      <c r="AF293" s="4">
        <v>2014</v>
      </c>
      <c r="AG293" s="4" t="s">
        <v>0</v>
      </c>
      <c r="AI293" s="11" t="s">
        <v>875</v>
      </c>
      <c r="AK293" s="10" t="s">
        <v>974</v>
      </c>
      <c r="AL293" s="10" t="s">
        <v>793</v>
      </c>
      <c r="AM293" s="10" t="s">
        <v>793</v>
      </c>
    </row>
    <row r="294" spans="1:39">
      <c r="A294" t="s">
        <v>1373</v>
      </c>
      <c r="B294" s="3" t="s">
        <v>222</v>
      </c>
      <c r="C294" s="3" t="s">
        <v>222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221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793</v>
      </c>
      <c r="N294" s="4" t="s">
        <v>793</v>
      </c>
      <c r="O294" s="3">
        <v>6.6</v>
      </c>
      <c r="P294" s="3">
        <v>4.2</v>
      </c>
      <c r="Q294" s="3">
        <v>3.7</v>
      </c>
      <c r="R294" s="3">
        <v>2.7</v>
      </c>
      <c r="S294" s="3">
        <v>1.32</v>
      </c>
      <c r="T294" s="3">
        <v>13.2</v>
      </c>
      <c r="U294" s="6">
        <v>0.5</v>
      </c>
      <c r="V294" s="3">
        <v>134</v>
      </c>
      <c r="W294" s="3">
        <v>69.113</v>
      </c>
      <c r="X294" s="3">
        <v>3.3</v>
      </c>
      <c r="Y294" s="3">
        <v>1.32</v>
      </c>
      <c r="Z294" s="6">
        <v>0.5</v>
      </c>
      <c r="AA294" s="10" t="s">
        <v>793</v>
      </c>
      <c r="AB294" s="4">
        <v>122</v>
      </c>
      <c r="AC294" s="4">
        <v>5.5</v>
      </c>
      <c r="AD294" s="4">
        <v>103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0" t="s">
        <v>793</v>
      </c>
    </row>
    <row r="295" spans="1:39">
      <c r="A295" t="s">
        <v>1374</v>
      </c>
      <c r="B295" s="3" t="s">
        <v>220</v>
      </c>
      <c r="C295" s="3" t="s">
        <v>220</v>
      </c>
      <c r="D295" s="3" t="s">
        <v>213</v>
      </c>
      <c r="E295" s="3" t="s">
        <v>55</v>
      </c>
      <c r="F295" s="3" t="s">
        <v>212</v>
      </c>
      <c r="G295" s="3" t="s">
        <v>11</v>
      </c>
      <c r="H295" s="3" t="s">
        <v>219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8.6999999999999993</v>
      </c>
      <c r="P295" s="3">
        <v>4.2</v>
      </c>
      <c r="Q295" s="3">
        <v>3.7</v>
      </c>
      <c r="R295" s="3">
        <v>2.7</v>
      </c>
      <c r="S295" s="3">
        <v>1.74</v>
      </c>
      <c r="T295" s="3">
        <v>17.399999999999999</v>
      </c>
      <c r="U295" s="6">
        <v>0.5</v>
      </c>
      <c r="V295" s="3">
        <v>173</v>
      </c>
      <c r="W295" s="3">
        <v>87.962000000000003</v>
      </c>
      <c r="X295" s="3">
        <v>4.0999999999999996</v>
      </c>
      <c r="Y295" s="3">
        <v>1.74</v>
      </c>
      <c r="Z295" s="6">
        <v>0.5</v>
      </c>
      <c r="AA295" s="10" t="s">
        <v>793</v>
      </c>
      <c r="AB295" s="4">
        <v>122</v>
      </c>
      <c r="AC295" s="4">
        <v>7</v>
      </c>
      <c r="AD295" s="4">
        <v>103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0" t="s">
        <v>793</v>
      </c>
    </row>
    <row r="296" spans="1:39">
      <c r="A296" t="s">
        <v>1375</v>
      </c>
      <c r="B296" s="3" t="s">
        <v>218</v>
      </c>
      <c r="C296" s="3" t="s">
        <v>216</v>
      </c>
      <c r="D296" s="3" t="s">
        <v>213</v>
      </c>
      <c r="E296" s="3" t="s">
        <v>55</v>
      </c>
      <c r="F296" s="3" t="s">
        <v>212</v>
      </c>
      <c r="G296" s="3" t="s">
        <v>11</v>
      </c>
      <c r="H296" s="3" t="s">
        <v>215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5.2</v>
      </c>
      <c r="P296" s="3">
        <v>4.2</v>
      </c>
      <c r="Q296" s="3">
        <v>3.7</v>
      </c>
      <c r="R296" s="3">
        <v>2.7</v>
      </c>
      <c r="S296" s="3">
        <v>1.04</v>
      </c>
      <c r="T296" s="3">
        <v>10.4</v>
      </c>
      <c r="U296" s="6">
        <v>0.5</v>
      </c>
      <c r="V296" s="3">
        <v>115</v>
      </c>
      <c r="W296" s="3">
        <v>54.182400000000001</v>
      </c>
      <c r="X296" s="3">
        <v>5.2</v>
      </c>
      <c r="Y296" s="3">
        <v>1.04</v>
      </c>
      <c r="Z296" s="6">
        <v>0.5</v>
      </c>
      <c r="AA296" s="10" t="s">
        <v>793</v>
      </c>
      <c r="AB296" s="4">
        <v>166</v>
      </c>
      <c r="AC296" s="4">
        <v>6.8</v>
      </c>
      <c r="AD296" s="4">
        <v>48</v>
      </c>
      <c r="AE296" s="7" t="s">
        <v>1075</v>
      </c>
      <c r="AF296" s="4">
        <v>2017</v>
      </c>
      <c r="AG296" s="4" t="s">
        <v>0</v>
      </c>
      <c r="AI296" s="11" t="s">
        <v>872</v>
      </c>
      <c r="AK296" s="10" t="s">
        <v>974</v>
      </c>
      <c r="AL296" s="10" t="s">
        <v>793</v>
      </c>
      <c r="AM296" s="10" t="s">
        <v>793</v>
      </c>
    </row>
    <row r="297" spans="1:39">
      <c r="A297" t="s">
        <v>1376</v>
      </c>
      <c r="B297" s="3" t="s">
        <v>217</v>
      </c>
      <c r="C297" s="3" t="s">
        <v>216</v>
      </c>
      <c r="D297" s="3" t="s">
        <v>213</v>
      </c>
      <c r="E297" s="3" t="s">
        <v>55</v>
      </c>
      <c r="F297" s="3" t="s">
        <v>212</v>
      </c>
      <c r="G297" s="3" t="s">
        <v>11</v>
      </c>
      <c r="H297" s="3" t="s">
        <v>215</v>
      </c>
      <c r="I297" s="3" t="s">
        <v>2</v>
      </c>
      <c r="J297" s="3" t="s">
        <v>9</v>
      </c>
      <c r="K297" s="4">
        <v>800</v>
      </c>
      <c r="L297" s="4">
        <v>80</v>
      </c>
      <c r="M297" s="4" t="s">
        <v>793</v>
      </c>
      <c r="N297" s="4" t="s">
        <v>793</v>
      </c>
      <c r="O297" s="3">
        <v>5.2</v>
      </c>
      <c r="P297" s="3">
        <v>4.2</v>
      </c>
      <c r="Q297" s="3">
        <v>3.7</v>
      </c>
      <c r="R297" s="3">
        <v>2.7</v>
      </c>
      <c r="S297" s="3">
        <v>1.04</v>
      </c>
      <c r="T297" s="3">
        <v>10.4</v>
      </c>
      <c r="U297" s="6">
        <v>0.2</v>
      </c>
      <c r="V297" s="3">
        <v>115</v>
      </c>
      <c r="W297" s="3">
        <v>54.182400000000001</v>
      </c>
      <c r="X297" s="3">
        <v>5.2</v>
      </c>
      <c r="Y297" s="3">
        <v>1.04</v>
      </c>
      <c r="Z297" s="6">
        <v>0.2</v>
      </c>
      <c r="AA297" s="10" t="s">
        <v>793</v>
      </c>
      <c r="AB297" s="4">
        <v>166</v>
      </c>
      <c r="AC297" s="4">
        <v>6.8</v>
      </c>
      <c r="AD297" s="4">
        <v>48</v>
      </c>
      <c r="AE297" s="7" t="s">
        <v>1075</v>
      </c>
      <c r="AF297" s="4">
        <v>2017</v>
      </c>
      <c r="AG297" s="4" t="s">
        <v>0</v>
      </c>
      <c r="AI297" s="11" t="s">
        <v>872</v>
      </c>
      <c r="AK297" s="10" t="s">
        <v>974</v>
      </c>
      <c r="AL297" s="10" t="s">
        <v>793</v>
      </c>
      <c r="AM297" s="10" t="s">
        <v>793</v>
      </c>
    </row>
    <row r="298" spans="1:39">
      <c r="A298" t="s">
        <v>1377</v>
      </c>
      <c r="B298" s="3" t="s">
        <v>214</v>
      </c>
      <c r="C298" s="3" t="s">
        <v>214</v>
      </c>
      <c r="D298" s="3" t="s">
        <v>213</v>
      </c>
      <c r="E298" s="3" t="s">
        <v>55</v>
      </c>
      <c r="F298" s="3" t="s">
        <v>212</v>
      </c>
      <c r="G298" s="3" t="s">
        <v>11</v>
      </c>
      <c r="H298" s="3" t="s">
        <v>211</v>
      </c>
      <c r="I298" s="3" t="s">
        <v>2</v>
      </c>
      <c r="J298" s="3" t="s">
        <v>9</v>
      </c>
      <c r="K298" s="4">
        <v>800</v>
      </c>
      <c r="L298" s="4">
        <v>80</v>
      </c>
      <c r="M298" s="4" t="s">
        <v>793</v>
      </c>
      <c r="N298" s="4" t="s">
        <v>793</v>
      </c>
      <c r="O298" s="3">
        <v>10</v>
      </c>
      <c r="P298" s="3">
        <v>4.2</v>
      </c>
      <c r="Q298" s="3">
        <v>3.7</v>
      </c>
      <c r="R298" s="3">
        <v>2.7</v>
      </c>
      <c r="S298" s="3">
        <v>2</v>
      </c>
      <c r="T298" s="3">
        <v>20</v>
      </c>
      <c r="U298" s="6">
        <v>1</v>
      </c>
      <c r="V298" s="3">
        <v>200</v>
      </c>
      <c r="W298" s="3">
        <v>129.71199999999999</v>
      </c>
      <c r="X298" s="3">
        <v>10</v>
      </c>
      <c r="Y298" s="3">
        <v>2</v>
      </c>
      <c r="Z298" s="6">
        <v>1</v>
      </c>
      <c r="AA298" s="10" t="s">
        <v>793</v>
      </c>
      <c r="AB298" s="4">
        <v>220</v>
      </c>
      <c r="AC298" s="4">
        <v>8.8000000000000007</v>
      </c>
      <c r="AD298" s="4">
        <v>67</v>
      </c>
      <c r="AE298" s="7" t="s">
        <v>1075</v>
      </c>
      <c r="AF298" s="4">
        <v>2015</v>
      </c>
      <c r="AG298" s="4" t="s">
        <v>0</v>
      </c>
      <c r="AI298" s="11" t="s">
        <v>874</v>
      </c>
      <c r="AK298" s="10" t="s">
        <v>974</v>
      </c>
      <c r="AL298" s="10" t="s">
        <v>793</v>
      </c>
      <c r="AM298" s="10" t="s">
        <v>793</v>
      </c>
    </row>
    <row r="299" spans="1:39">
      <c r="A299" t="s">
        <v>1378</v>
      </c>
      <c r="B299" s="3" t="s">
        <v>210</v>
      </c>
      <c r="C299" s="3" t="s">
        <v>210</v>
      </c>
      <c r="D299" s="3" t="s">
        <v>205</v>
      </c>
      <c r="G299" s="3" t="s">
        <v>11</v>
      </c>
      <c r="H299" s="3" t="s">
        <v>209</v>
      </c>
      <c r="I299" s="3" t="s">
        <v>2</v>
      </c>
      <c r="J299" s="3" t="s">
        <v>9</v>
      </c>
      <c r="K299" s="4">
        <v>400</v>
      </c>
      <c r="L299" s="4">
        <v>80</v>
      </c>
      <c r="M299" s="4" t="s">
        <v>793</v>
      </c>
      <c r="N299" s="4" t="s">
        <v>793</v>
      </c>
      <c r="O299" s="3">
        <v>20</v>
      </c>
      <c r="P299" s="3">
        <v>4.2</v>
      </c>
      <c r="Q299" s="3">
        <v>3.8</v>
      </c>
      <c r="R299" s="3">
        <v>3</v>
      </c>
      <c r="S299" s="3">
        <v>4</v>
      </c>
      <c r="T299" s="3">
        <v>20</v>
      </c>
      <c r="U299" s="6">
        <v>1</v>
      </c>
      <c r="V299" s="3">
        <v>550</v>
      </c>
      <c r="W299" s="3">
        <v>380.25</v>
      </c>
      <c r="X299" s="3">
        <v>20</v>
      </c>
      <c r="Y299" s="3">
        <v>4</v>
      </c>
      <c r="Z299" s="6">
        <v>1</v>
      </c>
      <c r="AA299" s="10" t="s">
        <v>793</v>
      </c>
      <c r="AB299" s="4">
        <v>325</v>
      </c>
      <c r="AC299" s="4">
        <v>7.5</v>
      </c>
      <c r="AD299" s="4">
        <v>156</v>
      </c>
      <c r="AE299" s="7" t="s">
        <v>1075</v>
      </c>
      <c r="AF299" s="4">
        <v>2007</v>
      </c>
      <c r="AG299" s="4" t="s">
        <v>0</v>
      </c>
      <c r="AI299" s="13" t="s">
        <v>819</v>
      </c>
      <c r="AK299" s="10" t="s">
        <v>974</v>
      </c>
      <c r="AL299" s="10" t="s">
        <v>793</v>
      </c>
      <c r="AM299" s="10" t="s">
        <v>793</v>
      </c>
    </row>
    <row r="300" spans="1:39">
      <c r="A300" t="s">
        <v>1379</v>
      </c>
      <c r="B300" s="3" t="s">
        <v>208</v>
      </c>
      <c r="C300" s="3" t="s">
        <v>208</v>
      </c>
      <c r="D300" s="3" t="s">
        <v>205</v>
      </c>
      <c r="G300" s="3" t="s">
        <v>11</v>
      </c>
      <c r="H300" s="3" t="s">
        <v>207</v>
      </c>
      <c r="I300" s="3" t="s">
        <v>2</v>
      </c>
      <c r="J300" s="3" t="s">
        <v>9</v>
      </c>
      <c r="K300" s="4">
        <v>400</v>
      </c>
      <c r="L300" s="4">
        <v>80</v>
      </c>
      <c r="M300" s="4" t="s">
        <v>793</v>
      </c>
      <c r="N300" s="4" t="s">
        <v>793</v>
      </c>
      <c r="O300" s="3">
        <v>8</v>
      </c>
      <c r="P300" s="3">
        <v>4.2</v>
      </c>
      <c r="Q300" s="3">
        <v>3.8</v>
      </c>
      <c r="R300" s="3">
        <v>3</v>
      </c>
      <c r="S300" s="3">
        <v>1.66</v>
      </c>
      <c r="T300" s="3">
        <v>8</v>
      </c>
      <c r="U300" s="6">
        <v>1</v>
      </c>
      <c r="V300" s="3">
        <v>220</v>
      </c>
      <c r="W300" s="3">
        <v>141.68</v>
      </c>
      <c r="X300" s="3">
        <v>8</v>
      </c>
      <c r="Y300" s="3">
        <v>1.66</v>
      </c>
      <c r="Z300" s="6">
        <v>1</v>
      </c>
      <c r="AA300" s="10" t="s">
        <v>793</v>
      </c>
      <c r="AB300" s="4">
        <v>161</v>
      </c>
      <c r="AC300" s="4">
        <v>5.5</v>
      </c>
      <c r="AD300" s="4">
        <v>160</v>
      </c>
      <c r="AE300" s="7" t="s">
        <v>1075</v>
      </c>
      <c r="AF300" s="4">
        <v>2008</v>
      </c>
      <c r="AG300" s="4" t="s">
        <v>0</v>
      </c>
      <c r="AI300" s="13" t="s">
        <v>820</v>
      </c>
      <c r="AK300" s="10" t="s">
        <v>974</v>
      </c>
      <c r="AL300" s="10" t="s">
        <v>793</v>
      </c>
      <c r="AM300" s="10" t="s">
        <v>793</v>
      </c>
    </row>
    <row r="301" spans="1:39">
      <c r="A301" t="s">
        <v>1380</v>
      </c>
      <c r="B301" s="3" t="s">
        <v>206</v>
      </c>
      <c r="C301" s="3" t="s">
        <v>206</v>
      </c>
      <c r="D301" s="3" t="s">
        <v>205</v>
      </c>
      <c r="G301" s="3" t="s">
        <v>11</v>
      </c>
      <c r="H301" s="3" t="s">
        <v>204</v>
      </c>
      <c r="I301" s="3" t="s">
        <v>2</v>
      </c>
      <c r="J301" s="3" t="s">
        <v>9</v>
      </c>
      <c r="K301" s="4">
        <v>400</v>
      </c>
      <c r="L301" s="4">
        <v>80</v>
      </c>
      <c r="M301" s="4" t="s">
        <v>793</v>
      </c>
      <c r="N301" s="4" t="s">
        <v>793</v>
      </c>
      <c r="O301" s="3">
        <v>3.6</v>
      </c>
      <c r="P301" s="3">
        <v>4.2</v>
      </c>
      <c r="Q301" s="3">
        <v>3.7</v>
      </c>
      <c r="R301" s="3">
        <v>3</v>
      </c>
      <c r="S301" s="3">
        <v>0.72</v>
      </c>
      <c r="T301" s="3">
        <v>3.6</v>
      </c>
      <c r="U301" s="6">
        <v>1</v>
      </c>
      <c r="V301" s="3">
        <v>105</v>
      </c>
      <c r="W301" s="3">
        <v>75.680000000000007</v>
      </c>
      <c r="X301" s="3">
        <v>3.6</v>
      </c>
      <c r="Y301" s="3">
        <v>0.78</v>
      </c>
      <c r="Z301" s="6">
        <v>1</v>
      </c>
      <c r="AA301" s="10" t="s">
        <v>793</v>
      </c>
      <c r="AB301" s="4">
        <v>160</v>
      </c>
      <c r="AC301" s="4">
        <v>5.5</v>
      </c>
      <c r="AD301" s="4">
        <v>86</v>
      </c>
      <c r="AE301" s="7" t="s">
        <v>1075</v>
      </c>
      <c r="AF301" s="4">
        <v>2009</v>
      </c>
      <c r="AG301" s="4" t="s">
        <v>0</v>
      </c>
      <c r="AI301" s="13" t="s">
        <v>818</v>
      </c>
      <c r="AK301" s="10" t="s">
        <v>974</v>
      </c>
      <c r="AL301" s="10" t="s">
        <v>793</v>
      </c>
      <c r="AM301" s="10" t="s">
        <v>793</v>
      </c>
    </row>
    <row r="302" spans="1:39">
      <c r="A302" t="s">
        <v>1381</v>
      </c>
      <c r="B302" s="3" t="s">
        <v>203</v>
      </c>
      <c r="C302" s="3" t="s">
        <v>203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202</v>
      </c>
      <c r="I302" s="3" t="s">
        <v>2</v>
      </c>
      <c r="J302" s="3" t="s">
        <v>9</v>
      </c>
      <c r="K302" s="4">
        <v>1000</v>
      </c>
      <c r="L302" s="4">
        <v>80</v>
      </c>
      <c r="M302" s="4" t="s">
        <v>793</v>
      </c>
      <c r="N302" s="4" t="s">
        <v>793</v>
      </c>
      <c r="O302" s="3">
        <v>4.9000000000000004</v>
      </c>
      <c r="P302" s="3">
        <v>4.2</v>
      </c>
      <c r="Q302" s="3">
        <v>3.7</v>
      </c>
      <c r="R302" s="3">
        <v>3</v>
      </c>
      <c r="S302" s="3">
        <v>0.98</v>
      </c>
      <c r="T302" s="3">
        <v>4.9000000000000004</v>
      </c>
      <c r="U302" s="6">
        <v>0.2</v>
      </c>
      <c r="V302" s="3">
        <v>90</v>
      </c>
      <c r="W302" s="3">
        <v>40.04</v>
      </c>
      <c r="X302" s="3">
        <v>4.9000000000000004</v>
      </c>
      <c r="Y302" s="3">
        <v>0.98</v>
      </c>
      <c r="Z302" s="6">
        <v>0.5</v>
      </c>
      <c r="AA302" s="10" t="s">
        <v>793</v>
      </c>
      <c r="AB302" s="4">
        <v>130</v>
      </c>
      <c r="AC302" s="4">
        <v>8.8000000000000007</v>
      </c>
      <c r="AD302" s="4">
        <v>35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</row>
    <row r="303" spans="1:39">
      <c r="A303" t="s">
        <v>1382</v>
      </c>
      <c r="B303" s="3" t="s">
        <v>201</v>
      </c>
      <c r="C303" s="3" t="s">
        <v>201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200</v>
      </c>
      <c r="I303" s="3" t="s">
        <v>2</v>
      </c>
      <c r="J303" s="3" t="s">
        <v>9</v>
      </c>
      <c r="K303" s="4">
        <v>1000</v>
      </c>
      <c r="L303" s="4">
        <v>80</v>
      </c>
      <c r="M303" s="4" t="s">
        <v>793</v>
      </c>
      <c r="N303" s="4" t="s">
        <v>793</v>
      </c>
      <c r="O303" s="3">
        <v>4.5</v>
      </c>
      <c r="P303" s="3">
        <v>4.2</v>
      </c>
      <c r="Q303" s="3">
        <v>3.7</v>
      </c>
      <c r="R303" s="3">
        <v>3</v>
      </c>
      <c r="S303" s="3">
        <v>0.9</v>
      </c>
      <c r="T303" s="3">
        <v>4.5</v>
      </c>
      <c r="U303" s="6">
        <v>0.5</v>
      </c>
      <c r="V303" s="3">
        <v>90</v>
      </c>
      <c r="W303" s="3">
        <v>40.04</v>
      </c>
      <c r="X303" s="3">
        <v>4.5</v>
      </c>
      <c r="Y303" s="3">
        <v>0.9</v>
      </c>
      <c r="Z303" s="6">
        <v>0.5</v>
      </c>
      <c r="AA303" s="10" t="s">
        <v>793</v>
      </c>
      <c r="AB303" s="4">
        <v>130</v>
      </c>
      <c r="AC303" s="4">
        <v>8.8000000000000007</v>
      </c>
      <c r="AD303" s="4">
        <v>35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</row>
    <row r="304" spans="1:39">
      <c r="A304" t="s">
        <v>1383</v>
      </c>
      <c r="B304" s="3" t="s">
        <v>199</v>
      </c>
      <c r="C304" s="3" t="s">
        <v>199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198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0.2</v>
      </c>
      <c r="V304" s="3">
        <v>100</v>
      </c>
      <c r="W304" s="3">
        <v>40.950000000000003</v>
      </c>
      <c r="X304" s="3">
        <v>5</v>
      </c>
      <c r="Y304" s="3">
        <v>1</v>
      </c>
      <c r="Z304" s="6">
        <v>0.5</v>
      </c>
      <c r="AA304" s="10" t="s">
        <v>793</v>
      </c>
      <c r="AB304" s="4">
        <v>195</v>
      </c>
      <c r="AC304" s="4">
        <v>6</v>
      </c>
      <c r="AD304" s="4">
        <v>35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</row>
    <row r="305" spans="1:39">
      <c r="A305" t="s">
        <v>1384</v>
      </c>
      <c r="B305" s="3" t="s">
        <v>197</v>
      </c>
      <c r="C305" s="3" t="s">
        <v>197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196</v>
      </c>
      <c r="I305" s="3" t="s">
        <v>2</v>
      </c>
      <c r="J305" s="3" t="s">
        <v>9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100</v>
      </c>
      <c r="W305" s="3">
        <v>40.950000000000003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195</v>
      </c>
      <c r="AC305" s="4">
        <v>6</v>
      </c>
      <c r="AD305" s="4">
        <v>35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</row>
    <row r="306" spans="1:39">
      <c r="A306" t="s">
        <v>1385</v>
      </c>
      <c r="B306" s="3" t="s">
        <v>195</v>
      </c>
      <c r="C306" s="3" t="s">
        <v>195</v>
      </c>
      <c r="D306" s="3" t="s">
        <v>188</v>
      </c>
      <c r="E306" s="3" t="s">
        <v>6</v>
      </c>
      <c r="F306" s="3" t="s">
        <v>33</v>
      </c>
      <c r="G306" s="3" t="s">
        <v>11</v>
      </c>
      <c r="H306" s="3" t="s">
        <v>194</v>
      </c>
      <c r="I306" s="3" t="s">
        <v>2</v>
      </c>
      <c r="J306" s="3" t="s">
        <v>9</v>
      </c>
      <c r="K306" s="4">
        <v>500</v>
      </c>
      <c r="L306" s="4">
        <v>80</v>
      </c>
      <c r="M306" s="4" t="s">
        <v>793</v>
      </c>
      <c r="N306" s="4" t="s">
        <v>793</v>
      </c>
      <c r="O306" s="3">
        <v>5.0999999999999996</v>
      </c>
      <c r="P306" s="3">
        <v>4.2</v>
      </c>
      <c r="Q306" s="3">
        <v>3.7</v>
      </c>
      <c r="R306" s="3">
        <v>3</v>
      </c>
      <c r="S306" s="3">
        <v>1.02</v>
      </c>
      <c r="T306" s="3">
        <v>5.0999999999999996</v>
      </c>
      <c r="U306" s="6">
        <v>0.5</v>
      </c>
      <c r="V306" s="3">
        <v>95</v>
      </c>
      <c r="W306" s="3">
        <v>42.12</v>
      </c>
      <c r="X306" s="3">
        <v>5.0999999999999996</v>
      </c>
      <c r="Y306" s="3">
        <v>1.02</v>
      </c>
      <c r="Z306" s="6">
        <v>0.5</v>
      </c>
      <c r="AA306" s="10" t="s">
        <v>793</v>
      </c>
      <c r="AB306" s="4">
        <v>108</v>
      </c>
      <c r="AC306" s="4">
        <v>6</v>
      </c>
      <c r="AD306" s="4">
        <v>65</v>
      </c>
      <c r="AE306" s="7" t="s">
        <v>1075</v>
      </c>
      <c r="AG306" s="4" t="s">
        <v>0</v>
      </c>
      <c r="AI306" s="11" t="s">
        <v>794</v>
      </c>
      <c r="AK306" s="10" t="s">
        <v>974</v>
      </c>
      <c r="AL306" s="10" t="s">
        <v>793</v>
      </c>
      <c r="AM306" s="12">
        <v>0.8</v>
      </c>
    </row>
    <row r="307" spans="1:39">
      <c r="A307" t="s">
        <v>1386</v>
      </c>
      <c r="B307" s="3" t="s">
        <v>193</v>
      </c>
      <c r="C307" s="3" t="s">
        <v>193</v>
      </c>
      <c r="D307" s="3" t="s">
        <v>188</v>
      </c>
      <c r="E307" s="3" t="s">
        <v>6</v>
      </c>
      <c r="F307" s="3" t="s">
        <v>33</v>
      </c>
      <c r="G307" s="3" t="s">
        <v>11</v>
      </c>
      <c r="H307" s="3" t="s">
        <v>192</v>
      </c>
      <c r="I307" s="3" t="s">
        <v>2</v>
      </c>
      <c r="J307" s="3" t="s">
        <v>9</v>
      </c>
      <c r="K307" s="4">
        <v>500</v>
      </c>
      <c r="L307" s="4">
        <v>80</v>
      </c>
      <c r="M307" s="4" t="s">
        <v>793</v>
      </c>
      <c r="N307" s="4" t="s">
        <v>793</v>
      </c>
      <c r="O307" s="3">
        <v>4.7</v>
      </c>
      <c r="P307" s="3">
        <v>4.2</v>
      </c>
      <c r="Q307" s="3">
        <v>3.7</v>
      </c>
      <c r="R307" s="3">
        <v>3</v>
      </c>
      <c r="S307" s="3">
        <v>0.94</v>
      </c>
      <c r="T307" s="3">
        <v>4.7</v>
      </c>
      <c r="U307" s="6">
        <v>0.5</v>
      </c>
      <c r="V307" s="3">
        <v>95</v>
      </c>
      <c r="W307" s="3">
        <v>42.12</v>
      </c>
      <c r="X307" s="3">
        <v>4.7</v>
      </c>
      <c r="Y307" s="3">
        <v>0.94</v>
      </c>
      <c r="Z307" s="6">
        <v>0.5</v>
      </c>
      <c r="AA307" s="10" t="s">
        <v>793</v>
      </c>
      <c r="AB307" s="4">
        <v>108</v>
      </c>
      <c r="AC307" s="4">
        <v>6</v>
      </c>
      <c r="AD307" s="4">
        <v>65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2">
        <v>0.8</v>
      </c>
    </row>
    <row r="308" spans="1:39">
      <c r="A308" t="s">
        <v>1387</v>
      </c>
      <c r="B308" s="3" t="s">
        <v>191</v>
      </c>
      <c r="C308" s="3" t="s">
        <v>191</v>
      </c>
      <c r="D308" s="3" t="s">
        <v>188</v>
      </c>
      <c r="E308" s="3" t="s">
        <v>6</v>
      </c>
      <c r="F308" s="3" t="s">
        <v>33</v>
      </c>
      <c r="G308" s="3" t="s">
        <v>11</v>
      </c>
      <c r="H308" s="3" t="s">
        <v>190</v>
      </c>
      <c r="I308" s="3" t="s">
        <v>2</v>
      </c>
      <c r="J308" s="3" t="s">
        <v>9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</v>
      </c>
      <c r="P308" s="3">
        <v>4.2</v>
      </c>
      <c r="Q308" s="3">
        <v>3.7</v>
      </c>
      <c r="R308" s="3">
        <v>3</v>
      </c>
      <c r="S308" s="3">
        <v>1</v>
      </c>
      <c r="T308" s="3">
        <v>5</v>
      </c>
      <c r="U308" s="6">
        <v>0.5</v>
      </c>
      <c r="V308" s="3">
        <v>125</v>
      </c>
      <c r="W308" s="3">
        <v>42.12</v>
      </c>
      <c r="X308" s="3">
        <v>5</v>
      </c>
      <c r="Y308" s="3">
        <v>1</v>
      </c>
      <c r="Z308" s="6">
        <v>0.5</v>
      </c>
      <c r="AA308" s="10" t="s">
        <v>793</v>
      </c>
      <c r="AB308" s="4">
        <v>144</v>
      </c>
      <c r="AC308" s="4">
        <v>4.5</v>
      </c>
      <c r="AD308" s="4">
        <v>65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</row>
    <row r="309" spans="1:39">
      <c r="A309" t="s">
        <v>1388</v>
      </c>
      <c r="B309" s="3" t="s">
        <v>189</v>
      </c>
      <c r="C309" s="3" t="s">
        <v>189</v>
      </c>
      <c r="D309" s="3" t="s">
        <v>188</v>
      </c>
      <c r="E309" s="3" t="s">
        <v>6</v>
      </c>
      <c r="F309" s="3" t="s">
        <v>33</v>
      </c>
      <c r="G309" s="3" t="s">
        <v>11</v>
      </c>
      <c r="H309" s="3" t="s">
        <v>187</v>
      </c>
      <c r="I309" s="3" t="s">
        <v>2</v>
      </c>
      <c r="J309" s="3" t="s">
        <v>9</v>
      </c>
      <c r="K309" s="4">
        <v>500</v>
      </c>
      <c r="L309" s="4">
        <v>80</v>
      </c>
      <c r="M309" s="4" t="s">
        <v>793</v>
      </c>
      <c r="N309" s="4" t="s">
        <v>793</v>
      </c>
      <c r="O309" s="3">
        <v>4.5999999999999996</v>
      </c>
      <c r="P309" s="3">
        <v>4.2</v>
      </c>
      <c r="Q309" s="3">
        <v>3.7</v>
      </c>
      <c r="R309" s="3">
        <v>3</v>
      </c>
      <c r="S309" s="3">
        <v>0.92</v>
      </c>
      <c r="T309" s="3">
        <v>4.5999999999999996</v>
      </c>
      <c r="U309" s="6">
        <v>0.5</v>
      </c>
      <c r="V309" s="3">
        <v>125</v>
      </c>
      <c r="W309" s="3">
        <v>42.12</v>
      </c>
      <c r="X309" s="3">
        <v>4.5999999999999996</v>
      </c>
      <c r="Y309" s="3">
        <v>0.92</v>
      </c>
      <c r="Z309" s="6">
        <v>0.5</v>
      </c>
      <c r="AA309" s="10" t="s">
        <v>793</v>
      </c>
      <c r="AB309" s="4">
        <v>144</v>
      </c>
      <c r="AC309" s="4">
        <v>4.5</v>
      </c>
      <c r="AD309" s="4">
        <v>65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0.8</v>
      </c>
    </row>
    <row r="310" spans="1:39">
      <c r="A310" t="s">
        <v>1389</v>
      </c>
      <c r="B310" s="3" t="s">
        <v>186</v>
      </c>
      <c r="C310" s="3" t="s">
        <v>186</v>
      </c>
      <c r="D310" s="3" t="s">
        <v>185</v>
      </c>
      <c r="E310" s="3" t="s">
        <v>6</v>
      </c>
      <c r="F310" s="3" t="s">
        <v>12</v>
      </c>
      <c r="G310" s="3" t="s">
        <v>11</v>
      </c>
      <c r="H310" s="3" t="s">
        <v>184</v>
      </c>
      <c r="I310" s="3" t="s">
        <v>2</v>
      </c>
      <c r="J310" s="3" t="s">
        <v>9</v>
      </c>
      <c r="K310" s="4">
        <v>500</v>
      </c>
      <c r="L310" s="4">
        <v>80</v>
      </c>
      <c r="M310" s="3">
        <v>273</v>
      </c>
      <c r="N310" s="3">
        <v>125</v>
      </c>
      <c r="O310" s="3">
        <v>22</v>
      </c>
      <c r="P310" s="3">
        <v>4.2</v>
      </c>
      <c r="Q310" s="3">
        <v>3.7</v>
      </c>
      <c r="R310" s="3">
        <v>3</v>
      </c>
      <c r="S310" s="3">
        <v>4.4000000000000004</v>
      </c>
      <c r="T310" s="3">
        <v>66</v>
      </c>
      <c r="U310" s="6" t="s">
        <v>793</v>
      </c>
      <c r="V310" s="3">
        <v>650</v>
      </c>
      <c r="W310" s="3">
        <v>297.38940000000002</v>
      </c>
      <c r="X310" s="3">
        <v>22</v>
      </c>
      <c r="Y310" s="3">
        <v>4.4000000000000004</v>
      </c>
      <c r="Z310" s="6" t="s">
        <v>793</v>
      </c>
      <c r="AA310" s="10" t="s">
        <v>793</v>
      </c>
      <c r="AB310" s="4">
        <v>157</v>
      </c>
      <c r="AC310" s="4">
        <v>12.3</v>
      </c>
      <c r="AD310" s="4">
        <v>154</v>
      </c>
      <c r="AE310" s="7" t="s">
        <v>1075</v>
      </c>
      <c r="AG310" s="4" t="s">
        <v>0</v>
      </c>
      <c r="AI310" s="11" t="s">
        <v>826</v>
      </c>
      <c r="AK310" s="10" t="s">
        <v>974</v>
      </c>
      <c r="AL310" s="10" t="s">
        <v>793</v>
      </c>
      <c r="AM310" s="10" t="s">
        <v>793</v>
      </c>
    </row>
    <row r="311" spans="1:39">
      <c r="A311" t="s">
        <v>1390</v>
      </c>
      <c r="B311" s="3" t="s">
        <v>183</v>
      </c>
      <c r="C311" s="3" t="s">
        <v>183</v>
      </c>
      <c r="D311" s="3" t="s">
        <v>182</v>
      </c>
      <c r="E311" s="3" t="s">
        <v>6</v>
      </c>
      <c r="F311" s="3" t="s">
        <v>12</v>
      </c>
      <c r="G311" s="3" t="s">
        <v>9</v>
      </c>
      <c r="H311" s="3" t="s">
        <v>181</v>
      </c>
      <c r="I311" s="3" t="s">
        <v>2</v>
      </c>
      <c r="J311" s="3" t="s">
        <v>9</v>
      </c>
      <c r="K311" s="4">
        <v>500</v>
      </c>
      <c r="L311" s="4">
        <v>80</v>
      </c>
      <c r="M311" s="3">
        <v>232</v>
      </c>
      <c r="N311" s="3">
        <v>101</v>
      </c>
      <c r="O311" s="3">
        <v>75</v>
      </c>
      <c r="P311" s="3">
        <v>4.2</v>
      </c>
      <c r="Q311" s="3">
        <v>3.7</v>
      </c>
      <c r="R311" s="3">
        <v>3</v>
      </c>
      <c r="S311" s="3">
        <v>15</v>
      </c>
      <c r="T311" s="3">
        <v>325</v>
      </c>
      <c r="U311" s="6" t="s">
        <v>793</v>
      </c>
      <c r="V311" s="3">
        <v>2750</v>
      </c>
      <c r="W311" s="3">
        <v>1174.8</v>
      </c>
      <c r="X311" s="3">
        <v>75</v>
      </c>
      <c r="Y311" s="3">
        <v>15</v>
      </c>
      <c r="Z311" s="6" t="s">
        <v>793</v>
      </c>
      <c r="AA311" s="10" t="s">
        <v>793</v>
      </c>
      <c r="AB311" s="4">
        <v>178</v>
      </c>
      <c r="AC311" s="4">
        <v>50</v>
      </c>
      <c r="AD311" s="4">
        <v>132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0" t="s">
        <v>793</v>
      </c>
    </row>
    <row r="312" spans="1:39">
      <c r="A312" t="s">
        <v>1391</v>
      </c>
      <c r="B312" s="3" t="s">
        <v>180</v>
      </c>
      <c r="C312" s="3" t="s">
        <v>178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177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55</v>
      </c>
      <c r="P312" s="3">
        <v>4.2</v>
      </c>
      <c r="Q312" s="3">
        <v>3.6</v>
      </c>
      <c r="R312" s="3">
        <v>3</v>
      </c>
      <c r="S312" s="3">
        <v>27.5</v>
      </c>
      <c r="T312" s="3">
        <v>110</v>
      </c>
      <c r="U312" s="6">
        <v>0.5</v>
      </c>
      <c r="V312" s="3">
        <v>1500</v>
      </c>
      <c r="W312" s="3">
        <v>573.678</v>
      </c>
      <c r="X312" s="3">
        <v>110</v>
      </c>
      <c r="Y312" s="3">
        <v>11</v>
      </c>
      <c r="Z312" s="6">
        <v>0.5</v>
      </c>
      <c r="AA312" s="10" t="s">
        <v>793</v>
      </c>
      <c r="AB312" s="4" t="s">
        <v>1075</v>
      </c>
      <c r="AC312" s="4">
        <v>203</v>
      </c>
      <c r="AE312" s="4">
        <v>60</v>
      </c>
      <c r="AF312" s="4">
        <v>2016</v>
      </c>
      <c r="AG312" s="4" t="s">
        <v>0</v>
      </c>
      <c r="AI312" s="11" t="s">
        <v>867</v>
      </c>
      <c r="AK312" s="10" t="s">
        <v>974</v>
      </c>
      <c r="AL312" s="10" t="s">
        <v>793</v>
      </c>
      <c r="AM312" s="12">
        <v>1</v>
      </c>
    </row>
    <row r="313" spans="1:39">
      <c r="A313" t="s">
        <v>1392</v>
      </c>
      <c r="B313" s="3" t="s">
        <v>179</v>
      </c>
      <c r="C313" s="3" t="s">
        <v>178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177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55</v>
      </c>
      <c r="P313" s="3">
        <v>4.2</v>
      </c>
      <c r="Q313" s="3">
        <v>3.6</v>
      </c>
      <c r="R313" s="3">
        <v>3</v>
      </c>
      <c r="S313" s="3">
        <v>27.5</v>
      </c>
      <c r="T313" s="3">
        <v>110</v>
      </c>
      <c r="U313" s="6">
        <v>0.5</v>
      </c>
      <c r="V313" s="3">
        <v>1500</v>
      </c>
      <c r="W313" s="3">
        <v>573.678</v>
      </c>
      <c r="X313" s="3">
        <v>110</v>
      </c>
      <c r="Y313" s="3">
        <v>11</v>
      </c>
      <c r="Z313" s="6">
        <v>0.5</v>
      </c>
      <c r="AA313" s="10" t="s">
        <v>793</v>
      </c>
      <c r="AB313" s="4" t="s">
        <v>1075</v>
      </c>
      <c r="AC313" s="4">
        <v>203</v>
      </c>
      <c r="AE313" s="4">
        <v>60</v>
      </c>
      <c r="AF313" s="4">
        <v>2016</v>
      </c>
      <c r="AG313" s="4" t="s">
        <v>0</v>
      </c>
      <c r="AI313" s="11" t="s">
        <v>868</v>
      </c>
      <c r="AK313" s="10" t="s">
        <v>974</v>
      </c>
      <c r="AL313" s="10" t="s">
        <v>793</v>
      </c>
      <c r="AM313" s="12">
        <v>0.8</v>
      </c>
    </row>
    <row r="314" spans="1:39">
      <c r="A314" t="s">
        <v>1393</v>
      </c>
      <c r="B314" s="3" t="s">
        <v>176</v>
      </c>
      <c r="C314" s="3" t="s">
        <v>176</v>
      </c>
      <c r="D314" s="3" t="s">
        <v>76</v>
      </c>
      <c r="E314" s="3" t="s">
        <v>84</v>
      </c>
      <c r="F314" s="3" t="s">
        <v>83</v>
      </c>
      <c r="G314" s="3" t="s">
        <v>4</v>
      </c>
      <c r="H314" s="3" t="s">
        <v>175</v>
      </c>
      <c r="I314" s="3" t="s">
        <v>2</v>
      </c>
      <c r="J314" s="3" t="s">
        <v>1</v>
      </c>
      <c r="K314" s="4">
        <v>2500</v>
      </c>
      <c r="L314" s="4">
        <v>75</v>
      </c>
      <c r="M314" s="4" t="s">
        <v>793</v>
      </c>
      <c r="N314" s="4" t="s">
        <v>793</v>
      </c>
      <c r="O314" s="3">
        <v>44</v>
      </c>
      <c r="P314" s="3">
        <v>3.65</v>
      </c>
      <c r="Q314" s="3">
        <v>3.3</v>
      </c>
      <c r="R314" s="3">
        <v>2.5</v>
      </c>
      <c r="S314" s="3">
        <v>6.2857142857142856</v>
      </c>
      <c r="T314" s="3">
        <v>50</v>
      </c>
      <c r="U314" s="6">
        <v>1.2</v>
      </c>
      <c r="V314" s="3">
        <v>900</v>
      </c>
      <c r="W314" s="3">
        <v>476.12450000000001</v>
      </c>
      <c r="X314" s="3">
        <v>25</v>
      </c>
      <c r="Y314" s="3">
        <v>6.2857142857142856</v>
      </c>
      <c r="Z314" s="6">
        <v>0.15</v>
      </c>
      <c r="AA314" s="10" t="s">
        <v>793</v>
      </c>
      <c r="AB314" s="4" t="s">
        <v>1075</v>
      </c>
      <c r="AC314" s="4">
        <v>208</v>
      </c>
      <c r="AE314" s="4">
        <v>54</v>
      </c>
      <c r="AF314" s="4">
        <v>2010</v>
      </c>
      <c r="AG314" s="4" t="s">
        <v>0</v>
      </c>
      <c r="AK314" s="10" t="s">
        <v>974</v>
      </c>
      <c r="AL314" s="10" t="s">
        <v>793</v>
      </c>
      <c r="AM314" s="10" t="s">
        <v>793</v>
      </c>
    </row>
    <row r="315" spans="1:39">
      <c r="A315" t="s">
        <v>1394</v>
      </c>
      <c r="B315" s="3" t="s">
        <v>174</v>
      </c>
      <c r="C315" s="3" t="s">
        <v>174</v>
      </c>
      <c r="D315" s="3" t="s">
        <v>76</v>
      </c>
      <c r="E315" s="3" t="s">
        <v>6</v>
      </c>
      <c r="F315" s="3" t="s">
        <v>33</v>
      </c>
      <c r="G315" s="3" t="s">
        <v>4</v>
      </c>
      <c r="H315" s="3" t="s">
        <v>173</v>
      </c>
      <c r="I315" s="3" t="s">
        <v>2</v>
      </c>
      <c r="J315" s="3" t="s">
        <v>1</v>
      </c>
      <c r="K315" s="4">
        <v>500</v>
      </c>
      <c r="L315" s="4">
        <v>80</v>
      </c>
      <c r="M315" s="4" t="s">
        <v>793</v>
      </c>
      <c r="N315" s="4" t="s">
        <v>793</v>
      </c>
      <c r="O315" s="3">
        <v>5</v>
      </c>
      <c r="P315" s="3">
        <v>4.0999999999999996</v>
      </c>
      <c r="Q315" s="3">
        <v>3.65</v>
      </c>
      <c r="R315" s="3">
        <v>2</v>
      </c>
      <c r="S315" s="3">
        <v>1</v>
      </c>
      <c r="T315" s="3">
        <v>2</v>
      </c>
      <c r="U315" s="6">
        <v>1</v>
      </c>
      <c r="V315" s="3">
        <v>350</v>
      </c>
      <c r="W315" s="3">
        <v>158.80549999999999</v>
      </c>
      <c r="X315" s="3">
        <v>5</v>
      </c>
      <c r="Y315" s="3">
        <v>1</v>
      </c>
      <c r="Z315" s="6">
        <v>1</v>
      </c>
      <c r="AA315" s="10" t="s">
        <v>793</v>
      </c>
      <c r="AB315" s="4" t="s">
        <v>1075</v>
      </c>
      <c r="AC315" s="4">
        <v>175</v>
      </c>
      <c r="AE315" s="4">
        <v>34</v>
      </c>
      <c r="AF315" s="4">
        <v>2009</v>
      </c>
      <c r="AG315" s="4" t="s">
        <v>0</v>
      </c>
      <c r="AI315" s="11" t="s">
        <v>827</v>
      </c>
      <c r="AK315" s="10" t="s">
        <v>974</v>
      </c>
      <c r="AL315" s="10" t="s">
        <v>793</v>
      </c>
      <c r="AM315" s="10" t="s">
        <v>793</v>
      </c>
    </row>
    <row r="316" spans="1:39">
      <c r="A316" t="s">
        <v>1395</v>
      </c>
      <c r="B316" s="3" t="s">
        <v>172</v>
      </c>
      <c r="C316" s="3" t="s">
        <v>170</v>
      </c>
      <c r="D316" s="3" t="s">
        <v>71</v>
      </c>
      <c r="E316" s="3" t="s">
        <v>6</v>
      </c>
      <c r="F316" s="3" t="s">
        <v>5</v>
      </c>
      <c r="G316" s="3" t="s">
        <v>4</v>
      </c>
      <c r="H316" s="3" t="s">
        <v>169</v>
      </c>
      <c r="I316" s="3" t="s">
        <v>2</v>
      </c>
      <c r="J316" s="3" t="s">
        <v>1</v>
      </c>
      <c r="K316" s="4">
        <v>1000</v>
      </c>
      <c r="L316" s="4">
        <v>80</v>
      </c>
      <c r="M316" s="4" t="s">
        <v>793</v>
      </c>
      <c r="N316" s="4" t="s">
        <v>793</v>
      </c>
      <c r="O316" s="3">
        <v>7.5</v>
      </c>
      <c r="P316" s="3">
        <v>4.2</v>
      </c>
      <c r="Q316" s="3">
        <v>3.6</v>
      </c>
      <c r="R316" s="3">
        <v>3</v>
      </c>
      <c r="S316" s="3">
        <v>1.5</v>
      </c>
      <c r="T316" s="3">
        <v>75</v>
      </c>
      <c r="U316" s="6">
        <v>0.2</v>
      </c>
      <c r="V316" s="3">
        <v>320</v>
      </c>
      <c r="W316" s="3">
        <v>130.67420000000001</v>
      </c>
      <c r="X316" s="3">
        <v>75</v>
      </c>
      <c r="Y316" s="3">
        <v>3.8</v>
      </c>
      <c r="Z316" s="6">
        <v>0.2</v>
      </c>
      <c r="AA316" s="10" t="s">
        <v>793</v>
      </c>
      <c r="AB316" s="4" t="s">
        <v>1075</v>
      </c>
      <c r="AC316" s="4">
        <v>144</v>
      </c>
      <c r="AE316" s="4">
        <v>34</v>
      </c>
      <c r="AF316" s="4">
        <v>2008</v>
      </c>
      <c r="AH316" s="4" t="s">
        <v>0</v>
      </c>
      <c r="AI316" s="11" t="s">
        <v>817</v>
      </c>
      <c r="AK316" s="10" t="s">
        <v>974</v>
      </c>
      <c r="AL316" s="10" t="s">
        <v>793</v>
      </c>
      <c r="AM316" s="12">
        <v>1</v>
      </c>
    </row>
    <row r="317" spans="1:39">
      <c r="A317" t="s">
        <v>1396</v>
      </c>
      <c r="B317" s="3" t="s">
        <v>171</v>
      </c>
      <c r="C317" s="3" t="s">
        <v>170</v>
      </c>
      <c r="D317" s="3" t="s">
        <v>71</v>
      </c>
      <c r="E317" s="3" t="s">
        <v>6</v>
      </c>
      <c r="F317" s="3" t="s">
        <v>5</v>
      </c>
      <c r="G317" s="3" t="s">
        <v>4</v>
      </c>
      <c r="H317" s="3" t="s">
        <v>169</v>
      </c>
      <c r="I317" s="3" t="s">
        <v>2</v>
      </c>
      <c r="J317" s="3" t="s">
        <v>1</v>
      </c>
      <c r="K317" s="4">
        <v>2000</v>
      </c>
      <c r="L317" s="4">
        <v>60</v>
      </c>
      <c r="M317" s="4" t="s">
        <v>793</v>
      </c>
      <c r="N317" s="4" t="s">
        <v>793</v>
      </c>
      <c r="O317" s="3">
        <v>7.5</v>
      </c>
      <c r="P317" s="3">
        <v>4.2</v>
      </c>
      <c r="Q317" s="3">
        <v>3.6</v>
      </c>
      <c r="R317" s="3">
        <v>3</v>
      </c>
      <c r="S317" s="3">
        <v>1.5</v>
      </c>
      <c r="T317" s="3">
        <v>75</v>
      </c>
      <c r="U317" s="6">
        <v>0.2</v>
      </c>
      <c r="V317" s="3">
        <v>320</v>
      </c>
      <c r="W317" s="3">
        <v>130.67420000000001</v>
      </c>
      <c r="X317" s="3">
        <v>75</v>
      </c>
      <c r="Y317" s="3">
        <v>3.8</v>
      </c>
      <c r="Z317" s="6">
        <v>0.2</v>
      </c>
      <c r="AA317" s="10" t="s">
        <v>793</v>
      </c>
      <c r="AB317" s="4" t="s">
        <v>1075</v>
      </c>
      <c r="AC317" s="4">
        <v>144</v>
      </c>
      <c r="AE317" s="4">
        <v>34</v>
      </c>
      <c r="AF317" s="4">
        <v>2008</v>
      </c>
      <c r="AH317" s="4" t="s">
        <v>0</v>
      </c>
      <c r="AI317" s="11" t="s">
        <v>817</v>
      </c>
      <c r="AK317" s="10" t="s">
        <v>974</v>
      </c>
      <c r="AL317" s="10" t="s">
        <v>793</v>
      </c>
      <c r="AM317" s="12">
        <v>0.8</v>
      </c>
    </row>
    <row r="318" spans="1:39">
      <c r="A318" t="s">
        <v>1397</v>
      </c>
      <c r="B318" s="3" t="s">
        <v>168</v>
      </c>
      <c r="C318" s="3" t="s">
        <v>168</v>
      </c>
      <c r="D318" s="3" t="s">
        <v>167</v>
      </c>
      <c r="G318" s="3" t="s">
        <v>11</v>
      </c>
      <c r="H318" s="3" t="s">
        <v>166</v>
      </c>
      <c r="I318" s="3" t="s">
        <v>2</v>
      </c>
      <c r="J318" s="3" t="s">
        <v>9</v>
      </c>
      <c r="K318" s="4">
        <v>500</v>
      </c>
      <c r="L318" s="4">
        <v>70</v>
      </c>
      <c r="M318" s="3">
        <v>460</v>
      </c>
      <c r="N318" s="3">
        <v>215</v>
      </c>
      <c r="O318" s="3">
        <v>12.6</v>
      </c>
      <c r="P318" s="3">
        <v>4.2</v>
      </c>
      <c r="Q318" s="3">
        <v>3.7</v>
      </c>
      <c r="R318" s="3">
        <v>3</v>
      </c>
      <c r="S318" s="3">
        <v>2.52</v>
      </c>
      <c r="T318" s="3">
        <v>25.2</v>
      </c>
      <c r="U318" s="6">
        <v>0.5</v>
      </c>
      <c r="V318" s="3">
        <v>217</v>
      </c>
      <c r="W318" s="3">
        <v>101.15</v>
      </c>
      <c r="X318" s="3">
        <v>12.6</v>
      </c>
      <c r="Y318" s="3">
        <v>2.52</v>
      </c>
      <c r="Z318" s="6">
        <v>0.5</v>
      </c>
      <c r="AA318" s="10" t="s">
        <v>793</v>
      </c>
      <c r="AB318" s="4">
        <v>170</v>
      </c>
      <c r="AC318" s="4">
        <v>8.5</v>
      </c>
      <c r="AD318" s="4">
        <v>70</v>
      </c>
      <c r="AE318" s="7" t="s">
        <v>1075</v>
      </c>
      <c r="AF318" s="4">
        <v>2009</v>
      </c>
      <c r="AG318" s="4" t="s">
        <v>0</v>
      </c>
      <c r="AI318" s="11" t="s">
        <v>812</v>
      </c>
      <c r="AK318" s="10" t="s">
        <v>974</v>
      </c>
      <c r="AL318" s="10" t="s">
        <v>793</v>
      </c>
      <c r="AM318" s="12">
        <v>0.7</v>
      </c>
    </row>
    <row r="319" spans="1:39">
      <c r="A319" t="s">
        <v>1398</v>
      </c>
      <c r="B319" s="3" t="s">
        <v>1019</v>
      </c>
      <c r="C319" s="3" t="s">
        <v>165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164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40</v>
      </c>
      <c r="P319" s="3">
        <v>3.65</v>
      </c>
      <c r="Q319" s="3">
        <v>3.3</v>
      </c>
      <c r="R319" s="3">
        <v>2.5</v>
      </c>
      <c r="S319" s="3">
        <v>12</v>
      </c>
      <c r="T319" s="3">
        <v>120</v>
      </c>
      <c r="U319" s="6">
        <v>0.5</v>
      </c>
      <c r="V319" s="3">
        <v>1500</v>
      </c>
      <c r="W319" s="3">
        <v>976.48800000000006</v>
      </c>
      <c r="X319" s="3">
        <v>120</v>
      </c>
      <c r="Y319" s="3">
        <v>20</v>
      </c>
      <c r="Z319" s="6">
        <v>0.5</v>
      </c>
      <c r="AA319" s="10" t="s">
        <v>793</v>
      </c>
      <c r="AB319" s="4">
        <v>183</v>
      </c>
      <c r="AC319" s="4">
        <v>46</v>
      </c>
      <c r="AD319" s="4">
        <v>116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</row>
    <row r="320" spans="1:39">
      <c r="A320" t="s">
        <v>1399</v>
      </c>
      <c r="B320" s="3" t="s">
        <v>1007</v>
      </c>
      <c r="C320" s="3" t="s">
        <v>165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164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40</v>
      </c>
      <c r="P320" s="3">
        <v>3.65</v>
      </c>
      <c r="Q320" s="3">
        <v>3.3</v>
      </c>
      <c r="R320" s="3">
        <v>2.5</v>
      </c>
      <c r="S320" s="3">
        <v>12</v>
      </c>
      <c r="T320" s="3">
        <v>120</v>
      </c>
      <c r="U320" s="6">
        <v>0.5</v>
      </c>
      <c r="V320" s="3">
        <v>1500</v>
      </c>
      <c r="W320" s="3">
        <v>976.48800000000006</v>
      </c>
      <c r="X320" s="3">
        <v>120</v>
      </c>
      <c r="Y320" s="3">
        <v>20</v>
      </c>
      <c r="Z320" s="6">
        <v>0.5</v>
      </c>
      <c r="AA320" s="10" t="s">
        <v>793</v>
      </c>
      <c r="AB320" s="4">
        <v>183</v>
      </c>
      <c r="AC320" s="4">
        <v>46</v>
      </c>
      <c r="AD320" s="4">
        <v>116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</row>
    <row r="321" spans="1:39">
      <c r="A321" t="s">
        <v>1400</v>
      </c>
      <c r="B321" s="3" t="s">
        <v>1020</v>
      </c>
      <c r="C321" s="3" t="s">
        <v>163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162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60</v>
      </c>
      <c r="P321" s="3">
        <v>3.65</v>
      </c>
      <c r="Q321" s="3">
        <v>3.3</v>
      </c>
      <c r="R321" s="3">
        <v>2.5</v>
      </c>
      <c r="S321" s="3">
        <v>30</v>
      </c>
      <c r="T321" s="3">
        <v>180</v>
      </c>
      <c r="U321" s="6">
        <v>0.5</v>
      </c>
      <c r="V321" s="3">
        <v>2100</v>
      </c>
      <c r="W321" s="3">
        <v>1424.0450000000001</v>
      </c>
      <c r="X321" s="3">
        <v>180</v>
      </c>
      <c r="Y321" s="3">
        <v>30</v>
      </c>
      <c r="Z321" s="6">
        <v>0.5</v>
      </c>
      <c r="AA321" s="10" t="s">
        <v>793</v>
      </c>
      <c r="AB321" s="4">
        <v>203</v>
      </c>
      <c r="AC321" s="4">
        <v>61</v>
      </c>
      <c r="AD321" s="4">
        <v>115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</row>
    <row r="322" spans="1:39">
      <c r="A322" t="s">
        <v>1401</v>
      </c>
      <c r="B322" s="3" t="s">
        <v>1008</v>
      </c>
      <c r="C322" s="3" t="s">
        <v>163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162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60</v>
      </c>
      <c r="P322" s="3">
        <v>3.65</v>
      </c>
      <c r="Q322" s="3">
        <v>3.3</v>
      </c>
      <c r="R322" s="3">
        <v>2.5</v>
      </c>
      <c r="S322" s="3">
        <v>30</v>
      </c>
      <c r="T322" s="3">
        <v>180</v>
      </c>
      <c r="U322" s="6">
        <v>0.5</v>
      </c>
      <c r="V322" s="3">
        <v>2100</v>
      </c>
      <c r="W322" s="3">
        <v>1424.0450000000001</v>
      </c>
      <c r="X322" s="3">
        <v>180</v>
      </c>
      <c r="Y322" s="3">
        <v>30</v>
      </c>
      <c r="Z322" s="6">
        <v>0.5</v>
      </c>
      <c r="AA322" s="10" t="s">
        <v>793</v>
      </c>
      <c r="AB322" s="4">
        <v>203</v>
      </c>
      <c r="AC322" s="4">
        <v>61</v>
      </c>
      <c r="AD322" s="4">
        <v>115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</row>
    <row r="323" spans="1:39">
      <c r="A323" t="s">
        <v>1402</v>
      </c>
      <c r="B323" s="3" t="s">
        <v>1021</v>
      </c>
      <c r="C323" s="3" t="s">
        <v>161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160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90</v>
      </c>
      <c r="P323" s="3">
        <v>3.65</v>
      </c>
      <c r="Q323" s="3">
        <v>3.3</v>
      </c>
      <c r="R323" s="3">
        <v>2.5</v>
      </c>
      <c r="S323" s="3">
        <v>45</v>
      </c>
      <c r="T323" s="3">
        <v>270</v>
      </c>
      <c r="U323" s="6">
        <v>0.5</v>
      </c>
      <c r="V323" s="3">
        <v>2900</v>
      </c>
      <c r="W323" s="3">
        <v>1901.614</v>
      </c>
      <c r="X323" s="3">
        <v>270</v>
      </c>
      <c r="Y323" s="3">
        <v>45</v>
      </c>
      <c r="Z323" s="6">
        <v>0.5</v>
      </c>
      <c r="AA323" s="10" t="s">
        <v>793</v>
      </c>
      <c r="AB323" s="4">
        <v>218</v>
      </c>
      <c r="AC323" s="4">
        <v>61</v>
      </c>
      <c r="AD323" s="4">
        <v>143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0.8</v>
      </c>
    </row>
    <row r="324" spans="1:39">
      <c r="A324" t="s">
        <v>1403</v>
      </c>
      <c r="B324" s="3" t="s">
        <v>1009</v>
      </c>
      <c r="C324" s="3" t="s">
        <v>161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160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90</v>
      </c>
      <c r="P324" s="3">
        <v>3.65</v>
      </c>
      <c r="Q324" s="3">
        <v>3.3</v>
      </c>
      <c r="R324" s="3">
        <v>2.5</v>
      </c>
      <c r="S324" s="3">
        <v>45</v>
      </c>
      <c r="T324" s="3">
        <v>270</v>
      </c>
      <c r="U324" s="6">
        <v>0.5</v>
      </c>
      <c r="V324" s="3">
        <v>2900</v>
      </c>
      <c r="W324" s="3">
        <v>1901.614</v>
      </c>
      <c r="X324" s="3">
        <v>270</v>
      </c>
      <c r="Y324" s="3">
        <v>45</v>
      </c>
      <c r="Z324" s="6">
        <v>0.5</v>
      </c>
      <c r="AA324" s="10" t="s">
        <v>793</v>
      </c>
      <c r="AB324" s="4">
        <v>218</v>
      </c>
      <c r="AC324" s="4">
        <v>61</v>
      </c>
      <c r="AD324" s="4">
        <v>143</v>
      </c>
      <c r="AE324" s="7" t="s">
        <v>1075</v>
      </c>
      <c r="AG324" s="4" t="s">
        <v>0</v>
      </c>
      <c r="AI324" s="11" t="s">
        <v>794</v>
      </c>
      <c r="AK324" s="10" t="s">
        <v>974</v>
      </c>
      <c r="AL324" s="10" t="s">
        <v>793</v>
      </c>
      <c r="AM324" s="12">
        <v>0.7</v>
      </c>
    </row>
    <row r="325" spans="1:39">
      <c r="A325" t="s">
        <v>1404</v>
      </c>
      <c r="B325" s="3" t="s">
        <v>1022</v>
      </c>
      <c r="C325" s="3" t="s">
        <v>159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158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100</v>
      </c>
      <c r="P325" s="3">
        <v>3.65</v>
      </c>
      <c r="Q325" s="3">
        <v>3.3</v>
      </c>
      <c r="R325" s="3">
        <v>2.5</v>
      </c>
      <c r="S325" s="3">
        <v>50</v>
      </c>
      <c r="T325" s="3">
        <v>300</v>
      </c>
      <c r="U325" s="6">
        <v>0.5</v>
      </c>
      <c r="V325" s="3">
        <v>3500</v>
      </c>
      <c r="W325" s="3">
        <v>1945.9</v>
      </c>
      <c r="X325" s="3">
        <v>300</v>
      </c>
      <c r="Y325" s="3">
        <v>50</v>
      </c>
      <c r="Z325" s="6">
        <v>0.5</v>
      </c>
      <c r="AA325" s="10" t="s">
        <v>793</v>
      </c>
      <c r="AB325" s="4">
        <v>220</v>
      </c>
      <c r="AC325" s="4">
        <v>61</v>
      </c>
      <c r="AD325" s="4">
        <v>145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</row>
    <row r="326" spans="1:39">
      <c r="A326" t="s">
        <v>1405</v>
      </c>
      <c r="B326" s="3" t="s">
        <v>1010</v>
      </c>
      <c r="C326" s="3" t="s">
        <v>159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158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100</v>
      </c>
      <c r="P326" s="3">
        <v>3.65</v>
      </c>
      <c r="Q326" s="3">
        <v>3.3</v>
      </c>
      <c r="R326" s="3">
        <v>2.5</v>
      </c>
      <c r="S326" s="3">
        <v>50</v>
      </c>
      <c r="T326" s="3">
        <v>300</v>
      </c>
      <c r="U326" s="6">
        <v>0.5</v>
      </c>
      <c r="V326" s="3">
        <v>3500</v>
      </c>
      <c r="W326" s="3">
        <v>1945.9</v>
      </c>
      <c r="X326" s="3">
        <v>300</v>
      </c>
      <c r="Y326" s="3">
        <v>50</v>
      </c>
      <c r="Z326" s="6">
        <v>0.5</v>
      </c>
      <c r="AA326" s="10" t="s">
        <v>793</v>
      </c>
      <c r="AB326" s="4">
        <v>220</v>
      </c>
      <c r="AC326" s="4">
        <v>61</v>
      </c>
      <c r="AD326" s="4">
        <v>145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</row>
    <row r="327" spans="1:39">
      <c r="A327" t="s">
        <v>1406</v>
      </c>
      <c r="B327" s="3" t="s">
        <v>1023</v>
      </c>
      <c r="C327" s="3" t="s">
        <v>157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156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160</v>
      </c>
      <c r="P327" s="3">
        <v>3.65</v>
      </c>
      <c r="Q327" s="3">
        <v>3.3</v>
      </c>
      <c r="R327" s="3">
        <v>2.5</v>
      </c>
      <c r="S327" s="3">
        <v>80</v>
      </c>
      <c r="T327" s="3">
        <v>480</v>
      </c>
      <c r="U327" s="6">
        <v>0.5</v>
      </c>
      <c r="V327" s="3">
        <v>5600</v>
      </c>
      <c r="W327" s="3">
        <v>3803.8</v>
      </c>
      <c r="X327" s="3">
        <v>480</v>
      </c>
      <c r="Y327" s="3">
        <v>80</v>
      </c>
      <c r="Z327" s="6">
        <v>0.5</v>
      </c>
      <c r="AA327" s="10" t="s">
        <v>793</v>
      </c>
      <c r="AB327" s="4">
        <v>280</v>
      </c>
      <c r="AC327" s="4">
        <v>65</v>
      </c>
      <c r="AD327" s="4">
        <v>209</v>
      </c>
      <c r="AE327" s="7" t="s">
        <v>1075</v>
      </c>
      <c r="AG327" s="4" t="s">
        <v>0</v>
      </c>
      <c r="AK327" s="10" t="s">
        <v>974</v>
      </c>
      <c r="AL327" s="10" t="s">
        <v>793</v>
      </c>
      <c r="AM327" s="12">
        <v>0.8</v>
      </c>
    </row>
    <row r="328" spans="1:39">
      <c r="A328" t="s">
        <v>1407</v>
      </c>
      <c r="B328" s="3" t="s">
        <v>1011</v>
      </c>
      <c r="C328" s="3" t="s">
        <v>157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156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160</v>
      </c>
      <c r="P328" s="3">
        <v>3.65</v>
      </c>
      <c r="Q328" s="3">
        <v>3.3</v>
      </c>
      <c r="R328" s="3">
        <v>2.5</v>
      </c>
      <c r="S328" s="3">
        <v>80</v>
      </c>
      <c r="T328" s="3">
        <v>480</v>
      </c>
      <c r="U328" s="6">
        <v>0.5</v>
      </c>
      <c r="V328" s="3">
        <v>5600</v>
      </c>
      <c r="W328" s="3">
        <v>3803.8</v>
      </c>
      <c r="X328" s="3">
        <v>480</v>
      </c>
      <c r="Y328" s="3">
        <v>80</v>
      </c>
      <c r="Z328" s="6">
        <v>0.5</v>
      </c>
      <c r="AA328" s="10" t="s">
        <v>793</v>
      </c>
      <c r="AB328" s="4">
        <v>280</v>
      </c>
      <c r="AC328" s="4">
        <v>65</v>
      </c>
      <c r="AD328" s="4">
        <v>209</v>
      </c>
      <c r="AE328" s="7" t="s">
        <v>1075</v>
      </c>
      <c r="AG328" s="4" t="s">
        <v>0</v>
      </c>
      <c r="AK328" s="10" t="s">
        <v>974</v>
      </c>
      <c r="AL328" s="10" t="s">
        <v>793</v>
      </c>
      <c r="AM328" s="12">
        <v>0.7</v>
      </c>
    </row>
    <row r="329" spans="1:39">
      <c r="A329" t="s">
        <v>1408</v>
      </c>
      <c r="B329" s="3" t="s">
        <v>1024</v>
      </c>
      <c r="C329" s="3" t="s">
        <v>155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154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200</v>
      </c>
      <c r="P329" s="3">
        <v>3.65</v>
      </c>
      <c r="Q329" s="3">
        <v>3.3</v>
      </c>
      <c r="R329" s="3">
        <v>2.5</v>
      </c>
      <c r="S329" s="3">
        <v>100</v>
      </c>
      <c r="T329" s="3">
        <v>600</v>
      </c>
      <c r="U329" s="6">
        <v>0.5</v>
      </c>
      <c r="V329" s="3">
        <v>7900</v>
      </c>
      <c r="W329" s="3">
        <v>5001.1332000000002</v>
      </c>
      <c r="X329" s="3">
        <v>600</v>
      </c>
      <c r="Y329" s="3">
        <v>100</v>
      </c>
      <c r="Z329" s="6">
        <v>0.5</v>
      </c>
      <c r="AA329" s="10" t="s">
        <v>793</v>
      </c>
      <c r="AB329" s="4">
        <v>362</v>
      </c>
      <c r="AC329" s="4">
        <v>55.55</v>
      </c>
      <c r="AD329" s="4">
        <v>248.7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</row>
    <row r="330" spans="1:39">
      <c r="A330" t="s">
        <v>1409</v>
      </c>
      <c r="B330" s="3" t="s">
        <v>1012</v>
      </c>
      <c r="C330" s="3" t="s">
        <v>155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154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200</v>
      </c>
      <c r="P330" s="3">
        <v>3.65</v>
      </c>
      <c r="Q330" s="3">
        <v>3.3</v>
      </c>
      <c r="R330" s="3">
        <v>2.5</v>
      </c>
      <c r="S330" s="3">
        <v>100</v>
      </c>
      <c r="T330" s="3">
        <v>600</v>
      </c>
      <c r="U330" s="6">
        <v>0.5</v>
      </c>
      <c r="V330" s="3">
        <v>7900</v>
      </c>
      <c r="W330" s="3">
        <v>5001.1332000000002</v>
      </c>
      <c r="X330" s="3">
        <v>600</v>
      </c>
      <c r="Y330" s="3">
        <v>100</v>
      </c>
      <c r="Z330" s="6">
        <v>0.5</v>
      </c>
      <c r="AA330" s="10" t="s">
        <v>793</v>
      </c>
      <c r="AB330" s="4">
        <v>362</v>
      </c>
      <c r="AC330" s="4">
        <v>55.55</v>
      </c>
      <c r="AD330" s="4">
        <v>248.7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</row>
    <row r="331" spans="1:39">
      <c r="A331" t="s">
        <v>1410</v>
      </c>
      <c r="B331" s="3" t="s">
        <v>1025</v>
      </c>
      <c r="C331" s="3" t="s">
        <v>153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152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260</v>
      </c>
      <c r="P331" s="3">
        <v>3.65</v>
      </c>
      <c r="Q331" s="3">
        <v>3.3</v>
      </c>
      <c r="R331" s="3">
        <v>2.5</v>
      </c>
      <c r="S331" s="3">
        <v>130</v>
      </c>
      <c r="T331" s="3">
        <v>780</v>
      </c>
      <c r="U331" s="6">
        <v>0.5</v>
      </c>
      <c r="V331" s="3">
        <v>8700</v>
      </c>
      <c r="W331" s="3">
        <v>5525.0249999999996</v>
      </c>
      <c r="X331" s="3">
        <v>780</v>
      </c>
      <c r="Y331" s="3">
        <v>130</v>
      </c>
      <c r="Z331" s="6">
        <v>0.5</v>
      </c>
      <c r="AA331" s="10" t="s">
        <v>793</v>
      </c>
      <c r="AB331" s="4">
        <v>362</v>
      </c>
      <c r="AC331" s="4">
        <v>55.5</v>
      </c>
      <c r="AD331" s="4">
        <v>275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0.8</v>
      </c>
    </row>
    <row r="332" spans="1:39">
      <c r="A332" t="s">
        <v>1411</v>
      </c>
      <c r="B332" s="3" t="s">
        <v>1013</v>
      </c>
      <c r="C332" s="3" t="s">
        <v>153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152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260</v>
      </c>
      <c r="P332" s="3">
        <v>3.65</v>
      </c>
      <c r="Q332" s="3">
        <v>3.3</v>
      </c>
      <c r="R332" s="3">
        <v>2.5</v>
      </c>
      <c r="S332" s="3">
        <v>130</v>
      </c>
      <c r="T332" s="3">
        <v>780</v>
      </c>
      <c r="U332" s="6">
        <v>0.5</v>
      </c>
      <c r="V332" s="3">
        <v>8700</v>
      </c>
      <c r="W332" s="3">
        <v>5525.0249999999996</v>
      </c>
      <c r="X332" s="3">
        <v>780</v>
      </c>
      <c r="Y332" s="3">
        <v>130</v>
      </c>
      <c r="Z332" s="6">
        <v>0.5</v>
      </c>
      <c r="AA332" s="10" t="s">
        <v>793</v>
      </c>
      <c r="AB332" s="4">
        <v>362</v>
      </c>
      <c r="AC332" s="4">
        <v>55.5</v>
      </c>
      <c r="AD332" s="4">
        <v>275</v>
      </c>
      <c r="AE332" s="7" t="s">
        <v>1075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2">
        <v>0.7</v>
      </c>
    </row>
    <row r="333" spans="1:39">
      <c r="A333" t="s">
        <v>1412</v>
      </c>
      <c r="B333" s="3" t="s">
        <v>1026</v>
      </c>
      <c r="C333" s="3" t="s">
        <v>151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150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300</v>
      </c>
      <c r="P333" s="3">
        <v>3.65</v>
      </c>
      <c r="Q333" s="3">
        <v>3.3</v>
      </c>
      <c r="R333" s="3">
        <v>2.5</v>
      </c>
      <c r="S333" s="3">
        <v>150</v>
      </c>
      <c r="T333" s="3">
        <v>900</v>
      </c>
      <c r="U333" s="6">
        <v>0.5</v>
      </c>
      <c r="V333" s="3">
        <v>9500</v>
      </c>
      <c r="W333" s="3">
        <v>6147.8459999999995</v>
      </c>
      <c r="X333" s="3">
        <v>900</v>
      </c>
      <c r="Y333" s="3">
        <v>150</v>
      </c>
      <c r="Z333" s="6">
        <v>0.5</v>
      </c>
      <c r="AA333" s="10" t="s">
        <v>793</v>
      </c>
      <c r="AB333" s="4">
        <v>362</v>
      </c>
      <c r="AC333" s="4">
        <v>55.5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</row>
    <row r="334" spans="1:39">
      <c r="A334" t="s">
        <v>1413</v>
      </c>
      <c r="B334" s="3" t="s">
        <v>1014</v>
      </c>
      <c r="C334" s="3" t="s">
        <v>151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150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300</v>
      </c>
      <c r="P334" s="3">
        <v>3.65</v>
      </c>
      <c r="Q334" s="3">
        <v>3.3</v>
      </c>
      <c r="R334" s="3">
        <v>2.5</v>
      </c>
      <c r="S334" s="3">
        <v>150</v>
      </c>
      <c r="T334" s="3">
        <v>900</v>
      </c>
      <c r="U334" s="6">
        <v>0.5</v>
      </c>
      <c r="V334" s="3">
        <v>9500</v>
      </c>
      <c r="W334" s="3">
        <v>6147.8459999999995</v>
      </c>
      <c r="X334" s="3">
        <v>900</v>
      </c>
      <c r="Y334" s="3">
        <v>150</v>
      </c>
      <c r="Z334" s="6">
        <v>0.5</v>
      </c>
      <c r="AA334" s="10" t="s">
        <v>793</v>
      </c>
      <c r="AB334" s="4">
        <v>362</v>
      </c>
      <c r="AC334" s="4">
        <v>55.5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</row>
    <row r="335" spans="1:39">
      <c r="A335" t="s">
        <v>1414</v>
      </c>
      <c r="B335" s="3" t="s">
        <v>1027</v>
      </c>
      <c r="C335" s="3" t="s">
        <v>149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148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400</v>
      </c>
      <c r="P335" s="3">
        <v>3.65</v>
      </c>
      <c r="Q335" s="3">
        <v>3.3</v>
      </c>
      <c r="R335" s="3">
        <v>2.5</v>
      </c>
      <c r="S335" s="3">
        <v>200</v>
      </c>
      <c r="T335" s="3">
        <v>1200</v>
      </c>
      <c r="U335" s="6">
        <v>0.5</v>
      </c>
      <c r="V335" s="3">
        <v>13100</v>
      </c>
      <c r="W335" s="3">
        <v>8540.0249999999996</v>
      </c>
      <c r="X335" s="3">
        <v>1200</v>
      </c>
      <c r="Y335" s="3">
        <v>200</v>
      </c>
      <c r="Z335" s="6">
        <v>0.5</v>
      </c>
      <c r="AA335" s="10" t="s">
        <v>793</v>
      </c>
      <c r="AB335" s="4">
        <v>461</v>
      </c>
      <c r="AC335" s="4">
        <v>65</v>
      </c>
      <c r="AD335" s="4">
        <v>285</v>
      </c>
      <c r="AE335" s="7" t="s">
        <v>1075</v>
      </c>
      <c r="AG335" s="4" t="s">
        <v>0</v>
      </c>
      <c r="AK335" s="10" t="s">
        <v>974</v>
      </c>
      <c r="AL335" s="10" t="s">
        <v>793</v>
      </c>
      <c r="AM335" s="12">
        <v>0.8</v>
      </c>
    </row>
    <row r="336" spans="1:39">
      <c r="A336" t="s">
        <v>1415</v>
      </c>
      <c r="B336" s="3" t="s">
        <v>1015</v>
      </c>
      <c r="C336" s="3" t="s">
        <v>149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148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400</v>
      </c>
      <c r="P336" s="3">
        <v>3.65</v>
      </c>
      <c r="Q336" s="3">
        <v>3.3</v>
      </c>
      <c r="R336" s="3">
        <v>2.5</v>
      </c>
      <c r="S336" s="3">
        <v>200</v>
      </c>
      <c r="T336" s="3">
        <v>1200</v>
      </c>
      <c r="U336" s="6">
        <v>0.5</v>
      </c>
      <c r="V336" s="3">
        <v>13100</v>
      </c>
      <c r="W336" s="3">
        <v>8540.0249999999996</v>
      </c>
      <c r="X336" s="3">
        <v>1200</v>
      </c>
      <c r="Y336" s="3">
        <v>200</v>
      </c>
      <c r="Z336" s="6">
        <v>0.5</v>
      </c>
      <c r="AA336" s="10" t="s">
        <v>793</v>
      </c>
      <c r="AB336" s="4">
        <v>461</v>
      </c>
      <c r="AC336" s="4">
        <v>65</v>
      </c>
      <c r="AD336" s="4">
        <v>285</v>
      </c>
      <c r="AE336" s="7" t="s">
        <v>1075</v>
      </c>
      <c r="AG336" s="4" t="s">
        <v>0</v>
      </c>
      <c r="AK336" s="10" t="s">
        <v>974</v>
      </c>
      <c r="AL336" s="10" t="s">
        <v>793</v>
      </c>
      <c r="AM336" s="12">
        <v>0.7</v>
      </c>
    </row>
    <row r="337" spans="1:39">
      <c r="A337" t="s">
        <v>1416</v>
      </c>
      <c r="B337" s="3" t="s">
        <v>1028</v>
      </c>
      <c r="C337" s="3" t="s">
        <v>147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146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700</v>
      </c>
      <c r="P337" s="3">
        <v>3.65</v>
      </c>
      <c r="Q337" s="3">
        <v>3.3</v>
      </c>
      <c r="R337" s="3">
        <v>2.5</v>
      </c>
      <c r="S337" s="3">
        <v>350</v>
      </c>
      <c r="T337" s="3">
        <v>2100</v>
      </c>
      <c r="U337" s="6">
        <v>0.5</v>
      </c>
      <c r="V337" s="3">
        <v>21000</v>
      </c>
      <c r="W337" s="3">
        <v>12854.754000000001</v>
      </c>
      <c r="X337" s="3">
        <v>2100</v>
      </c>
      <c r="Y337" s="3">
        <v>350</v>
      </c>
      <c r="Z337" s="6">
        <v>0.5</v>
      </c>
      <c r="AA337" s="10" t="s">
        <v>793</v>
      </c>
      <c r="AB337" s="4">
        <v>627</v>
      </c>
      <c r="AC337" s="4">
        <v>67</v>
      </c>
      <c r="AD337" s="4">
        <v>306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</row>
    <row r="338" spans="1:39">
      <c r="A338" t="s">
        <v>1417</v>
      </c>
      <c r="B338" s="3" t="s">
        <v>1016</v>
      </c>
      <c r="C338" s="3" t="s">
        <v>147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146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700</v>
      </c>
      <c r="P338" s="3">
        <v>3.65</v>
      </c>
      <c r="Q338" s="3">
        <v>3.3</v>
      </c>
      <c r="R338" s="3">
        <v>2.5</v>
      </c>
      <c r="S338" s="3">
        <v>350</v>
      </c>
      <c r="T338" s="3">
        <v>2100</v>
      </c>
      <c r="U338" s="6">
        <v>0.5</v>
      </c>
      <c r="V338" s="3">
        <v>21000</v>
      </c>
      <c r="W338" s="3">
        <v>12854.754000000001</v>
      </c>
      <c r="X338" s="3">
        <v>2100</v>
      </c>
      <c r="Y338" s="3">
        <v>350</v>
      </c>
      <c r="Z338" s="6">
        <v>0.5</v>
      </c>
      <c r="AA338" s="10" t="s">
        <v>793</v>
      </c>
      <c r="AB338" s="4">
        <v>627</v>
      </c>
      <c r="AC338" s="4">
        <v>67</v>
      </c>
      <c r="AD338" s="4">
        <v>306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</row>
    <row r="339" spans="1:39">
      <c r="A339" t="s">
        <v>1418</v>
      </c>
      <c r="B339" s="3" t="s">
        <v>1029</v>
      </c>
      <c r="C339" s="3" t="s">
        <v>145</v>
      </c>
      <c r="D339" s="3" t="s">
        <v>142</v>
      </c>
      <c r="E339" s="3" t="s">
        <v>84</v>
      </c>
      <c r="F339" s="3" t="s">
        <v>83</v>
      </c>
      <c r="G339" s="3" t="s">
        <v>9</v>
      </c>
      <c r="H339" s="3" t="s">
        <v>144</v>
      </c>
      <c r="I339" s="3" t="s">
        <v>2</v>
      </c>
      <c r="J339" s="3" t="s">
        <v>9</v>
      </c>
      <c r="K339" s="4">
        <v>5000</v>
      </c>
      <c r="L339" s="4">
        <v>80</v>
      </c>
      <c r="M339" s="4" t="s">
        <v>793</v>
      </c>
      <c r="N339" s="4" t="s">
        <v>793</v>
      </c>
      <c r="O339" s="3">
        <v>1000</v>
      </c>
      <c r="P339" s="3">
        <v>3.65</v>
      </c>
      <c r="Q339" s="3">
        <v>3.3</v>
      </c>
      <c r="R339" s="3">
        <v>2.5</v>
      </c>
      <c r="S339" s="3">
        <v>500</v>
      </c>
      <c r="T339" s="3">
        <v>3000</v>
      </c>
      <c r="U339" s="6">
        <v>0.5</v>
      </c>
      <c r="V339" s="3">
        <v>35000</v>
      </c>
      <c r="W339" s="3">
        <v>22631.25</v>
      </c>
      <c r="X339" s="3">
        <v>3000</v>
      </c>
      <c r="Y339" s="3">
        <v>500</v>
      </c>
      <c r="Z339" s="6">
        <v>0.5</v>
      </c>
      <c r="AA339" s="10" t="s">
        <v>793</v>
      </c>
      <c r="AB339" s="4">
        <v>850</v>
      </c>
      <c r="AC339" s="4">
        <v>71</v>
      </c>
      <c r="AD339" s="4">
        <v>375</v>
      </c>
      <c r="AE339" s="7" t="s">
        <v>1075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2">
        <v>0.8</v>
      </c>
    </row>
    <row r="340" spans="1:39">
      <c r="A340" t="s">
        <v>1419</v>
      </c>
      <c r="B340" s="3" t="s">
        <v>1017</v>
      </c>
      <c r="C340" s="3" t="s">
        <v>145</v>
      </c>
      <c r="D340" s="3" t="s">
        <v>142</v>
      </c>
      <c r="E340" s="3" t="s">
        <v>84</v>
      </c>
      <c r="F340" s="3" t="s">
        <v>83</v>
      </c>
      <c r="G340" s="3" t="s">
        <v>9</v>
      </c>
      <c r="H340" s="3" t="s">
        <v>144</v>
      </c>
      <c r="I340" s="3" t="s">
        <v>2</v>
      </c>
      <c r="J340" s="3" t="s">
        <v>9</v>
      </c>
      <c r="K340" s="4">
        <v>7000</v>
      </c>
      <c r="L340" s="4">
        <v>80</v>
      </c>
      <c r="M340" s="4" t="s">
        <v>793</v>
      </c>
      <c r="N340" s="4" t="s">
        <v>793</v>
      </c>
      <c r="O340" s="3">
        <v>1000</v>
      </c>
      <c r="P340" s="3">
        <v>3.65</v>
      </c>
      <c r="Q340" s="3">
        <v>3.3</v>
      </c>
      <c r="R340" s="3">
        <v>2.5</v>
      </c>
      <c r="S340" s="3">
        <v>500</v>
      </c>
      <c r="T340" s="3">
        <v>3000</v>
      </c>
      <c r="U340" s="6">
        <v>0.5</v>
      </c>
      <c r="V340" s="3">
        <v>35000</v>
      </c>
      <c r="W340" s="3">
        <v>22631.25</v>
      </c>
      <c r="X340" s="3">
        <v>3000</v>
      </c>
      <c r="Y340" s="3">
        <v>500</v>
      </c>
      <c r="Z340" s="6">
        <v>0.5</v>
      </c>
      <c r="AA340" s="10" t="s">
        <v>793</v>
      </c>
      <c r="AB340" s="4">
        <v>850</v>
      </c>
      <c r="AC340" s="4">
        <v>71</v>
      </c>
      <c r="AD340" s="4">
        <v>375</v>
      </c>
      <c r="AE340" s="7" t="s">
        <v>1075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2">
        <v>0.7</v>
      </c>
    </row>
    <row r="341" spans="1:39">
      <c r="A341" t="s">
        <v>1420</v>
      </c>
      <c r="B341" s="3" t="s">
        <v>1030</v>
      </c>
      <c r="C341" s="3" t="s">
        <v>143</v>
      </c>
      <c r="D341" s="3" t="s">
        <v>142</v>
      </c>
      <c r="E341" s="3" t="s">
        <v>84</v>
      </c>
      <c r="F341" s="3" t="s">
        <v>83</v>
      </c>
      <c r="G341" s="3" t="s">
        <v>9</v>
      </c>
      <c r="H341" s="3" t="s">
        <v>141</v>
      </c>
      <c r="I341" s="3" t="s">
        <v>2</v>
      </c>
      <c r="J341" s="3" t="s">
        <v>9</v>
      </c>
      <c r="K341" s="4">
        <v>5000</v>
      </c>
      <c r="L341" s="4">
        <v>80</v>
      </c>
      <c r="M341" s="4" t="s">
        <v>793</v>
      </c>
      <c r="N341" s="4" t="s">
        <v>793</v>
      </c>
      <c r="O341" s="3">
        <v>1000</v>
      </c>
      <c r="P341" s="3">
        <v>3.65</v>
      </c>
      <c r="Q341" s="3">
        <v>3.2</v>
      </c>
      <c r="R341" s="3">
        <v>2.5</v>
      </c>
      <c r="S341" s="3">
        <v>500</v>
      </c>
      <c r="T341" s="3">
        <v>3000</v>
      </c>
      <c r="U341" s="6">
        <v>0.5</v>
      </c>
      <c r="V341" s="3">
        <v>41000</v>
      </c>
      <c r="W341" s="3">
        <v>25916.799999999999</v>
      </c>
      <c r="X341" s="3">
        <v>3000</v>
      </c>
      <c r="Y341" s="3">
        <v>500</v>
      </c>
      <c r="Z341" s="6">
        <v>0.5</v>
      </c>
      <c r="AA341" s="10" t="s">
        <v>793</v>
      </c>
      <c r="AB341" s="4">
        <v>560</v>
      </c>
      <c r="AC341" s="4">
        <v>130</v>
      </c>
      <c r="AD341" s="4">
        <v>356</v>
      </c>
      <c r="AE341" s="7" t="s">
        <v>1075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2">
        <v>0.8</v>
      </c>
    </row>
    <row r="342" spans="1:39">
      <c r="A342" t="s">
        <v>1421</v>
      </c>
      <c r="B342" s="3" t="s">
        <v>1018</v>
      </c>
      <c r="C342" s="3" t="s">
        <v>143</v>
      </c>
      <c r="D342" s="3" t="s">
        <v>142</v>
      </c>
      <c r="E342" s="3" t="s">
        <v>84</v>
      </c>
      <c r="F342" s="3" t="s">
        <v>83</v>
      </c>
      <c r="G342" s="3" t="s">
        <v>9</v>
      </c>
      <c r="H342" s="3" t="s">
        <v>141</v>
      </c>
      <c r="I342" s="3" t="s">
        <v>2</v>
      </c>
      <c r="J342" s="3" t="s">
        <v>9</v>
      </c>
      <c r="K342" s="4">
        <v>7000</v>
      </c>
      <c r="L342" s="4">
        <v>80</v>
      </c>
      <c r="M342" s="4" t="s">
        <v>793</v>
      </c>
      <c r="N342" s="4" t="s">
        <v>793</v>
      </c>
      <c r="O342" s="3">
        <v>1000</v>
      </c>
      <c r="P342" s="3">
        <v>3.65</v>
      </c>
      <c r="Q342" s="3">
        <v>3.2</v>
      </c>
      <c r="R342" s="3">
        <v>2.5</v>
      </c>
      <c r="S342" s="3">
        <v>500</v>
      </c>
      <c r="T342" s="3">
        <v>3000</v>
      </c>
      <c r="U342" s="6">
        <v>0.5</v>
      </c>
      <c r="V342" s="3">
        <v>41000</v>
      </c>
      <c r="W342" s="3">
        <v>25916.799999999999</v>
      </c>
      <c r="X342" s="3">
        <v>3000</v>
      </c>
      <c r="Y342" s="3">
        <v>500</v>
      </c>
      <c r="Z342" s="6">
        <v>0.5</v>
      </c>
      <c r="AA342" s="10" t="s">
        <v>793</v>
      </c>
      <c r="AB342" s="4">
        <v>560</v>
      </c>
      <c r="AC342" s="4">
        <v>130</v>
      </c>
      <c r="AD342" s="4">
        <v>356</v>
      </c>
      <c r="AE342" s="7" t="s">
        <v>1075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2">
        <v>0.7</v>
      </c>
    </row>
    <row r="343" spans="1:39">
      <c r="A343" t="s">
        <v>1422</v>
      </c>
      <c r="B343" s="3" t="s">
        <v>140</v>
      </c>
      <c r="C343" s="3" t="s">
        <v>140</v>
      </c>
      <c r="D343" s="3" t="s">
        <v>139</v>
      </c>
      <c r="E343" s="3" t="s">
        <v>84</v>
      </c>
      <c r="F343" s="3" t="s">
        <v>83</v>
      </c>
      <c r="G343" s="3" t="s">
        <v>4</v>
      </c>
      <c r="H343" s="3" t="s">
        <v>138</v>
      </c>
      <c r="I343" s="3" t="s">
        <v>2</v>
      </c>
      <c r="J343" s="3" t="s">
        <v>1</v>
      </c>
      <c r="K343" s="4">
        <v>2000</v>
      </c>
      <c r="L343" s="4">
        <v>80</v>
      </c>
      <c r="M343" s="4" t="s">
        <v>793</v>
      </c>
      <c r="N343" s="4" t="s">
        <v>793</v>
      </c>
      <c r="O343" s="3">
        <v>5</v>
      </c>
      <c r="P343" s="3">
        <v>3.65</v>
      </c>
      <c r="Q343" s="3">
        <v>3.2</v>
      </c>
      <c r="R343" s="3">
        <v>2.5</v>
      </c>
      <c r="S343" s="3">
        <v>5</v>
      </c>
      <c r="T343" s="3">
        <v>10</v>
      </c>
      <c r="U343" s="6">
        <v>1</v>
      </c>
      <c r="V343" s="3">
        <v>145</v>
      </c>
      <c r="W343" s="3">
        <v>54.369799999999998</v>
      </c>
      <c r="X343" s="3">
        <v>5</v>
      </c>
      <c r="Y343" s="3">
        <v>1</v>
      </c>
      <c r="Z343" s="6">
        <v>1</v>
      </c>
      <c r="AA343" s="10" t="s">
        <v>793</v>
      </c>
      <c r="AB343" s="4" t="s">
        <v>1075</v>
      </c>
      <c r="AC343" s="4">
        <v>70</v>
      </c>
      <c r="AE343" s="4">
        <v>32.200000000000003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</row>
    <row r="344" spans="1:39">
      <c r="A344" t="s">
        <v>1423</v>
      </c>
      <c r="B344" s="3" t="s">
        <v>137</v>
      </c>
      <c r="C344" s="3" t="s">
        <v>137</v>
      </c>
      <c r="D344" s="3" t="s">
        <v>136</v>
      </c>
      <c r="E344" s="3" t="s">
        <v>55</v>
      </c>
      <c r="F344" s="3" t="s">
        <v>135</v>
      </c>
      <c r="G344" s="3" t="s">
        <v>4</v>
      </c>
      <c r="H344" s="3" t="s">
        <v>134</v>
      </c>
      <c r="I344" s="3" t="s">
        <v>2</v>
      </c>
      <c r="J344" s="3" t="s">
        <v>1</v>
      </c>
      <c r="K344" s="4">
        <v>300</v>
      </c>
      <c r="L344" s="4">
        <v>80</v>
      </c>
      <c r="M344" s="4" t="s">
        <v>793</v>
      </c>
      <c r="N344" s="4" t="s">
        <v>793</v>
      </c>
      <c r="O344" s="3">
        <v>4</v>
      </c>
      <c r="P344" s="3">
        <v>4.2</v>
      </c>
      <c r="Q344" s="3">
        <v>3.7</v>
      </c>
      <c r="R344" s="3">
        <v>3</v>
      </c>
      <c r="S344" s="3">
        <v>0.64</v>
      </c>
      <c r="T344" s="3">
        <v>4</v>
      </c>
      <c r="U344" s="6" t="s">
        <v>793</v>
      </c>
      <c r="V344" s="3">
        <v>90</v>
      </c>
      <c r="W344" s="3">
        <v>34.492899999999999</v>
      </c>
      <c r="X344" s="3">
        <v>4</v>
      </c>
      <c r="Y344" s="3">
        <v>0.8</v>
      </c>
      <c r="Z344" s="6" t="s">
        <v>793</v>
      </c>
      <c r="AA344" s="17" t="s">
        <v>793</v>
      </c>
      <c r="AB344" s="4" t="s">
        <v>1075</v>
      </c>
      <c r="AC344" s="4">
        <v>65</v>
      </c>
      <c r="AE344" s="4">
        <v>26</v>
      </c>
      <c r="AF344" s="4">
        <v>2015</v>
      </c>
      <c r="AH344" s="4" t="s">
        <v>0</v>
      </c>
      <c r="AI344" s="11" t="s">
        <v>813</v>
      </c>
      <c r="AK344" s="10" t="s">
        <v>974</v>
      </c>
      <c r="AL344" s="10" t="s">
        <v>793</v>
      </c>
      <c r="AM344" s="10" t="s">
        <v>793</v>
      </c>
    </row>
    <row r="345" spans="1:39">
      <c r="A345" t="s">
        <v>1424</v>
      </c>
      <c r="B345" s="3" t="s">
        <v>133</v>
      </c>
      <c r="C345" s="3" t="s">
        <v>133</v>
      </c>
      <c r="D345" s="3" t="s">
        <v>13</v>
      </c>
      <c r="E345" s="3" t="s">
        <v>6</v>
      </c>
      <c r="F345" s="3" t="s">
        <v>12</v>
      </c>
      <c r="G345" s="3" t="s">
        <v>11</v>
      </c>
      <c r="H345" s="3" t="s">
        <v>132</v>
      </c>
      <c r="I345" s="3" t="s">
        <v>2</v>
      </c>
      <c r="J345" s="3" t="s">
        <v>9</v>
      </c>
      <c r="K345" s="4">
        <v>800</v>
      </c>
      <c r="L345" s="4">
        <v>80</v>
      </c>
      <c r="M345" s="4" t="s">
        <v>793</v>
      </c>
      <c r="N345" s="3">
        <v>140</v>
      </c>
      <c r="O345" s="3">
        <v>5</v>
      </c>
      <c r="P345" s="3">
        <v>4.2</v>
      </c>
      <c r="Q345" s="3">
        <v>3.7</v>
      </c>
      <c r="R345" s="3">
        <v>2.7</v>
      </c>
      <c r="S345" s="3">
        <v>2.5</v>
      </c>
      <c r="T345" s="3">
        <v>150</v>
      </c>
      <c r="U345" s="6">
        <v>1</v>
      </c>
      <c r="V345" s="3">
        <v>128</v>
      </c>
      <c r="W345" s="3">
        <v>72.525400000000005</v>
      </c>
      <c r="X345" s="3">
        <v>10.4</v>
      </c>
      <c r="Y345" s="3">
        <v>2</v>
      </c>
      <c r="Z345" s="6">
        <v>1</v>
      </c>
      <c r="AA345" s="17" t="s">
        <v>793</v>
      </c>
      <c r="AB345" s="4">
        <v>142.5</v>
      </c>
      <c r="AC345" s="4">
        <v>11.7</v>
      </c>
      <c r="AD345" s="4">
        <v>43.5</v>
      </c>
      <c r="AE345" s="7" t="s">
        <v>1075</v>
      </c>
      <c r="AF345" s="4">
        <v>2017</v>
      </c>
      <c r="AH345" s="4" t="s">
        <v>0</v>
      </c>
      <c r="AI345" s="11" t="s">
        <v>794</v>
      </c>
      <c r="AJ345" s="4" t="s">
        <v>131</v>
      </c>
      <c r="AK345" s="10" t="s">
        <v>974</v>
      </c>
      <c r="AL345" s="10" t="s">
        <v>793</v>
      </c>
      <c r="AM345" s="10" t="s">
        <v>793</v>
      </c>
    </row>
    <row r="346" spans="1:39">
      <c r="A346" t="s">
        <v>1425</v>
      </c>
      <c r="B346" s="3" t="s">
        <v>130</v>
      </c>
      <c r="C346" s="3" t="s">
        <v>130</v>
      </c>
      <c r="D346" s="3" t="s">
        <v>129</v>
      </c>
      <c r="E346" s="3" t="s">
        <v>27</v>
      </c>
      <c r="F346" s="3" t="s">
        <v>26</v>
      </c>
      <c r="G346" s="3" t="s">
        <v>4</v>
      </c>
      <c r="H346" s="3" t="s">
        <v>128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40</v>
      </c>
      <c r="P346" s="3">
        <v>2.7</v>
      </c>
      <c r="Q346" s="3">
        <v>2.4</v>
      </c>
      <c r="R346" s="3">
        <v>1.5</v>
      </c>
      <c r="S346" s="3">
        <v>65</v>
      </c>
      <c r="T346" s="3">
        <v>120</v>
      </c>
      <c r="U346" s="6" t="s">
        <v>793</v>
      </c>
      <c r="V346" s="3">
        <v>1650</v>
      </c>
      <c r="W346" s="3">
        <v>902.35749999999996</v>
      </c>
      <c r="X346" s="3">
        <v>120</v>
      </c>
      <c r="Y346" s="3">
        <v>8</v>
      </c>
      <c r="Z346" s="6" t="s">
        <v>793</v>
      </c>
      <c r="AA346" s="17" t="s">
        <v>793</v>
      </c>
      <c r="AB346" s="4" t="s">
        <v>1075</v>
      </c>
      <c r="AC346" s="4">
        <v>380</v>
      </c>
      <c r="AE346" s="4">
        <v>55</v>
      </c>
      <c r="AF346" s="4">
        <v>2013</v>
      </c>
      <c r="AG346" s="4" t="s">
        <v>0</v>
      </c>
      <c r="AK346" s="10" t="s">
        <v>974</v>
      </c>
      <c r="AL346" s="10" t="s">
        <v>793</v>
      </c>
      <c r="AM346" s="10" t="s">
        <v>793</v>
      </c>
    </row>
    <row r="347" spans="1:39">
      <c r="A347" t="s">
        <v>1426</v>
      </c>
      <c r="B347" s="3" t="s">
        <v>127</v>
      </c>
      <c r="C347" s="3" t="s">
        <v>127</v>
      </c>
      <c r="D347" s="3" t="s">
        <v>126</v>
      </c>
      <c r="G347" s="3" t="s">
        <v>11</v>
      </c>
      <c r="H347" s="3" t="s">
        <v>125</v>
      </c>
      <c r="I347" s="3" t="s">
        <v>2</v>
      </c>
      <c r="J347" s="3" t="s">
        <v>9</v>
      </c>
      <c r="K347" s="4">
        <v>1000</v>
      </c>
      <c r="L347" s="4">
        <v>80</v>
      </c>
      <c r="M347" s="4" t="s">
        <v>793</v>
      </c>
      <c r="N347" s="4" t="s">
        <v>793</v>
      </c>
      <c r="O347" s="3">
        <v>16</v>
      </c>
      <c r="P347" s="3">
        <v>4.0999999999999996</v>
      </c>
      <c r="Q347" s="3">
        <v>3.6</v>
      </c>
      <c r="R347" s="3">
        <v>2.5</v>
      </c>
      <c r="S347" s="3">
        <v>3.5</v>
      </c>
      <c r="T347" s="3">
        <v>80</v>
      </c>
      <c r="U347" s="6" t="s">
        <v>793</v>
      </c>
      <c r="V347" s="3">
        <v>446</v>
      </c>
      <c r="W347" s="3">
        <v>293.27760000000001</v>
      </c>
      <c r="X347" s="3">
        <v>80</v>
      </c>
      <c r="Y347" s="3">
        <v>3.5</v>
      </c>
      <c r="Z347" s="6" t="s">
        <v>793</v>
      </c>
      <c r="AA347" s="17" t="s">
        <v>793</v>
      </c>
      <c r="AB347" s="4">
        <v>253</v>
      </c>
      <c r="AC347" s="4">
        <v>6.3</v>
      </c>
      <c r="AD347" s="4">
        <v>184</v>
      </c>
      <c r="AE347" s="7" t="s">
        <v>1075</v>
      </c>
      <c r="AF347" s="4">
        <v>2012</v>
      </c>
      <c r="AG347" s="4" t="s">
        <v>0</v>
      </c>
      <c r="AI347" s="11" t="s">
        <v>881</v>
      </c>
      <c r="AK347" s="10" t="s">
        <v>974</v>
      </c>
      <c r="AL347" s="10" t="s">
        <v>793</v>
      </c>
      <c r="AM347" s="10" t="s">
        <v>793</v>
      </c>
    </row>
    <row r="348" spans="1:39">
      <c r="A348" t="s">
        <v>1427</v>
      </c>
      <c r="B348" s="3" t="s">
        <v>124</v>
      </c>
      <c r="C348" s="3" t="s">
        <v>122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121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10</v>
      </c>
      <c r="P348" s="3">
        <v>3.65</v>
      </c>
      <c r="Q348" s="3">
        <v>3.2</v>
      </c>
      <c r="R348" s="3">
        <v>2</v>
      </c>
      <c r="S348" s="3">
        <v>10</v>
      </c>
      <c r="T348" s="3">
        <v>30</v>
      </c>
      <c r="U348" s="6">
        <v>1</v>
      </c>
      <c r="V348" s="3">
        <v>330</v>
      </c>
      <c r="W348" s="3">
        <v>138.2919</v>
      </c>
      <c r="X348" s="3">
        <v>20</v>
      </c>
      <c r="Y348" s="3">
        <v>10</v>
      </c>
      <c r="Z348" s="6">
        <v>1</v>
      </c>
      <c r="AA348" s="17" t="s">
        <v>793</v>
      </c>
      <c r="AB348" s="4" t="s">
        <v>1075</v>
      </c>
      <c r="AC348" s="4">
        <v>122</v>
      </c>
      <c r="AE348" s="4">
        <v>38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</row>
    <row r="349" spans="1:39">
      <c r="A349" t="s">
        <v>1428</v>
      </c>
      <c r="B349" s="3" t="s">
        <v>123</v>
      </c>
      <c r="C349" s="3" t="s">
        <v>122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121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10</v>
      </c>
      <c r="P349" s="3">
        <v>3.65</v>
      </c>
      <c r="Q349" s="3">
        <v>3.2</v>
      </c>
      <c r="R349" s="3">
        <v>2</v>
      </c>
      <c r="S349" s="3">
        <v>10</v>
      </c>
      <c r="T349" s="3">
        <v>30</v>
      </c>
      <c r="U349" s="6">
        <v>3</v>
      </c>
      <c r="V349" s="3">
        <v>330</v>
      </c>
      <c r="W349" s="3">
        <v>138.2919</v>
      </c>
      <c r="X349" s="3">
        <v>20</v>
      </c>
      <c r="Y349" s="3">
        <v>10</v>
      </c>
      <c r="Z349" s="6">
        <v>1</v>
      </c>
      <c r="AA349" s="17" t="s">
        <v>793</v>
      </c>
      <c r="AB349" s="4" t="s">
        <v>1075</v>
      </c>
      <c r="AC349" s="4">
        <v>122</v>
      </c>
      <c r="AE349" s="4">
        <v>38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</row>
    <row r="350" spans="1:39">
      <c r="A350" t="s">
        <v>1429</v>
      </c>
      <c r="B350" s="3" t="s">
        <v>120</v>
      </c>
      <c r="C350" s="3" t="s">
        <v>118</v>
      </c>
      <c r="D350" s="3" t="s">
        <v>113</v>
      </c>
      <c r="E350" s="3" t="s">
        <v>84</v>
      </c>
      <c r="F350" s="3" t="s">
        <v>83</v>
      </c>
      <c r="G350" s="3" t="s">
        <v>4</v>
      </c>
      <c r="H350" s="3" t="s">
        <v>117</v>
      </c>
      <c r="I350" s="3" t="s">
        <v>2</v>
      </c>
      <c r="J350" s="3" t="s">
        <v>1</v>
      </c>
      <c r="K350" s="4">
        <v>2000</v>
      </c>
      <c r="L350" s="4">
        <v>80</v>
      </c>
      <c r="M350" s="4" t="s">
        <v>793</v>
      </c>
      <c r="N350" s="4" t="s">
        <v>793</v>
      </c>
      <c r="O350" s="3">
        <v>12</v>
      </c>
      <c r="P350" s="3">
        <v>3.65</v>
      </c>
      <c r="Q350" s="3">
        <v>3.2</v>
      </c>
      <c r="R350" s="3">
        <v>2</v>
      </c>
      <c r="S350" s="3">
        <v>12</v>
      </c>
      <c r="T350" s="3">
        <v>36</v>
      </c>
      <c r="U350" s="6">
        <v>1</v>
      </c>
      <c r="V350" s="3">
        <v>395</v>
      </c>
      <c r="W350" s="3">
        <v>160.96270000000001</v>
      </c>
      <c r="X350" s="3">
        <v>24</v>
      </c>
      <c r="Y350" s="3">
        <v>12</v>
      </c>
      <c r="Z350" s="6">
        <v>1</v>
      </c>
      <c r="AA350" s="17" t="s">
        <v>793</v>
      </c>
      <c r="AB350" s="4" t="s">
        <v>1075</v>
      </c>
      <c r="AC350" s="4">
        <v>142</v>
      </c>
      <c r="AE350" s="4">
        <v>38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</row>
    <row r="351" spans="1:39">
      <c r="A351" t="s">
        <v>1430</v>
      </c>
      <c r="B351" s="3" t="s">
        <v>119</v>
      </c>
      <c r="C351" s="3" t="s">
        <v>118</v>
      </c>
      <c r="D351" s="3" t="s">
        <v>113</v>
      </c>
      <c r="E351" s="3" t="s">
        <v>84</v>
      </c>
      <c r="F351" s="3" t="s">
        <v>83</v>
      </c>
      <c r="G351" s="3" t="s">
        <v>4</v>
      </c>
      <c r="H351" s="3" t="s">
        <v>117</v>
      </c>
      <c r="I351" s="3" t="s">
        <v>2</v>
      </c>
      <c r="J351" s="3" t="s">
        <v>1</v>
      </c>
      <c r="K351" s="4">
        <v>1500</v>
      </c>
      <c r="L351" s="4">
        <v>80</v>
      </c>
      <c r="M351" s="4" t="s">
        <v>793</v>
      </c>
      <c r="N351" s="4" t="s">
        <v>793</v>
      </c>
      <c r="O351" s="3">
        <v>12</v>
      </c>
      <c r="P351" s="3">
        <v>3.65</v>
      </c>
      <c r="Q351" s="3">
        <v>3.2</v>
      </c>
      <c r="R351" s="3">
        <v>2</v>
      </c>
      <c r="S351" s="3">
        <v>12</v>
      </c>
      <c r="T351" s="3">
        <v>36</v>
      </c>
      <c r="U351" s="6">
        <v>3</v>
      </c>
      <c r="V351" s="3">
        <v>395</v>
      </c>
      <c r="W351" s="3">
        <v>160.96270000000001</v>
      </c>
      <c r="X351" s="3">
        <v>24</v>
      </c>
      <c r="Y351" s="3">
        <v>12</v>
      </c>
      <c r="Z351" s="6">
        <v>1</v>
      </c>
      <c r="AA351" s="17" t="s">
        <v>793</v>
      </c>
      <c r="AB351" s="4" t="s">
        <v>1075</v>
      </c>
      <c r="AC351" s="4">
        <v>142</v>
      </c>
      <c r="AE351" s="4">
        <v>38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</row>
    <row r="352" spans="1:39">
      <c r="A352" t="s">
        <v>1431</v>
      </c>
      <c r="B352" s="3" t="s">
        <v>116</v>
      </c>
      <c r="C352" s="3" t="s">
        <v>114</v>
      </c>
      <c r="D352" s="3" t="s">
        <v>113</v>
      </c>
      <c r="E352" s="3" t="s">
        <v>84</v>
      </c>
      <c r="F352" s="3" t="s">
        <v>83</v>
      </c>
      <c r="G352" s="3" t="s">
        <v>4</v>
      </c>
      <c r="H352" s="3" t="s">
        <v>112</v>
      </c>
      <c r="I352" s="3" t="s">
        <v>2</v>
      </c>
      <c r="J352" s="3" t="s">
        <v>1</v>
      </c>
      <c r="K352" s="4">
        <v>2000</v>
      </c>
      <c r="L352" s="4">
        <v>80</v>
      </c>
      <c r="M352" s="4" t="s">
        <v>793</v>
      </c>
      <c r="N352" s="4" t="s">
        <v>793</v>
      </c>
      <c r="O352" s="3">
        <v>15</v>
      </c>
      <c r="P352" s="3">
        <v>3.65</v>
      </c>
      <c r="Q352" s="3">
        <v>3.2</v>
      </c>
      <c r="R352" s="3">
        <v>2</v>
      </c>
      <c r="S352" s="3">
        <v>15</v>
      </c>
      <c r="T352" s="3">
        <v>45</v>
      </c>
      <c r="U352" s="6">
        <v>1</v>
      </c>
      <c r="V352" s="3">
        <v>475</v>
      </c>
      <c r="W352" s="3">
        <v>207.24</v>
      </c>
      <c r="X352" s="3">
        <v>30</v>
      </c>
      <c r="Y352" s="3">
        <v>7.5</v>
      </c>
      <c r="Z352" s="6">
        <v>1</v>
      </c>
      <c r="AA352" s="17" t="s">
        <v>793</v>
      </c>
      <c r="AB352" s="4" t="s">
        <v>1075</v>
      </c>
      <c r="AC352" s="4">
        <v>165</v>
      </c>
      <c r="AE352" s="4">
        <v>40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</row>
    <row r="353" spans="1:39">
      <c r="A353" t="s">
        <v>1432</v>
      </c>
      <c r="B353" s="3" t="s">
        <v>115</v>
      </c>
      <c r="C353" s="3" t="s">
        <v>114</v>
      </c>
      <c r="D353" s="3" t="s">
        <v>113</v>
      </c>
      <c r="E353" s="3" t="s">
        <v>84</v>
      </c>
      <c r="F353" s="3" t="s">
        <v>83</v>
      </c>
      <c r="G353" s="3" t="s">
        <v>4</v>
      </c>
      <c r="H353" s="3" t="s">
        <v>112</v>
      </c>
      <c r="I353" s="3" t="s">
        <v>2</v>
      </c>
      <c r="J353" s="3" t="s">
        <v>1</v>
      </c>
      <c r="K353" s="4">
        <v>1500</v>
      </c>
      <c r="L353" s="4">
        <v>80</v>
      </c>
      <c r="M353" s="4" t="s">
        <v>793</v>
      </c>
      <c r="N353" s="4" t="s">
        <v>793</v>
      </c>
      <c r="O353" s="3">
        <v>15</v>
      </c>
      <c r="P353" s="3">
        <v>3.65</v>
      </c>
      <c r="Q353" s="3">
        <v>3.2</v>
      </c>
      <c r="R353" s="3">
        <v>2</v>
      </c>
      <c r="S353" s="3">
        <v>15</v>
      </c>
      <c r="T353" s="3">
        <v>45</v>
      </c>
      <c r="U353" s="6">
        <v>3</v>
      </c>
      <c r="V353" s="3">
        <v>475</v>
      </c>
      <c r="W353" s="3">
        <v>207.24</v>
      </c>
      <c r="X353" s="3">
        <v>30</v>
      </c>
      <c r="Y353" s="3">
        <v>7.5</v>
      </c>
      <c r="Z353" s="6">
        <v>1</v>
      </c>
      <c r="AA353" s="17" t="s">
        <v>793</v>
      </c>
      <c r="AB353" s="4" t="s">
        <v>1075</v>
      </c>
      <c r="AC353" s="4">
        <v>165</v>
      </c>
      <c r="AE353" s="4">
        <v>40</v>
      </c>
      <c r="AG353" s="4" t="s">
        <v>0</v>
      </c>
      <c r="AI353" s="11" t="s">
        <v>794</v>
      </c>
      <c r="AK353" s="10" t="s">
        <v>974</v>
      </c>
      <c r="AL353" s="10" t="s">
        <v>793</v>
      </c>
      <c r="AM353" s="10" t="s">
        <v>793</v>
      </c>
    </row>
    <row r="354" spans="1:39">
      <c r="A354" t="s">
        <v>1433</v>
      </c>
      <c r="B354" s="3" t="s">
        <v>111</v>
      </c>
      <c r="C354" s="3" t="s">
        <v>111</v>
      </c>
      <c r="D354" s="3" t="s">
        <v>76</v>
      </c>
      <c r="E354" s="3" t="s">
        <v>6</v>
      </c>
      <c r="F354" s="3" t="s">
        <v>33</v>
      </c>
      <c r="G354" s="3" t="s">
        <v>4</v>
      </c>
      <c r="H354" s="3" t="s">
        <v>110</v>
      </c>
      <c r="I354" s="3" t="s">
        <v>2</v>
      </c>
      <c r="J354" s="3" t="s">
        <v>1</v>
      </c>
      <c r="K354" s="4">
        <v>500</v>
      </c>
      <c r="L354" s="4">
        <v>80</v>
      </c>
      <c r="M354" s="4" t="s">
        <v>793</v>
      </c>
      <c r="N354" s="3">
        <v>118</v>
      </c>
      <c r="O354" s="3">
        <v>28</v>
      </c>
      <c r="P354" s="3">
        <v>4.0999999999999996</v>
      </c>
      <c r="Q354" s="3">
        <v>3.6</v>
      </c>
      <c r="R354" s="3">
        <v>2.75</v>
      </c>
      <c r="S354" s="3">
        <v>2.8</v>
      </c>
      <c r="T354" s="3">
        <v>84</v>
      </c>
      <c r="U354" s="6" t="s">
        <v>793</v>
      </c>
      <c r="V354" s="3">
        <v>810</v>
      </c>
      <c r="W354" s="3">
        <v>423.47609999999997</v>
      </c>
      <c r="X354" s="3">
        <v>28</v>
      </c>
      <c r="Y354" s="3">
        <v>2.8</v>
      </c>
      <c r="Z354" s="6" t="s">
        <v>793</v>
      </c>
      <c r="AA354" s="17" t="s">
        <v>793</v>
      </c>
      <c r="AB354" s="4" t="s">
        <v>1075</v>
      </c>
      <c r="AC354" s="4">
        <v>185</v>
      </c>
      <c r="AE354" s="4">
        <v>54</v>
      </c>
      <c r="AF354" s="4">
        <v>2006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</row>
    <row r="355" spans="1:39">
      <c r="A355" t="s">
        <v>1434</v>
      </c>
      <c r="B355" s="3" t="s">
        <v>109</v>
      </c>
      <c r="C355" s="3" t="s">
        <v>109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108</v>
      </c>
      <c r="I355" s="3" t="s">
        <v>2</v>
      </c>
      <c r="J355" s="3" t="s">
        <v>1</v>
      </c>
      <c r="K355" s="4">
        <v>500</v>
      </c>
      <c r="L355" s="4">
        <v>80</v>
      </c>
      <c r="M355" s="4" t="s">
        <v>793</v>
      </c>
      <c r="N355" s="3">
        <v>126</v>
      </c>
      <c r="O355" s="3">
        <v>39</v>
      </c>
      <c r="P355" s="3">
        <v>4.0999999999999996</v>
      </c>
      <c r="Q355" s="3">
        <v>3.6</v>
      </c>
      <c r="R355" s="3">
        <v>2.75</v>
      </c>
      <c r="S355" s="3">
        <v>3.9</v>
      </c>
      <c r="T355" s="3">
        <v>117</v>
      </c>
      <c r="U355" s="6" t="s">
        <v>793</v>
      </c>
      <c r="V355" s="3">
        <v>1130</v>
      </c>
      <c r="W355" s="3">
        <v>572.26499999999999</v>
      </c>
      <c r="X355" s="3">
        <v>39</v>
      </c>
      <c r="Y355" s="3">
        <v>3.9</v>
      </c>
      <c r="Z355" s="6" t="s">
        <v>793</v>
      </c>
      <c r="AA355" s="17" t="s">
        <v>793</v>
      </c>
      <c r="AB355" s="4" t="s">
        <v>1075</v>
      </c>
      <c r="AC355" s="4">
        <v>250</v>
      </c>
      <c r="AE355" s="4">
        <v>54</v>
      </c>
      <c r="AF355" s="4">
        <v>2006</v>
      </c>
      <c r="AG355" s="4" t="s">
        <v>0</v>
      </c>
      <c r="AI355" s="11" t="s">
        <v>794</v>
      </c>
      <c r="AK355" s="10" t="s">
        <v>974</v>
      </c>
      <c r="AL355" s="10" t="s">
        <v>793</v>
      </c>
      <c r="AM355" s="10" t="s">
        <v>793</v>
      </c>
    </row>
    <row r="356" spans="1:39">
      <c r="A356" t="s">
        <v>1435</v>
      </c>
      <c r="B356" s="3" t="s">
        <v>107</v>
      </c>
      <c r="C356" s="3" t="s">
        <v>107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106</v>
      </c>
      <c r="I356" s="3" t="s">
        <v>2</v>
      </c>
      <c r="J356" s="3" t="s">
        <v>1</v>
      </c>
      <c r="K356" s="4">
        <v>500</v>
      </c>
      <c r="L356" s="4">
        <v>80</v>
      </c>
      <c r="M356" s="4" t="s">
        <v>793</v>
      </c>
      <c r="N356" s="3">
        <v>165</v>
      </c>
      <c r="O356" s="3">
        <v>50</v>
      </c>
      <c r="P356" s="3">
        <v>4.0999999999999996</v>
      </c>
      <c r="Q356" s="3">
        <v>3.6</v>
      </c>
      <c r="R356" s="3">
        <v>2.75</v>
      </c>
      <c r="S356" s="3">
        <v>5</v>
      </c>
      <c r="T356" s="3">
        <v>150</v>
      </c>
      <c r="U356" s="6" t="s">
        <v>793</v>
      </c>
      <c r="V356" s="3">
        <v>1110</v>
      </c>
      <c r="W356" s="3">
        <v>551.2663</v>
      </c>
      <c r="X356" s="3">
        <v>50</v>
      </c>
      <c r="Y356" s="3">
        <v>5</v>
      </c>
      <c r="Z356" s="6" t="s">
        <v>793</v>
      </c>
      <c r="AA356" s="17" t="s">
        <v>793</v>
      </c>
      <c r="AB356" s="4" t="s">
        <v>1075</v>
      </c>
      <c r="AC356" s="4">
        <v>250</v>
      </c>
      <c r="AE356" s="4">
        <v>53</v>
      </c>
      <c r="AF356" s="4">
        <v>2006</v>
      </c>
      <c r="AG356" s="4" t="s">
        <v>0</v>
      </c>
      <c r="AI356" s="11" t="s">
        <v>794</v>
      </c>
      <c r="AK356" s="10" t="s">
        <v>974</v>
      </c>
      <c r="AL356" s="10" t="s">
        <v>793</v>
      </c>
      <c r="AM356" s="10" t="s">
        <v>793</v>
      </c>
    </row>
    <row r="357" spans="1:39">
      <c r="A357" t="s">
        <v>1436</v>
      </c>
      <c r="B357" s="3" t="s">
        <v>105</v>
      </c>
      <c r="C357" s="3" t="s">
        <v>105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104</v>
      </c>
      <c r="I357" s="3" t="s">
        <v>2</v>
      </c>
      <c r="J357" s="3" t="s">
        <v>9</v>
      </c>
      <c r="K357" s="4">
        <v>500</v>
      </c>
      <c r="L357" s="4">
        <v>70</v>
      </c>
      <c r="M357" s="3">
        <v>380</v>
      </c>
      <c r="N357" s="3">
        <v>163</v>
      </c>
      <c r="O357" s="3">
        <v>5.3</v>
      </c>
      <c r="P357" s="3">
        <v>4.2</v>
      </c>
      <c r="Q357" s="3">
        <v>3.75</v>
      </c>
      <c r="R357" s="3">
        <v>2.5</v>
      </c>
      <c r="S357" s="3">
        <v>1.1000000000000001</v>
      </c>
      <c r="T357" s="3">
        <v>11</v>
      </c>
      <c r="U357" s="6" t="s">
        <v>793</v>
      </c>
      <c r="V357" s="3">
        <v>124</v>
      </c>
      <c r="W357" s="3">
        <v>52</v>
      </c>
      <c r="X357" s="3">
        <v>5</v>
      </c>
      <c r="Y357" s="3">
        <v>0.57999999999999996</v>
      </c>
      <c r="Z357" s="6" t="s">
        <v>793</v>
      </c>
      <c r="AA357" s="17" t="s">
        <v>793</v>
      </c>
      <c r="AB357" s="4">
        <v>65</v>
      </c>
      <c r="AC357" s="4">
        <v>19</v>
      </c>
      <c r="AD357" s="4">
        <v>48</v>
      </c>
      <c r="AE357" s="7" t="s">
        <v>1075</v>
      </c>
      <c r="AF357" s="4">
        <v>2007</v>
      </c>
      <c r="AG357" s="4" t="s">
        <v>0</v>
      </c>
      <c r="AI357" s="11" t="s">
        <v>796</v>
      </c>
      <c r="AK357" s="10" t="s">
        <v>974</v>
      </c>
      <c r="AL357" s="10" t="s">
        <v>793</v>
      </c>
      <c r="AM357" s="10" t="s">
        <v>793</v>
      </c>
    </row>
    <row r="358" spans="1:39">
      <c r="A358" t="s">
        <v>1437</v>
      </c>
      <c r="B358" s="3" t="s">
        <v>103</v>
      </c>
      <c r="C358" s="3" t="s">
        <v>103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102</v>
      </c>
      <c r="I358" s="3" t="s">
        <v>2</v>
      </c>
      <c r="J358" s="3" t="s">
        <v>9</v>
      </c>
      <c r="K358" s="4">
        <v>500</v>
      </c>
      <c r="L358" s="4">
        <v>70</v>
      </c>
      <c r="M358" s="3">
        <v>350</v>
      </c>
      <c r="N358" s="3">
        <v>165</v>
      </c>
      <c r="O358" s="3">
        <v>6.8</v>
      </c>
      <c r="P358" s="3">
        <v>4.2</v>
      </c>
      <c r="Q358" s="3">
        <v>3.75</v>
      </c>
      <c r="R358" s="3">
        <v>2.5</v>
      </c>
      <c r="S358" s="3">
        <v>1.4</v>
      </c>
      <c r="T358" s="3">
        <v>13.6</v>
      </c>
      <c r="U358" s="6" t="s">
        <v>793</v>
      </c>
      <c r="V358" s="3">
        <v>155</v>
      </c>
      <c r="W358" s="3">
        <v>73</v>
      </c>
      <c r="X358" s="3">
        <v>6.8</v>
      </c>
      <c r="Y358" s="3">
        <v>0.57999999999999996</v>
      </c>
      <c r="Z358" s="6" t="s">
        <v>793</v>
      </c>
      <c r="AA358" s="17" t="s">
        <v>793</v>
      </c>
      <c r="AB358" s="4">
        <v>65</v>
      </c>
      <c r="AC358" s="4">
        <v>19.8</v>
      </c>
      <c r="AD358" s="4">
        <v>61</v>
      </c>
      <c r="AE358" s="7" t="s">
        <v>1075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</row>
    <row r="359" spans="1:39">
      <c r="A359" t="s">
        <v>1438</v>
      </c>
      <c r="B359" s="3" t="s">
        <v>101</v>
      </c>
      <c r="C359" s="3" t="s">
        <v>101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100</v>
      </c>
      <c r="I359" s="3" t="s">
        <v>2</v>
      </c>
      <c r="J359" s="3" t="s">
        <v>1</v>
      </c>
      <c r="K359" s="4">
        <v>500</v>
      </c>
      <c r="L359" s="4">
        <v>80</v>
      </c>
      <c r="M359" s="3">
        <v>313</v>
      </c>
      <c r="N359" s="3">
        <v>149</v>
      </c>
      <c r="O359" s="3">
        <v>45</v>
      </c>
      <c r="P359" s="3">
        <v>4.0999999999999996</v>
      </c>
      <c r="Q359" s="3">
        <v>3.6</v>
      </c>
      <c r="R359" s="3">
        <v>2.7</v>
      </c>
      <c r="S359" s="3">
        <v>4.5</v>
      </c>
      <c r="T359" s="3">
        <v>100</v>
      </c>
      <c r="U359" s="6" t="s">
        <v>793</v>
      </c>
      <c r="V359" s="3">
        <v>1070</v>
      </c>
      <c r="W359" s="3">
        <v>510</v>
      </c>
      <c r="X359" s="3">
        <v>45</v>
      </c>
      <c r="Y359" s="3">
        <v>4.5</v>
      </c>
      <c r="Z359" s="6" t="s">
        <v>793</v>
      </c>
      <c r="AA359" s="17" t="s">
        <v>793</v>
      </c>
      <c r="AB359" s="4" t="s">
        <v>1075</v>
      </c>
      <c r="AC359" s="4">
        <v>222</v>
      </c>
      <c r="AE359" s="4">
        <v>54.3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</row>
    <row r="360" spans="1:39">
      <c r="A360" t="s">
        <v>1439</v>
      </c>
      <c r="B360" s="3" t="s">
        <v>99</v>
      </c>
      <c r="C360" s="3" t="s">
        <v>99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98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285</v>
      </c>
      <c r="N360" s="3">
        <v>136</v>
      </c>
      <c r="O360" s="3">
        <v>41</v>
      </c>
      <c r="P360" s="3">
        <v>4.0999999999999996</v>
      </c>
      <c r="Q360" s="3">
        <v>3.6</v>
      </c>
      <c r="R360" s="3">
        <v>2.7</v>
      </c>
      <c r="S360" s="3">
        <v>4.5</v>
      </c>
      <c r="T360" s="3">
        <v>150</v>
      </c>
      <c r="U360" s="6">
        <f>0.33</f>
        <v>0.33</v>
      </c>
      <c r="V360" s="3">
        <v>1070</v>
      </c>
      <c r="W360" s="3">
        <v>513.83339999999998</v>
      </c>
      <c r="X360" s="3">
        <v>41</v>
      </c>
      <c r="Y360" s="3">
        <v>4.5</v>
      </c>
      <c r="Z360" s="6">
        <f>0.33</f>
        <v>0.33</v>
      </c>
      <c r="AA360" s="17" t="s">
        <v>793</v>
      </c>
      <c r="AB360" s="4" t="s">
        <v>1075</v>
      </c>
      <c r="AC360" s="4">
        <v>222</v>
      </c>
      <c r="AE360" s="4">
        <v>54.3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2">
        <v>0.8</v>
      </c>
    </row>
    <row r="361" spans="1:39">
      <c r="A361" t="s">
        <v>1440</v>
      </c>
      <c r="B361" s="3" t="s">
        <v>97</v>
      </c>
      <c r="C361" s="3" t="s">
        <v>97</v>
      </c>
      <c r="D361" s="3" t="s">
        <v>76</v>
      </c>
      <c r="E361" s="3" t="s">
        <v>6</v>
      </c>
      <c r="F361" s="3" t="s">
        <v>33</v>
      </c>
      <c r="G361" s="3" t="s">
        <v>4</v>
      </c>
      <c r="H361" s="3" t="s">
        <v>96</v>
      </c>
      <c r="I361" s="3" t="s">
        <v>2</v>
      </c>
      <c r="J361" s="3" t="s">
        <v>1</v>
      </c>
      <c r="K361" s="4">
        <v>500</v>
      </c>
      <c r="L361" s="4">
        <v>80</v>
      </c>
      <c r="M361" s="3">
        <v>252</v>
      </c>
      <c r="N361" s="3">
        <v>124</v>
      </c>
      <c r="O361" s="3">
        <v>27</v>
      </c>
      <c r="P361" s="3">
        <v>4.0999999999999996</v>
      </c>
      <c r="Q361" s="3">
        <v>3.6</v>
      </c>
      <c r="R361" s="3">
        <v>2.7</v>
      </c>
      <c r="S361" s="3">
        <v>2.7</v>
      </c>
      <c r="T361" s="3">
        <v>110</v>
      </c>
      <c r="U361" s="6">
        <f>0.33</f>
        <v>0.33</v>
      </c>
      <c r="V361" s="3">
        <v>770</v>
      </c>
      <c r="W361" s="3">
        <v>377.274</v>
      </c>
      <c r="X361" s="3">
        <v>27</v>
      </c>
      <c r="Y361" s="3">
        <v>2.7</v>
      </c>
      <c r="Z361" s="6">
        <f>0.33</f>
        <v>0.33</v>
      </c>
      <c r="AA361" s="17" t="s">
        <v>793</v>
      </c>
      <c r="AB361" s="4" t="s">
        <v>1075</v>
      </c>
      <c r="AC361" s="4">
        <v>163</v>
      </c>
      <c r="AE361" s="4">
        <v>54.3</v>
      </c>
      <c r="AF361" s="4">
        <v>2005</v>
      </c>
      <c r="AG361" s="4" t="s">
        <v>0</v>
      </c>
      <c r="AI361" s="11" t="s">
        <v>842</v>
      </c>
      <c r="AK361" s="10" t="s">
        <v>974</v>
      </c>
      <c r="AL361" s="10" t="s">
        <v>793</v>
      </c>
      <c r="AM361" s="12">
        <v>0.8</v>
      </c>
    </row>
    <row r="362" spans="1:39">
      <c r="A362" t="s">
        <v>1441</v>
      </c>
      <c r="B362" s="3" t="s">
        <v>95</v>
      </c>
      <c r="C362" s="3" t="s">
        <v>95</v>
      </c>
      <c r="D362" s="3" t="s">
        <v>76</v>
      </c>
      <c r="E362" s="3" t="s">
        <v>6</v>
      </c>
      <c r="F362" s="3" t="s">
        <v>33</v>
      </c>
      <c r="G362" s="3" t="s">
        <v>4</v>
      </c>
      <c r="H362" s="3" t="s">
        <v>94</v>
      </c>
      <c r="I362" s="3" t="s">
        <v>2</v>
      </c>
      <c r="J362" s="3" t="s">
        <v>1</v>
      </c>
      <c r="K362" s="4">
        <v>500</v>
      </c>
      <c r="L362" s="4">
        <v>80</v>
      </c>
      <c r="M362" s="3">
        <v>131</v>
      </c>
      <c r="N362" s="3">
        <v>67</v>
      </c>
      <c r="O362" s="3">
        <v>7</v>
      </c>
      <c r="P362" s="3">
        <v>4.0999999999999996</v>
      </c>
      <c r="Q362" s="3">
        <v>3.6</v>
      </c>
      <c r="R362" s="3">
        <v>2.7</v>
      </c>
      <c r="S362" s="3">
        <v>0.7</v>
      </c>
      <c r="T362" s="3">
        <v>100</v>
      </c>
      <c r="U362" s="6" t="s">
        <v>793</v>
      </c>
      <c r="V362" s="3">
        <v>370</v>
      </c>
      <c r="W362" s="3">
        <v>191.3398</v>
      </c>
      <c r="X362" s="3">
        <v>7</v>
      </c>
      <c r="Y362" s="3">
        <v>0.7</v>
      </c>
      <c r="Z362" s="6" t="s">
        <v>793</v>
      </c>
      <c r="AA362" s="17" t="s">
        <v>793</v>
      </c>
      <c r="AB362" s="4" t="s">
        <v>1075</v>
      </c>
      <c r="AC362" s="4">
        <v>145</v>
      </c>
      <c r="AE362" s="4">
        <v>41</v>
      </c>
      <c r="AF362" s="4">
        <v>2005</v>
      </c>
      <c r="AG362" s="4" t="s">
        <v>0</v>
      </c>
      <c r="AI362" s="11" t="s">
        <v>842</v>
      </c>
      <c r="AK362" s="10" t="s">
        <v>974</v>
      </c>
      <c r="AL362" s="10" t="s">
        <v>793</v>
      </c>
      <c r="AM362" s="10" t="s">
        <v>793</v>
      </c>
    </row>
    <row r="363" spans="1:39">
      <c r="A363" t="s">
        <v>1442</v>
      </c>
      <c r="B363" s="3" t="s">
        <v>93</v>
      </c>
      <c r="C363" s="3" t="s">
        <v>93</v>
      </c>
      <c r="D363" s="3" t="s">
        <v>76</v>
      </c>
      <c r="E363" s="3" t="s">
        <v>6</v>
      </c>
      <c r="F363" s="3" t="s">
        <v>33</v>
      </c>
      <c r="G363" s="3" t="s">
        <v>4</v>
      </c>
      <c r="H363" s="3" t="s">
        <v>92</v>
      </c>
      <c r="I363" s="3" t="s">
        <v>2</v>
      </c>
      <c r="J363" s="3" t="s">
        <v>1</v>
      </c>
      <c r="K363" s="4">
        <v>500</v>
      </c>
      <c r="L363" s="4">
        <v>80</v>
      </c>
      <c r="M363" s="3">
        <v>187</v>
      </c>
      <c r="N363" s="3">
        <v>89</v>
      </c>
      <c r="O363" s="3">
        <v>20</v>
      </c>
      <c r="P363" s="3">
        <v>4.0999999999999996</v>
      </c>
      <c r="Q363" s="3">
        <v>3.6</v>
      </c>
      <c r="R363" s="3">
        <v>2.7</v>
      </c>
      <c r="S363" s="3">
        <v>2</v>
      </c>
      <c r="T363" s="3">
        <v>250</v>
      </c>
      <c r="U363" s="6" t="s">
        <v>793</v>
      </c>
      <c r="V363" s="3">
        <v>800</v>
      </c>
      <c r="W363" s="3">
        <v>373.11680000000001</v>
      </c>
      <c r="X363" s="3">
        <v>20</v>
      </c>
      <c r="Y363" s="3">
        <v>2</v>
      </c>
      <c r="Z363" s="6" t="s">
        <v>793</v>
      </c>
      <c r="AA363" s="17" t="s">
        <v>793</v>
      </c>
      <c r="AB363" s="4" t="s">
        <v>1075</v>
      </c>
      <c r="AC363" s="4">
        <v>163</v>
      </c>
      <c r="AE363" s="4">
        <v>54</v>
      </c>
      <c r="AF363" s="4">
        <v>2005</v>
      </c>
      <c r="AG363" s="4" t="s">
        <v>0</v>
      </c>
      <c r="AI363" s="11" t="s">
        <v>842</v>
      </c>
      <c r="AK363" s="10" t="s">
        <v>974</v>
      </c>
      <c r="AL363" s="10" t="s">
        <v>793</v>
      </c>
      <c r="AM363" s="10" t="s">
        <v>793</v>
      </c>
    </row>
    <row r="364" spans="1:39">
      <c r="A364" t="s">
        <v>1443</v>
      </c>
      <c r="B364" s="3" t="s">
        <v>91</v>
      </c>
      <c r="C364" s="3" t="s">
        <v>91</v>
      </c>
      <c r="D364" s="3" t="s">
        <v>76</v>
      </c>
      <c r="E364" s="3" t="s">
        <v>6</v>
      </c>
      <c r="F364" s="3" t="s">
        <v>33</v>
      </c>
      <c r="G364" s="3" t="s">
        <v>4</v>
      </c>
      <c r="H364" s="3" t="s">
        <v>90</v>
      </c>
      <c r="I364" s="3" t="s">
        <v>2</v>
      </c>
      <c r="J364" s="3" t="s">
        <v>1</v>
      </c>
      <c r="K364" s="4">
        <v>500</v>
      </c>
      <c r="L364" s="4">
        <v>80</v>
      </c>
      <c r="M364" s="3">
        <v>209</v>
      </c>
      <c r="N364" s="3">
        <v>97</v>
      </c>
      <c r="O364" s="3">
        <v>30</v>
      </c>
      <c r="P364" s="3">
        <v>4.0999999999999996</v>
      </c>
      <c r="Q364" s="3">
        <v>3.6</v>
      </c>
      <c r="R364" s="3">
        <v>2.7</v>
      </c>
      <c r="S364" s="3">
        <v>3</v>
      </c>
      <c r="T364" s="3">
        <v>300</v>
      </c>
      <c r="U364" s="6" t="s">
        <v>793</v>
      </c>
      <c r="V364" s="3">
        <v>1100</v>
      </c>
      <c r="W364" s="3">
        <v>508.17129999999997</v>
      </c>
      <c r="X364" s="3">
        <v>30</v>
      </c>
      <c r="Y364" s="3">
        <v>3</v>
      </c>
      <c r="Z364" s="6" t="s">
        <v>793</v>
      </c>
      <c r="AA364" s="17" t="s">
        <v>793</v>
      </c>
      <c r="AB364" s="4" t="s">
        <v>1075</v>
      </c>
      <c r="AC364" s="4">
        <v>222</v>
      </c>
      <c r="AE364" s="4">
        <v>54</v>
      </c>
      <c r="AF364" s="4">
        <v>2005</v>
      </c>
      <c r="AG364" s="4" t="s">
        <v>0</v>
      </c>
      <c r="AI364" s="11" t="s">
        <v>842</v>
      </c>
      <c r="AK364" s="10" t="s">
        <v>974</v>
      </c>
      <c r="AL364" s="10" t="s">
        <v>793</v>
      </c>
      <c r="AM364" s="10" t="s">
        <v>793</v>
      </c>
    </row>
    <row r="365" spans="1:39">
      <c r="A365" t="s">
        <v>1444</v>
      </c>
      <c r="B365" s="3" t="s">
        <v>89</v>
      </c>
      <c r="C365" s="3" t="s">
        <v>89</v>
      </c>
      <c r="D365" s="3" t="s">
        <v>1032</v>
      </c>
      <c r="E365" s="3" t="s">
        <v>6</v>
      </c>
      <c r="F365" s="3" t="s">
        <v>88</v>
      </c>
      <c r="G365" s="3" t="s">
        <v>9</v>
      </c>
      <c r="H365" s="3" t="s">
        <v>87</v>
      </c>
      <c r="I365" s="3" t="s">
        <v>2</v>
      </c>
      <c r="J365" s="3" t="s">
        <v>9</v>
      </c>
      <c r="K365" s="4">
        <v>3000</v>
      </c>
      <c r="L365" s="4">
        <v>80</v>
      </c>
      <c r="M365" s="3">
        <v>296</v>
      </c>
      <c r="N365" s="3">
        <v>142</v>
      </c>
      <c r="O365" s="3">
        <v>15</v>
      </c>
      <c r="P365" s="3">
        <v>4.2</v>
      </c>
      <c r="Q365" s="3">
        <v>3.6</v>
      </c>
      <c r="R365" s="3">
        <v>2.7</v>
      </c>
      <c r="S365" s="3">
        <v>15</v>
      </c>
      <c r="T365" s="3">
        <v>15</v>
      </c>
      <c r="U365" s="6" t="s">
        <v>793</v>
      </c>
      <c r="V365" s="3">
        <v>380</v>
      </c>
      <c r="W365" s="3">
        <v>180.4631</v>
      </c>
      <c r="X365" s="3">
        <v>15</v>
      </c>
      <c r="Y365" s="3">
        <v>1.5</v>
      </c>
      <c r="Z365" s="6" t="s">
        <v>793</v>
      </c>
      <c r="AA365" s="17" t="s">
        <v>793</v>
      </c>
      <c r="AB365" s="4">
        <v>88.3</v>
      </c>
      <c r="AC365" s="4">
        <v>37.5</v>
      </c>
      <c r="AD365" s="4">
        <v>54.5</v>
      </c>
      <c r="AE365" s="7" t="s">
        <v>1075</v>
      </c>
      <c r="AG365" s="4" t="s">
        <v>0</v>
      </c>
      <c r="AI365" s="11" t="s">
        <v>794</v>
      </c>
      <c r="AK365" s="10" t="s">
        <v>974</v>
      </c>
      <c r="AL365" s="10" t="s">
        <v>793</v>
      </c>
      <c r="AM365" s="10" t="s">
        <v>793</v>
      </c>
    </row>
    <row r="366" spans="1:39" ht="16.2" customHeight="1">
      <c r="A366" t="s">
        <v>1445</v>
      </c>
      <c r="B366" s="3" t="s">
        <v>86</v>
      </c>
      <c r="C366" s="3" t="s">
        <v>86</v>
      </c>
      <c r="D366" s="3" t="s">
        <v>85</v>
      </c>
      <c r="E366" s="3" t="s">
        <v>84</v>
      </c>
      <c r="F366" s="3" t="s">
        <v>83</v>
      </c>
      <c r="G366" s="3" t="s">
        <v>4</v>
      </c>
      <c r="H366" s="3" t="s">
        <v>82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5.4</v>
      </c>
      <c r="P366" s="3">
        <v>3.7</v>
      </c>
      <c r="Q366" s="3">
        <v>3.2</v>
      </c>
      <c r="R366" s="3">
        <v>2</v>
      </c>
      <c r="S366" s="3">
        <v>1.08</v>
      </c>
      <c r="T366" s="3">
        <v>5.4</v>
      </c>
      <c r="U366" s="6" t="s">
        <v>793</v>
      </c>
      <c r="V366" s="3">
        <v>143</v>
      </c>
      <c r="W366" s="3">
        <v>58.966799999999999</v>
      </c>
      <c r="X366" s="3">
        <v>5.4</v>
      </c>
      <c r="Y366" s="3">
        <v>1.08</v>
      </c>
      <c r="Z366" s="6" t="s">
        <v>793</v>
      </c>
      <c r="AA366" s="17" t="s">
        <v>793</v>
      </c>
      <c r="AB366" s="4" t="s">
        <v>1075</v>
      </c>
      <c r="AC366" s="4">
        <v>72</v>
      </c>
      <c r="AE366" s="4">
        <v>32.299999999999997</v>
      </c>
      <c r="AF366" s="4">
        <v>2012</v>
      </c>
      <c r="AG366" s="4" t="s">
        <v>0</v>
      </c>
      <c r="AI366" s="11" t="s">
        <v>821</v>
      </c>
      <c r="AK366" s="10" t="s">
        <v>974</v>
      </c>
      <c r="AL366" s="10" t="s">
        <v>793</v>
      </c>
      <c r="AM366" s="10" t="s">
        <v>793</v>
      </c>
    </row>
    <row r="367" spans="1:39">
      <c r="A367" t="s">
        <v>1446</v>
      </c>
      <c r="B367" s="3" t="s">
        <v>81</v>
      </c>
      <c r="C367" s="3" t="s">
        <v>81</v>
      </c>
      <c r="D367" s="3" t="s">
        <v>68</v>
      </c>
      <c r="E367" s="3" t="s">
        <v>6</v>
      </c>
      <c r="F367" s="3" t="s">
        <v>12</v>
      </c>
      <c r="G367" s="3" t="s">
        <v>4</v>
      </c>
      <c r="H367" s="3" t="s">
        <v>80</v>
      </c>
      <c r="I367" s="3" t="s">
        <v>2</v>
      </c>
      <c r="J367" s="3" t="s">
        <v>1</v>
      </c>
      <c r="K367" s="4">
        <v>400</v>
      </c>
      <c r="L367" s="4">
        <v>80</v>
      </c>
      <c r="M367" s="4" t="s">
        <v>793</v>
      </c>
      <c r="N367" s="4" t="s">
        <v>793</v>
      </c>
      <c r="O367" s="3">
        <v>3.5</v>
      </c>
      <c r="P367" s="3">
        <v>4.2</v>
      </c>
      <c r="Q367" s="3">
        <v>3.63</v>
      </c>
      <c r="R367" s="3">
        <v>2.5</v>
      </c>
      <c r="S367" s="3">
        <v>0.68</v>
      </c>
      <c r="T367" s="3">
        <v>10</v>
      </c>
      <c r="U367" s="6">
        <v>1</v>
      </c>
      <c r="V367" s="3">
        <v>49</v>
      </c>
      <c r="W367" s="3">
        <v>17.274999999999999</v>
      </c>
      <c r="X367" s="3">
        <v>3.4</v>
      </c>
      <c r="Y367" s="3">
        <v>1.7</v>
      </c>
      <c r="Z367" s="6">
        <v>0.5</v>
      </c>
      <c r="AA367" s="17" t="s">
        <v>793</v>
      </c>
      <c r="AB367" s="4" t="s">
        <v>1075</v>
      </c>
      <c r="AC367" s="4">
        <v>65</v>
      </c>
      <c r="AE367" s="4">
        <v>18.399999999999999</v>
      </c>
      <c r="AF367" s="4">
        <v>2014</v>
      </c>
      <c r="AG367" s="4" t="s">
        <v>0</v>
      </c>
      <c r="AI367" s="11" t="s">
        <v>897</v>
      </c>
      <c r="AJ367" s="3"/>
      <c r="AK367" s="10" t="s">
        <v>974</v>
      </c>
      <c r="AL367" s="10">
        <v>0.01</v>
      </c>
      <c r="AM367" s="12">
        <v>1</v>
      </c>
    </row>
    <row r="368" spans="1:39">
      <c r="A368" t="s">
        <v>1447</v>
      </c>
      <c r="B368" s="3" t="s">
        <v>79</v>
      </c>
      <c r="C368" s="3" t="s">
        <v>79</v>
      </c>
      <c r="D368" s="3" t="s">
        <v>76</v>
      </c>
      <c r="E368" s="3" t="s">
        <v>6</v>
      </c>
      <c r="F368" s="3" t="s">
        <v>33</v>
      </c>
      <c r="G368" s="3" t="s">
        <v>9</v>
      </c>
      <c r="H368" s="3" t="s">
        <v>78</v>
      </c>
      <c r="I368" s="3" t="s">
        <v>2</v>
      </c>
      <c r="J368" s="3" t="s">
        <v>9</v>
      </c>
      <c r="K368" s="4">
        <v>1500</v>
      </c>
      <c r="L368" s="4">
        <v>80</v>
      </c>
      <c r="M368" s="3">
        <v>246</v>
      </c>
      <c r="N368" s="3">
        <v>150</v>
      </c>
      <c r="O368" s="3">
        <v>4</v>
      </c>
      <c r="P368" s="3">
        <v>4.2</v>
      </c>
      <c r="Q368" s="3">
        <v>3.65</v>
      </c>
      <c r="R368" s="3">
        <v>2.7</v>
      </c>
      <c r="S368" s="3">
        <v>0.8</v>
      </c>
      <c r="T368" s="3">
        <v>8</v>
      </c>
      <c r="U368" s="6">
        <v>0.5</v>
      </c>
      <c r="V368" s="3">
        <v>97</v>
      </c>
      <c r="W368" s="3">
        <v>56.5779</v>
      </c>
      <c r="X368" s="3">
        <v>4</v>
      </c>
      <c r="Y368" s="3">
        <v>2</v>
      </c>
      <c r="Z368" s="6">
        <v>0.5</v>
      </c>
      <c r="AA368" s="17" t="s">
        <v>793</v>
      </c>
      <c r="AB368" s="4">
        <v>68.5</v>
      </c>
      <c r="AC368" s="4">
        <v>18.649999999999999</v>
      </c>
      <c r="AD368" s="4">
        <v>45.3</v>
      </c>
      <c r="AE368" s="7" t="s">
        <v>1075</v>
      </c>
      <c r="AF368" s="4">
        <v>2019</v>
      </c>
      <c r="AG368" s="4" t="s">
        <v>0</v>
      </c>
      <c r="AI368" s="11" t="s">
        <v>862</v>
      </c>
      <c r="AK368" s="10" t="s">
        <v>974</v>
      </c>
      <c r="AL368" s="10" t="s">
        <v>793</v>
      </c>
      <c r="AM368" s="10" t="s">
        <v>793</v>
      </c>
    </row>
    <row r="369" spans="1:39">
      <c r="A369" t="s">
        <v>1448</v>
      </c>
      <c r="B369" s="3" t="s">
        <v>77</v>
      </c>
      <c r="C369" s="3" t="s">
        <v>77</v>
      </c>
      <c r="D369" s="3" t="s">
        <v>76</v>
      </c>
      <c r="E369" s="3" t="s">
        <v>6</v>
      </c>
      <c r="F369" s="3" t="s">
        <v>33</v>
      </c>
      <c r="G369" s="3" t="s">
        <v>9</v>
      </c>
      <c r="H369" s="3" t="s">
        <v>75</v>
      </c>
      <c r="I369" s="3" t="s">
        <v>2</v>
      </c>
      <c r="J369" s="3" t="s">
        <v>9</v>
      </c>
      <c r="K369" s="4">
        <v>1500</v>
      </c>
      <c r="L369" s="4">
        <v>80</v>
      </c>
      <c r="M369" s="3">
        <v>264</v>
      </c>
      <c r="N369" s="3">
        <v>150</v>
      </c>
      <c r="O369" s="3">
        <v>5.6</v>
      </c>
      <c r="P369" s="3">
        <v>4.0999999999999996</v>
      </c>
      <c r="Q369" s="3">
        <v>3.65</v>
      </c>
      <c r="R369" s="3">
        <v>2.5</v>
      </c>
      <c r="S369" s="3">
        <v>1.18</v>
      </c>
      <c r="T369" s="3">
        <v>11</v>
      </c>
      <c r="U369" s="6">
        <v>0.5</v>
      </c>
      <c r="V369" s="3">
        <v>136</v>
      </c>
      <c r="W369" s="3">
        <v>77.308099999999996</v>
      </c>
      <c r="X369" s="3">
        <v>5.6</v>
      </c>
      <c r="Y369" s="3">
        <v>1.18</v>
      </c>
      <c r="Z369" s="6">
        <v>0.5</v>
      </c>
      <c r="AA369" s="17" t="s">
        <v>793</v>
      </c>
      <c r="AB369" s="4">
        <v>68.7</v>
      </c>
      <c r="AC369" s="4">
        <v>18.600000000000001</v>
      </c>
      <c r="AD369" s="4">
        <v>60.5</v>
      </c>
      <c r="AE369" s="7" t="s">
        <v>1075</v>
      </c>
      <c r="AF369" s="4">
        <v>2019</v>
      </c>
      <c r="AG369" s="4" t="s">
        <v>0</v>
      </c>
      <c r="AI369" s="11" t="s">
        <v>863</v>
      </c>
      <c r="AK369" s="10" t="s">
        <v>974</v>
      </c>
      <c r="AL369" s="10" t="s">
        <v>793</v>
      </c>
      <c r="AM369" s="10" t="s">
        <v>793</v>
      </c>
    </row>
    <row r="370" spans="1:39">
      <c r="A370" t="s">
        <v>1449</v>
      </c>
      <c r="B370" s="3" t="s">
        <v>74</v>
      </c>
      <c r="C370" s="3" t="s">
        <v>72</v>
      </c>
      <c r="D370" s="3" t="s">
        <v>71</v>
      </c>
      <c r="E370" s="3" t="s">
        <v>6</v>
      </c>
      <c r="F370" s="3" t="s">
        <v>5</v>
      </c>
      <c r="G370" s="3" t="s">
        <v>4</v>
      </c>
      <c r="H370" s="3" t="s">
        <v>70</v>
      </c>
      <c r="I370" s="3" t="s">
        <v>2</v>
      </c>
      <c r="J370" s="3" t="s">
        <v>1</v>
      </c>
      <c r="K370" s="4">
        <v>1000</v>
      </c>
      <c r="L370" s="4">
        <v>80</v>
      </c>
      <c r="M370" s="4" t="s">
        <v>793</v>
      </c>
      <c r="N370" s="4" t="s">
        <v>793</v>
      </c>
      <c r="O370" s="3">
        <v>10</v>
      </c>
      <c r="P370" s="3">
        <v>4.2</v>
      </c>
      <c r="Q370" s="3">
        <v>3.6</v>
      </c>
      <c r="R370" s="3">
        <v>3</v>
      </c>
      <c r="S370" s="3">
        <v>1.5</v>
      </c>
      <c r="T370" s="3">
        <v>50</v>
      </c>
      <c r="U370" s="6">
        <v>0.2</v>
      </c>
      <c r="V370" s="3">
        <v>320</v>
      </c>
      <c r="W370" s="3">
        <v>130.67420000000001</v>
      </c>
      <c r="X370" s="3">
        <v>20</v>
      </c>
      <c r="Y370" s="3">
        <v>5</v>
      </c>
      <c r="Z370" s="6">
        <v>0.2</v>
      </c>
      <c r="AA370" s="17" t="s">
        <v>793</v>
      </c>
      <c r="AB370" s="4" t="s">
        <v>1075</v>
      </c>
      <c r="AC370" s="4">
        <v>144</v>
      </c>
      <c r="AE370" s="4">
        <v>34</v>
      </c>
      <c r="AF370" s="4">
        <v>2011</v>
      </c>
      <c r="AG370" s="4" t="s">
        <v>0</v>
      </c>
      <c r="AI370" s="13" t="s">
        <v>816</v>
      </c>
      <c r="AK370" s="10" t="s">
        <v>974</v>
      </c>
      <c r="AL370" s="10" t="s">
        <v>793</v>
      </c>
      <c r="AM370" s="10" t="s">
        <v>793</v>
      </c>
    </row>
    <row r="371" spans="1:39">
      <c r="A371" t="s">
        <v>1450</v>
      </c>
      <c r="B371" s="3" t="s">
        <v>73</v>
      </c>
      <c r="C371" s="3" t="s">
        <v>72</v>
      </c>
      <c r="D371" s="3" t="s">
        <v>71</v>
      </c>
      <c r="E371" s="3" t="s">
        <v>6</v>
      </c>
      <c r="F371" s="3" t="s">
        <v>5</v>
      </c>
      <c r="G371" s="3" t="s">
        <v>4</v>
      </c>
      <c r="H371" s="3" t="s">
        <v>70</v>
      </c>
      <c r="I371" s="3" t="s">
        <v>2</v>
      </c>
      <c r="J371" s="3" t="s">
        <v>1</v>
      </c>
      <c r="K371" s="4">
        <v>2000</v>
      </c>
      <c r="L371" s="4">
        <v>60</v>
      </c>
      <c r="M371" s="4" t="s">
        <v>793</v>
      </c>
      <c r="N371" s="4" t="s">
        <v>793</v>
      </c>
      <c r="O371" s="3">
        <v>10</v>
      </c>
      <c r="P371" s="3">
        <v>4.2</v>
      </c>
      <c r="Q371" s="3">
        <v>3.6</v>
      </c>
      <c r="R371" s="3">
        <v>3</v>
      </c>
      <c r="S371" s="3">
        <v>1.5</v>
      </c>
      <c r="T371" s="3">
        <v>50</v>
      </c>
      <c r="U371" s="6">
        <v>0.2</v>
      </c>
      <c r="V371" s="3">
        <v>320</v>
      </c>
      <c r="W371" s="3">
        <v>130.67420000000001</v>
      </c>
      <c r="X371" s="3">
        <v>20</v>
      </c>
      <c r="Y371" s="3">
        <v>5</v>
      </c>
      <c r="Z371" s="6">
        <v>0.2</v>
      </c>
      <c r="AA371" s="17" t="s">
        <v>793</v>
      </c>
      <c r="AB371" s="4" t="s">
        <v>1075</v>
      </c>
      <c r="AC371" s="4">
        <v>144</v>
      </c>
      <c r="AE371" s="4">
        <v>34</v>
      </c>
      <c r="AF371" s="4">
        <v>2011</v>
      </c>
      <c r="AG371" s="4" t="s">
        <v>0</v>
      </c>
      <c r="AI371" s="13" t="s">
        <v>816</v>
      </c>
      <c r="AK371" s="10" t="s">
        <v>974</v>
      </c>
      <c r="AL371" s="10" t="s">
        <v>793</v>
      </c>
      <c r="AM371" s="10" t="s">
        <v>793</v>
      </c>
    </row>
    <row r="372" spans="1:39">
      <c r="A372" t="s">
        <v>1451</v>
      </c>
      <c r="B372" s="3" t="s">
        <v>69</v>
      </c>
      <c r="C372" s="3" t="s">
        <v>69</v>
      </c>
      <c r="D372" s="3" t="s">
        <v>68</v>
      </c>
      <c r="E372" s="3" t="s">
        <v>6</v>
      </c>
      <c r="F372" s="3" t="s">
        <v>12</v>
      </c>
      <c r="G372" s="3" t="s">
        <v>4</v>
      </c>
      <c r="H372" s="3" t="s">
        <v>67</v>
      </c>
      <c r="I372" s="3" t="s">
        <v>2</v>
      </c>
      <c r="J372" s="3" t="s">
        <v>1</v>
      </c>
      <c r="K372" s="4">
        <v>400</v>
      </c>
      <c r="L372" s="4">
        <v>80</v>
      </c>
      <c r="M372" s="4" t="s">
        <v>793</v>
      </c>
      <c r="N372" s="4" t="s">
        <v>793</v>
      </c>
      <c r="O372" s="3">
        <v>4.1500000000000004</v>
      </c>
      <c r="P372" s="3">
        <v>4.2</v>
      </c>
      <c r="Q372" s="3">
        <v>3.63</v>
      </c>
      <c r="R372" s="3">
        <v>2.5</v>
      </c>
      <c r="S372" s="3">
        <v>0.80400000000000005</v>
      </c>
      <c r="T372" s="3">
        <v>12</v>
      </c>
      <c r="U372" s="6">
        <v>1</v>
      </c>
      <c r="V372" s="3">
        <v>58</v>
      </c>
      <c r="W372" s="3">
        <v>21.6082</v>
      </c>
      <c r="X372" s="3">
        <v>4.0199999999999996</v>
      </c>
      <c r="Y372" s="3">
        <v>2.0099999999999998</v>
      </c>
      <c r="Z372" s="6">
        <v>0.5</v>
      </c>
      <c r="AA372" s="17" t="s">
        <v>793</v>
      </c>
      <c r="AB372" s="4" t="s">
        <v>1075</v>
      </c>
      <c r="AC372" s="4">
        <v>65.5</v>
      </c>
      <c r="AE372" s="4">
        <v>20.5</v>
      </c>
      <c r="AF372" s="4">
        <v>2015</v>
      </c>
      <c r="AG372" s="4" t="s">
        <v>0</v>
      </c>
      <c r="AI372" s="11" t="s">
        <v>824</v>
      </c>
      <c r="AK372" s="10" t="s">
        <v>974</v>
      </c>
      <c r="AL372" s="10">
        <v>0.01</v>
      </c>
      <c r="AM372" s="12">
        <v>1</v>
      </c>
    </row>
    <row r="373" spans="1:39">
      <c r="A373" t="s">
        <v>1452</v>
      </c>
      <c r="B373" s="3" t="s">
        <v>66</v>
      </c>
      <c r="C373" s="3" t="s">
        <v>66</v>
      </c>
      <c r="D373" s="3" t="s">
        <v>63</v>
      </c>
      <c r="E373" s="3" t="s">
        <v>6</v>
      </c>
      <c r="F373" s="3" t="s">
        <v>12</v>
      </c>
      <c r="G373" s="3" t="s">
        <v>11</v>
      </c>
      <c r="H373" s="3" t="s">
        <v>65</v>
      </c>
      <c r="I373" s="3" t="s">
        <v>2</v>
      </c>
      <c r="J373" s="3" t="s">
        <v>9</v>
      </c>
      <c r="K373" s="4">
        <v>450</v>
      </c>
      <c r="L373" s="4">
        <v>80</v>
      </c>
      <c r="M373" s="3">
        <v>840</v>
      </c>
      <c r="N373" s="3">
        <v>350</v>
      </c>
      <c r="O373" s="3">
        <v>10.6</v>
      </c>
      <c r="P373" s="3">
        <v>4.47</v>
      </c>
      <c r="Q373" s="3">
        <v>3.65</v>
      </c>
      <c r="R373" s="3">
        <v>2.5</v>
      </c>
      <c r="S373" s="3">
        <v>2.12</v>
      </c>
      <c r="U373" s="6" t="s">
        <v>793</v>
      </c>
      <c r="V373" s="3">
        <v>111</v>
      </c>
      <c r="W373" s="3">
        <v>46.4</v>
      </c>
      <c r="Y373" s="3">
        <v>2.12</v>
      </c>
      <c r="Z373" s="6" t="s">
        <v>793</v>
      </c>
      <c r="AA373" s="17" t="s">
        <v>793</v>
      </c>
      <c r="AB373" s="4">
        <v>145</v>
      </c>
      <c r="AC373" s="4">
        <v>5</v>
      </c>
      <c r="AD373" s="4">
        <v>64</v>
      </c>
      <c r="AE373" s="7" t="s">
        <v>1075</v>
      </c>
      <c r="AF373" s="4">
        <v>2015</v>
      </c>
      <c r="AG373" s="4" t="s">
        <v>0</v>
      </c>
      <c r="AI373" s="11" t="s">
        <v>794</v>
      </c>
      <c r="AK373" s="10" t="s">
        <v>974</v>
      </c>
      <c r="AL373" s="10" t="s">
        <v>793</v>
      </c>
      <c r="AM373" s="10" t="s">
        <v>793</v>
      </c>
    </row>
    <row r="374" spans="1:39">
      <c r="A374" t="s">
        <v>1453</v>
      </c>
      <c r="B374" s="3" t="s">
        <v>64</v>
      </c>
      <c r="C374" s="3" t="s">
        <v>64</v>
      </c>
      <c r="D374" s="3" t="s">
        <v>63</v>
      </c>
      <c r="E374" s="3" t="s">
        <v>6</v>
      </c>
      <c r="F374" s="3" t="s">
        <v>12</v>
      </c>
      <c r="G374" s="3" t="s">
        <v>11</v>
      </c>
      <c r="H374" s="3" t="s">
        <v>62</v>
      </c>
      <c r="I374" s="3" t="s">
        <v>2</v>
      </c>
      <c r="J374" s="3" t="s">
        <v>9</v>
      </c>
      <c r="K374" s="4">
        <v>1000</v>
      </c>
      <c r="L374" s="4">
        <v>80</v>
      </c>
      <c r="M374" s="3">
        <v>438</v>
      </c>
      <c r="N374" s="3">
        <v>234</v>
      </c>
      <c r="O374" s="3">
        <v>26.5</v>
      </c>
      <c r="P374" s="3">
        <v>4.3499999999999996</v>
      </c>
      <c r="Q374" s="3">
        <v>3.69</v>
      </c>
      <c r="R374" s="3">
        <v>2.2999999999999998</v>
      </c>
      <c r="S374" s="3">
        <v>8.8333333333333339</v>
      </c>
      <c r="T374" s="3">
        <v>26.5</v>
      </c>
      <c r="U374" s="6" t="s">
        <v>793</v>
      </c>
      <c r="V374" s="3">
        <v>407</v>
      </c>
      <c r="W374" s="3">
        <v>222.75</v>
      </c>
      <c r="X374" s="3">
        <v>26.5</v>
      </c>
      <c r="Y374" s="3">
        <v>8.8333333333333339</v>
      </c>
      <c r="Z374" s="6" t="s">
        <v>793</v>
      </c>
      <c r="AA374" s="17" t="s">
        <v>793</v>
      </c>
      <c r="AB374" s="4">
        <v>225</v>
      </c>
      <c r="AC374" s="4">
        <v>6</v>
      </c>
      <c r="AD374" s="4">
        <v>165</v>
      </c>
      <c r="AE374" s="7" t="s">
        <v>1075</v>
      </c>
      <c r="AF374" s="4">
        <v>2015</v>
      </c>
      <c r="AG374" s="4" t="s">
        <v>0</v>
      </c>
      <c r="AI374" s="11" t="s">
        <v>794</v>
      </c>
      <c r="AK374" s="10" t="s">
        <v>974</v>
      </c>
      <c r="AL374" s="10" t="s">
        <v>793</v>
      </c>
      <c r="AM374" s="10" t="s">
        <v>793</v>
      </c>
    </row>
    <row r="375" spans="1:39">
      <c r="A375" t="s">
        <v>1454</v>
      </c>
      <c r="B375" s="3" t="s">
        <v>61</v>
      </c>
      <c r="C375" s="3" t="s">
        <v>61</v>
      </c>
      <c r="D375" s="3" t="s">
        <v>58</v>
      </c>
      <c r="E375" s="3" t="s">
        <v>6</v>
      </c>
      <c r="F375" s="3" t="s">
        <v>5</v>
      </c>
      <c r="G375" s="3" t="s">
        <v>4</v>
      </c>
      <c r="H375" s="3" t="s">
        <v>60</v>
      </c>
      <c r="I375" s="3" t="s">
        <v>2</v>
      </c>
      <c r="J375" s="3" t="s">
        <v>1</v>
      </c>
      <c r="K375" s="4">
        <v>1000</v>
      </c>
      <c r="L375" s="4">
        <v>70</v>
      </c>
      <c r="M375" s="4" t="s">
        <v>793</v>
      </c>
      <c r="N375" s="4" t="s">
        <v>793</v>
      </c>
      <c r="O375" s="3">
        <v>5</v>
      </c>
      <c r="P375" s="3">
        <v>4.2</v>
      </c>
      <c r="Q375" s="3">
        <v>3.6</v>
      </c>
      <c r="R375" s="3">
        <v>2.75</v>
      </c>
      <c r="S375" s="3">
        <v>1</v>
      </c>
      <c r="T375" s="3">
        <v>10</v>
      </c>
      <c r="U375" s="6" t="s">
        <v>793</v>
      </c>
      <c r="V375" s="3">
        <v>70</v>
      </c>
      <c r="W375" s="3">
        <v>26.208100000000002</v>
      </c>
      <c r="X375" s="3">
        <v>1.5</v>
      </c>
      <c r="Y375" s="3">
        <v>1</v>
      </c>
      <c r="Z375" s="6" t="s">
        <v>793</v>
      </c>
      <c r="AA375" s="17" t="s">
        <v>793</v>
      </c>
      <c r="AB375" s="4" t="s">
        <v>1075</v>
      </c>
      <c r="AC375" s="4">
        <v>70.900000000000006</v>
      </c>
      <c r="AE375" s="4">
        <v>21.7</v>
      </c>
      <c r="AF375" s="4">
        <v>2017</v>
      </c>
      <c r="AG375" s="4" t="s">
        <v>0</v>
      </c>
      <c r="AI375" s="11" t="s">
        <v>825</v>
      </c>
      <c r="AK375" s="10" t="s">
        <v>974</v>
      </c>
      <c r="AL375" s="10">
        <v>0.02</v>
      </c>
      <c r="AM375" s="12">
        <v>1</v>
      </c>
    </row>
    <row r="376" spans="1:39">
      <c r="A376" t="s">
        <v>1455</v>
      </c>
      <c r="B376" s="3" t="s">
        <v>59</v>
      </c>
      <c r="C376" s="3" t="s">
        <v>59</v>
      </c>
      <c r="D376" s="3" t="s">
        <v>58</v>
      </c>
      <c r="E376" s="3" t="s">
        <v>6</v>
      </c>
      <c r="F376" s="3" t="s">
        <v>5</v>
      </c>
      <c r="G376" s="3" t="s">
        <v>4</v>
      </c>
      <c r="H376" s="3" t="s">
        <v>57</v>
      </c>
      <c r="I376" s="3" t="s">
        <v>2</v>
      </c>
      <c r="J376" s="3" t="s">
        <v>1</v>
      </c>
      <c r="K376" s="4">
        <v>1000</v>
      </c>
      <c r="L376" s="4">
        <v>80</v>
      </c>
      <c r="M376" s="3">
        <v>618</v>
      </c>
      <c r="N376" s="3">
        <v>230</v>
      </c>
      <c r="O376" s="3">
        <v>4.5</v>
      </c>
      <c r="P376" s="3">
        <v>4.2</v>
      </c>
      <c r="Q376" s="3">
        <v>3.6</v>
      </c>
      <c r="R376" s="3">
        <v>2.5</v>
      </c>
      <c r="S376" s="3">
        <v>4.5</v>
      </c>
      <c r="T376" s="3">
        <v>13.5</v>
      </c>
      <c r="U376" s="6" t="s">
        <v>793</v>
      </c>
      <c r="V376" s="3">
        <v>70</v>
      </c>
      <c r="W376" s="3">
        <v>26.768699999999999</v>
      </c>
      <c r="X376" s="3">
        <v>5.4</v>
      </c>
      <c r="Y376" s="3">
        <v>2.25</v>
      </c>
      <c r="Z376" s="6" t="s">
        <v>793</v>
      </c>
      <c r="AA376" s="17" t="s">
        <v>793</v>
      </c>
      <c r="AB376" s="4" t="s">
        <v>1075</v>
      </c>
      <c r="AC376" s="4">
        <v>71.099999999999994</v>
      </c>
      <c r="AE376" s="4">
        <v>21.9</v>
      </c>
      <c r="AF376" s="4">
        <v>2019</v>
      </c>
      <c r="AG376" s="4" t="s">
        <v>0</v>
      </c>
      <c r="AI376" s="11" t="s">
        <v>858</v>
      </c>
      <c r="AK376" s="10" t="s">
        <v>974</v>
      </c>
      <c r="AL376" s="10">
        <v>0.02</v>
      </c>
      <c r="AM376" s="12">
        <v>1</v>
      </c>
    </row>
    <row r="377" spans="1:39">
      <c r="A377" t="s">
        <v>1456</v>
      </c>
      <c r="B377" s="3" t="s">
        <v>56</v>
      </c>
      <c r="C377" s="3" t="s">
        <v>56</v>
      </c>
      <c r="D377" s="3" t="s">
        <v>51</v>
      </c>
      <c r="E377" s="3" t="s">
        <v>55</v>
      </c>
      <c r="F377" s="3" t="s">
        <v>54</v>
      </c>
      <c r="G377" s="3" t="s">
        <v>11</v>
      </c>
      <c r="H377" s="3" t="s">
        <v>53</v>
      </c>
      <c r="I377" s="3" t="s">
        <v>2</v>
      </c>
      <c r="J377" s="3" t="s">
        <v>9</v>
      </c>
      <c r="K377" s="4">
        <v>150</v>
      </c>
      <c r="L377" s="4">
        <v>80</v>
      </c>
      <c r="M377" s="4" t="s">
        <v>793</v>
      </c>
      <c r="N377" s="4" t="s">
        <v>793</v>
      </c>
      <c r="O377" s="3">
        <v>3.6</v>
      </c>
      <c r="P377" s="3">
        <v>4.3499999999999996</v>
      </c>
      <c r="Q377" s="3">
        <v>3.6</v>
      </c>
      <c r="R377" s="3">
        <v>2.75</v>
      </c>
      <c r="S377" s="3">
        <v>0.51</v>
      </c>
      <c r="T377" s="3">
        <v>1.8</v>
      </c>
      <c r="U377" s="6">
        <v>0.2</v>
      </c>
      <c r="V377" s="3">
        <v>33</v>
      </c>
      <c r="W377" s="3">
        <v>12.375</v>
      </c>
      <c r="X377" s="3">
        <v>1.8</v>
      </c>
      <c r="Y377" s="3">
        <v>0.51</v>
      </c>
      <c r="Z377" s="6">
        <v>0.2</v>
      </c>
      <c r="AA377" s="17" t="s">
        <v>793</v>
      </c>
      <c r="AB377" s="4">
        <v>55</v>
      </c>
      <c r="AC377" s="4">
        <v>4.5</v>
      </c>
      <c r="AD377" s="4">
        <v>50</v>
      </c>
      <c r="AE377" s="7" t="s">
        <v>1075</v>
      </c>
      <c r="AF377" s="4">
        <v>2018</v>
      </c>
      <c r="AG377" s="4" t="s">
        <v>0</v>
      </c>
      <c r="AI377" s="11" t="s">
        <v>808</v>
      </c>
      <c r="AK377" s="10" t="s">
        <v>974</v>
      </c>
      <c r="AL377" s="10" t="s">
        <v>793</v>
      </c>
      <c r="AM377" s="10" t="s">
        <v>793</v>
      </c>
    </row>
    <row r="378" spans="1:39">
      <c r="A378" t="s">
        <v>1457</v>
      </c>
      <c r="B378" s="3" t="s">
        <v>52</v>
      </c>
      <c r="C378" s="3" t="s">
        <v>52</v>
      </c>
      <c r="D378" s="3" t="s">
        <v>51</v>
      </c>
      <c r="E378" s="3" t="s">
        <v>6</v>
      </c>
      <c r="F378" s="3" t="s">
        <v>33</v>
      </c>
      <c r="G378" s="3" t="s">
        <v>11</v>
      </c>
      <c r="H378" s="3" t="s">
        <v>50</v>
      </c>
      <c r="I378" s="3" t="s">
        <v>2</v>
      </c>
      <c r="J378" s="3" t="s">
        <v>9</v>
      </c>
      <c r="K378" s="4">
        <v>500</v>
      </c>
      <c r="L378" s="4">
        <v>80</v>
      </c>
      <c r="M378" s="4" t="s">
        <v>793</v>
      </c>
      <c r="N378" s="4" t="s">
        <v>793</v>
      </c>
      <c r="O378" s="3">
        <v>5</v>
      </c>
      <c r="P378" s="3">
        <v>4.4000000000000004</v>
      </c>
      <c r="Q378" s="3">
        <v>3.85</v>
      </c>
      <c r="R378" s="3">
        <v>3</v>
      </c>
      <c r="S378" s="3">
        <v>0.98</v>
      </c>
      <c r="T378" s="3">
        <v>5</v>
      </c>
      <c r="U378" s="6">
        <v>0.5</v>
      </c>
      <c r="V378" s="3">
        <v>65</v>
      </c>
      <c r="W378" s="3">
        <v>27.1889</v>
      </c>
      <c r="X378" s="3">
        <v>2.4500000000000002</v>
      </c>
      <c r="Y378" s="3">
        <v>1</v>
      </c>
      <c r="Z378" s="6">
        <v>0.5</v>
      </c>
      <c r="AA378" s="17" t="s">
        <v>793</v>
      </c>
      <c r="AB378" s="4">
        <v>96.5</v>
      </c>
      <c r="AC378" s="4">
        <v>4.9000000000000004</v>
      </c>
      <c r="AD378" s="4">
        <v>57.5</v>
      </c>
      <c r="AE378" s="7" t="s">
        <v>1075</v>
      </c>
      <c r="AF378" s="4">
        <v>2016</v>
      </c>
      <c r="AG378" s="4" t="s">
        <v>0</v>
      </c>
      <c r="AI378" s="13" t="s">
        <v>809</v>
      </c>
      <c r="AK378" s="10" t="s">
        <v>974</v>
      </c>
      <c r="AL378" s="10" t="s">
        <v>793</v>
      </c>
      <c r="AM378" s="10" t="s">
        <v>793</v>
      </c>
    </row>
    <row r="379" spans="1:39">
      <c r="A379" t="s">
        <v>1458</v>
      </c>
      <c r="B379" s="3" t="s">
        <v>49</v>
      </c>
      <c r="C379" s="3" t="s">
        <v>49</v>
      </c>
      <c r="D379" s="3" t="s">
        <v>48</v>
      </c>
      <c r="G379" s="3" t="s">
        <v>11</v>
      </c>
      <c r="H379" s="3" t="s">
        <v>1031</v>
      </c>
      <c r="I379" s="3" t="s">
        <v>2</v>
      </c>
      <c r="J379" s="3" t="s">
        <v>9</v>
      </c>
      <c r="K379" s="4">
        <v>500</v>
      </c>
      <c r="L379" s="4">
        <v>80</v>
      </c>
      <c r="M379" s="4" t="s">
        <v>793</v>
      </c>
      <c r="N379" s="4" t="s">
        <v>793</v>
      </c>
      <c r="O379" s="3">
        <v>5.15</v>
      </c>
      <c r="P379" s="3">
        <v>4.3499999999999996</v>
      </c>
      <c r="Q379" s="3">
        <v>3.8</v>
      </c>
      <c r="R379" s="3">
        <v>3</v>
      </c>
      <c r="S379" s="3">
        <v>1</v>
      </c>
      <c r="T379" s="3">
        <v>2.5</v>
      </c>
      <c r="U379" s="6" t="s">
        <v>793</v>
      </c>
      <c r="V379" s="3">
        <v>105</v>
      </c>
      <c r="W379" s="3">
        <v>37.8232</v>
      </c>
      <c r="X379" s="3">
        <v>2.5</v>
      </c>
      <c r="Y379" s="3">
        <v>1</v>
      </c>
      <c r="Z379" s="6" t="s">
        <v>793</v>
      </c>
      <c r="AA379" s="17" t="s">
        <v>793</v>
      </c>
      <c r="AB379" s="4">
        <v>96.5</v>
      </c>
      <c r="AC379" s="4">
        <v>6.7</v>
      </c>
      <c r="AD379" s="4">
        <v>58.5</v>
      </c>
      <c r="AE379" s="7" t="s">
        <v>1075</v>
      </c>
      <c r="AG379" s="4" t="s">
        <v>0</v>
      </c>
      <c r="AI379" s="11" t="s">
        <v>822</v>
      </c>
      <c r="AK379" s="10" t="s">
        <v>974</v>
      </c>
      <c r="AL379" s="10" t="s">
        <v>793</v>
      </c>
      <c r="AM379" s="10" t="s">
        <v>793</v>
      </c>
    </row>
    <row r="380" spans="1:39">
      <c r="A380" t="s">
        <v>1459</v>
      </c>
      <c r="B380" s="3" t="s">
        <v>47</v>
      </c>
      <c r="C380" s="3" t="s">
        <v>47</v>
      </c>
      <c r="D380" s="3" t="s">
        <v>40</v>
      </c>
      <c r="E380" s="3" t="s">
        <v>6</v>
      </c>
      <c r="F380" s="3" t="s">
        <v>5</v>
      </c>
      <c r="G380" s="3" t="s">
        <v>4</v>
      </c>
      <c r="H380" s="3" t="s">
        <v>46</v>
      </c>
      <c r="I380" s="3" t="s">
        <v>2</v>
      </c>
      <c r="J380" s="3" t="s">
        <v>1</v>
      </c>
      <c r="K380" s="4">
        <v>1000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3.6</v>
      </c>
      <c r="R380" s="3">
        <v>2.5</v>
      </c>
      <c r="S380" s="3">
        <v>0.8</v>
      </c>
      <c r="T380" s="3">
        <v>35</v>
      </c>
      <c r="U380" s="6">
        <v>1</v>
      </c>
      <c r="V380" s="3">
        <v>70</v>
      </c>
      <c r="W380" s="3">
        <v>24.849399999999999</v>
      </c>
      <c r="X380" s="3">
        <v>6</v>
      </c>
      <c r="Y380" s="3">
        <v>2</v>
      </c>
      <c r="Z380" s="6">
        <v>1</v>
      </c>
      <c r="AA380" s="17" t="s">
        <v>793</v>
      </c>
      <c r="AB380" s="4" t="s">
        <v>1075</v>
      </c>
      <c r="AC380" s="4">
        <v>70.3</v>
      </c>
      <c r="AE380" s="4">
        <v>21.22</v>
      </c>
      <c r="AG380" s="4" t="s">
        <v>0</v>
      </c>
      <c r="AI380" s="11" t="s">
        <v>811</v>
      </c>
      <c r="AK380" s="10" t="s">
        <v>974</v>
      </c>
      <c r="AL380" s="10" t="s">
        <v>793</v>
      </c>
      <c r="AM380" s="10" t="s">
        <v>793</v>
      </c>
    </row>
    <row r="381" spans="1:39">
      <c r="A381" t="s">
        <v>1460</v>
      </c>
      <c r="B381" s="3" t="s">
        <v>45</v>
      </c>
      <c r="C381" s="3" t="s">
        <v>45</v>
      </c>
      <c r="D381" s="3" t="s">
        <v>40</v>
      </c>
      <c r="E381" s="3" t="s">
        <v>6</v>
      </c>
      <c r="F381" s="3" t="s">
        <v>5</v>
      </c>
      <c r="G381" s="3" t="s">
        <v>4</v>
      </c>
      <c r="H381" t="s">
        <v>44</v>
      </c>
      <c r="I381" s="3" t="s">
        <v>2</v>
      </c>
      <c r="J381" s="3" t="s">
        <v>1</v>
      </c>
      <c r="K381" s="4">
        <v>250</v>
      </c>
      <c r="L381" s="4">
        <v>85</v>
      </c>
      <c r="M381" s="4" t="s">
        <v>793</v>
      </c>
      <c r="N381" s="4" t="s">
        <v>793</v>
      </c>
      <c r="O381" s="3">
        <v>4.16</v>
      </c>
      <c r="P381" s="3">
        <v>4.2</v>
      </c>
      <c r="Q381" s="3">
        <v>3.6</v>
      </c>
      <c r="R381" s="3">
        <v>2</v>
      </c>
      <c r="S381" s="3">
        <v>0.83199999999999996</v>
      </c>
      <c r="T381" s="3">
        <v>35</v>
      </c>
      <c r="U381" s="6">
        <v>1</v>
      </c>
      <c r="V381" s="3">
        <v>72</v>
      </c>
      <c r="W381" s="3">
        <v>24.975899999999999</v>
      </c>
      <c r="X381" s="3">
        <v>6</v>
      </c>
      <c r="Y381" s="3">
        <v>2</v>
      </c>
      <c r="Z381" s="6">
        <v>1</v>
      </c>
      <c r="AA381" s="17" t="s">
        <v>793</v>
      </c>
      <c r="AB381" s="4" t="s">
        <v>1075</v>
      </c>
      <c r="AC381" s="4">
        <v>69.8</v>
      </c>
      <c r="AE381" s="4">
        <v>21.35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</row>
    <row r="382" spans="1:39">
      <c r="A382" t="s">
        <v>1461</v>
      </c>
      <c r="B382" s="3" t="s">
        <v>43</v>
      </c>
      <c r="C382" s="3" t="s">
        <v>43</v>
      </c>
      <c r="D382" s="3" t="s">
        <v>40</v>
      </c>
      <c r="E382" s="3" t="s">
        <v>6</v>
      </c>
      <c r="F382" s="3" t="s">
        <v>5</v>
      </c>
      <c r="G382" s="3" t="s">
        <v>4</v>
      </c>
      <c r="H382" s="3" t="s">
        <v>42</v>
      </c>
      <c r="I382" s="3" t="s">
        <v>2</v>
      </c>
      <c r="J382" s="3" t="s">
        <v>1</v>
      </c>
      <c r="K382" s="4">
        <v>350</v>
      </c>
      <c r="L382" s="4">
        <v>70</v>
      </c>
      <c r="M382" s="4" t="s">
        <v>793</v>
      </c>
      <c r="N382" s="3">
        <v>267.39999999999998</v>
      </c>
      <c r="O382" s="3">
        <v>5.2</v>
      </c>
      <c r="P382" s="3">
        <v>4.2</v>
      </c>
      <c r="Q382" s="3">
        <v>3.6</v>
      </c>
      <c r="R382" s="3">
        <v>2.5</v>
      </c>
      <c r="S382" s="3">
        <v>1.05</v>
      </c>
      <c r="T382" s="3">
        <v>8</v>
      </c>
      <c r="U382" s="6">
        <v>1</v>
      </c>
      <c r="V382" s="3">
        <v>70</v>
      </c>
      <c r="W382" s="3">
        <v>24.975899999999999</v>
      </c>
      <c r="X382" s="3">
        <v>4</v>
      </c>
      <c r="Y382" s="3">
        <v>1.05</v>
      </c>
      <c r="Z382" s="6">
        <v>1</v>
      </c>
      <c r="AA382" s="17" t="s">
        <v>793</v>
      </c>
      <c r="AB382" s="4" t="s">
        <v>1075</v>
      </c>
      <c r="AC382" s="4">
        <v>69.8</v>
      </c>
      <c r="AE382" s="4">
        <v>21.35</v>
      </c>
      <c r="AF382" s="4">
        <v>2017</v>
      </c>
      <c r="AG382" s="4" t="s">
        <v>0</v>
      </c>
      <c r="AK382" s="10" t="s">
        <v>974</v>
      </c>
      <c r="AL382" s="10" t="s">
        <v>793</v>
      </c>
      <c r="AM382" s="10" t="s">
        <v>793</v>
      </c>
    </row>
    <row r="383" spans="1:39">
      <c r="A383" t="s">
        <v>1462</v>
      </c>
      <c r="B383" s="3" t="s">
        <v>41</v>
      </c>
      <c r="C383" s="3" t="s">
        <v>41</v>
      </c>
      <c r="D383" s="3" t="s">
        <v>40</v>
      </c>
      <c r="E383" s="3" t="s">
        <v>6</v>
      </c>
      <c r="F383" s="3" t="s">
        <v>5</v>
      </c>
      <c r="G383" s="3" t="s">
        <v>4</v>
      </c>
      <c r="H383" s="3" t="s">
        <v>39</v>
      </c>
      <c r="I383" s="3" t="s">
        <v>2</v>
      </c>
      <c r="J383" s="3" t="s">
        <v>1</v>
      </c>
      <c r="K383" s="4">
        <v>350</v>
      </c>
      <c r="L383" s="4">
        <v>70</v>
      </c>
      <c r="M383" s="4" t="s">
        <v>793</v>
      </c>
      <c r="N383" s="4" t="s">
        <v>793</v>
      </c>
      <c r="O383" s="3">
        <v>5.2</v>
      </c>
      <c r="P383" s="3">
        <v>4.2</v>
      </c>
      <c r="Q383" s="3">
        <v>3.6</v>
      </c>
      <c r="R383" s="3">
        <v>2.5</v>
      </c>
      <c r="S383" s="3">
        <v>1.05</v>
      </c>
      <c r="T383" s="3">
        <v>8</v>
      </c>
      <c r="U383" s="6">
        <v>1</v>
      </c>
      <c r="V383" s="3">
        <v>70</v>
      </c>
      <c r="W383" s="3">
        <v>24.975899999999999</v>
      </c>
      <c r="X383" s="3">
        <v>4</v>
      </c>
      <c r="Y383" s="3">
        <v>1.05</v>
      </c>
      <c r="Z383" s="6">
        <v>1</v>
      </c>
      <c r="AA383" s="10" t="s">
        <v>793</v>
      </c>
      <c r="AB383" s="4" t="s">
        <v>1075</v>
      </c>
      <c r="AC383" s="4">
        <v>69.8</v>
      </c>
      <c r="AE383" s="4">
        <v>21.35</v>
      </c>
      <c r="AF383" s="4">
        <v>2017</v>
      </c>
      <c r="AG383" s="4" t="s">
        <v>0</v>
      </c>
      <c r="AK383" s="10" t="s">
        <v>974</v>
      </c>
      <c r="AL383" s="10" t="s">
        <v>793</v>
      </c>
      <c r="AM383" s="10" t="s">
        <v>793</v>
      </c>
    </row>
    <row r="384" spans="1:39">
      <c r="A384" t="s">
        <v>1463</v>
      </c>
      <c r="B384" s="3" t="s">
        <v>38</v>
      </c>
      <c r="C384" s="3" t="s">
        <v>38</v>
      </c>
      <c r="D384" s="3" t="s">
        <v>37</v>
      </c>
      <c r="E384" s="3" t="s">
        <v>6</v>
      </c>
      <c r="F384" s="3" t="s">
        <v>5</v>
      </c>
      <c r="G384" s="3" t="s">
        <v>4</v>
      </c>
      <c r="H384" s="3" t="s">
        <v>36</v>
      </c>
      <c r="I384" s="3" t="s">
        <v>2</v>
      </c>
      <c r="J384" s="3" t="s">
        <v>1</v>
      </c>
      <c r="K384" s="4">
        <v>500</v>
      </c>
      <c r="L384" s="4">
        <v>80</v>
      </c>
      <c r="M384" s="3">
        <v>578</v>
      </c>
      <c r="N384" s="4" t="s">
        <v>793</v>
      </c>
      <c r="O384" s="3">
        <v>4</v>
      </c>
      <c r="P384" s="3">
        <v>4.2</v>
      </c>
      <c r="Q384" s="3">
        <v>3.6</v>
      </c>
      <c r="R384" s="3">
        <v>2</v>
      </c>
      <c r="S384" s="3">
        <v>0.8</v>
      </c>
      <c r="T384" s="3">
        <v>40</v>
      </c>
      <c r="U384" s="6">
        <v>2.5</v>
      </c>
      <c r="V384" s="3">
        <v>72.7</v>
      </c>
      <c r="W384" s="3">
        <v>25.518899999999999</v>
      </c>
      <c r="X384" s="3">
        <v>9</v>
      </c>
      <c r="Y384" s="3">
        <v>3</v>
      </c>
      <c r="Z384" s="6">
        <v>1</v>
      </c>
      <c r="AA384" s="10" t="s">
        <v>793</v>
      </c>
      <c r="AB384" s="4" t="s">
        <v>1075</v>
      </c>
      <c r="AC384" s="4">
        <v>70</v>
      </c>
      <c r="AE384" s="4">
        <v>21.55</v>
      </c>
      <c r="AF384" s="4">
        <v>2021</v>
      </c>
      <c r="AG384" s="4" t="s">
        <v>0</v>
      </c>
      <c r="AI384" s="11" t="s">
        <v>794</v>
      </c>
      <c r="AK384" s="10" t="s">
        <v>974</v>
      </c>
      <c r="AL384" s="10">
        <v>0.02</v>
      </c>
      <c r="AM384" s="10" t="s">
        <v>793</v>
      </c>
    </row>
    <row r="385" spans="1:39">
      <c r="A385" t="s">
        <v>1464</v>
      </c>
      <c r="B385" s="3" t="s">
        <v>35</v>
      </c>
      <c r="C385" s="3" t="s">
        <v>35</v>
      </c>
      <c r="D385" s="3" t="s">
        <v>34</v>
      </c>
      <c r="F385" s="3" t="s">
        <v>33</v>
      </c>
      <c r="G385" s="3" t="s">
        <v>4</v>
      </c>
      <c r="H385" s="3" t="s">
        <v>32</v>
      </c>
      <c r="I385" s="3" t="s">
        <v>2</v>
      </c>
      <c r="J385" s="3" t="s">
        <v>1</v>
      </c>
      <c r="K385" s="4">
        <v>500</v>
      </c>
      <c r="L385" s="4">
        <v>80</v>
      </c>
      <c r="M385" s="4" t="s">
        <v>793</v>
      </c>
      <c r="N385" s="4" t="s">
        <v>793</v>
      </c>
      <c r="O385" s="3">
        <v>4</v>
      </c>
      <c r="P385" s="3">
        <v>4.2</v>
      </c>
      <c r="Q385" s="3">
        <v>3.7</v>
      </c>
      <c r="R385" s="3">
        <v>2.75</v>
      </c>
      <c r="S385" s="3">
        <v>0.8</v>
      </c>
      <c r="T385" s="3">
        <v>12</v>
      </c>
      <c r="U385" s="6">
        <v>0.5</v>
      </c>
      <c r="V385" s="3">
        <v>68</v>
      </c>
      <c r="W385" s="3">
        <v>26.151700000000002</v>
      </c>
      <c r="X385" s="3">
        <v>4</v>
      </c>
      <c r="Y385" s="3">
        <v>0.8</v>
      </c>
      <c r="Z385" s="6">
        <v>0.5</v>
      </c>
      <c r="AA385" s="10" t="s">
        <v>793</v>
      </c>
      <c r="AB385" s="4" t="s">
        <v>1075</v>
      </c>
      <c r="AC385" s="4">
        <v>70.099999999999994</v>
      </c>
      <c r="AE385" s="4">
        <v>21.8</v>
      </c>
      <c r="AF385" s="4">
        <v>2018</v>
      </c>
      <c r="AG385" s="4" t="s">
        <v>0</v>
      </c>
      <c r="AI385" s="11" t="s">
        <v>815</v>
      </c>
      <c r="AK385" s="10" t="s">
        <v>974</v>
      </c>
      <c r="AL385" s="10">
        <v>0.02</v>
      </c>
      <c r="AM385" s="12">
        <v>1</v>
      </c>
    </row>
    <row r="386" spans="1:39">
      <c r="A386" t="s">
        <v>1465</v>
      </c>
      <c r="B386" s="3" t="s">
        <v>31</v>
      </c>
      <c r="C386" s="3" t="s">
        <v>31</v>
      </c>
      <c r="D386" s="3" t="s">
        <v>28</v>
      </c>
      <c r="E386" s="3" t="s">
        <v>27</v>
      </c>
      <c r="F386" s="3" t="s">
        <v>26</v>
      </c>
      <c r="G386" s="3" t="s">
        <v>4</v>
      </c>
      <c r="H386" s="3" t="s">
        <v>30</v>
      </c>
      <c r="I386" s="3" t="s">
        <v>2</v>
      </c>
      <c r="J386" s="3" t="s">
        <v>1</v>
      </c>
      <c r="K386" s="4">
        <v>16000</v>
      </c>
      <c r="L386" s="4">
        <v>80</v>
      </c>
      <c r="M386" s="4" t="s">
        <v>793</v>
      </c>
      <c r="N386" s="4" t="s">
        <v>793</v>
      </c>
      <c r="O386" s="3">
        <v>40</v>
      </c>
      <c r="P386" s="3">
        <v>2.7</v>
      </c>
      <c r="Q386" s="3">
        <v>2.2999999999999998</v>
      </c>
      <c r="R386" s="3">
        <v>1.5</v>
      </c>
      <c r="S386" s="3">
        <v>40</v>
      </c>
      <c r="T386" s="3">
        <v>240</v>
      </c>
      <c r="U386" s="6">
        <v>1</v>
      </c>
      <c r="V386" s="3">
        <v>1250</v>
      </c>
      <c r="W386" s="3">
        <v>547.11360000000002</v>
      </c>
      <c r="X386" s="3">
        <v>400</v>
      </c>
      <c r="Y386" s="3">
        <v>40</v>
      </c>
      <c r="Z386" s="6">
        <v>1</v>
      </c>
      <c r="AA386" s="10" t="s">
        <v>793</v>
      </c>
      <c r="AB386" s="4" t="s">
        <v>1075</v>
      </c>
      <c r="AC386" s="4">
        <v>160</v>
      </c>
      <c r="AE386" s="4">
        <v>66</v>
      </c>
      <c r="AF386" s="4">
        <v>2016</v>
      </c>
      <c r="AG386" s="4" t="s">
        <v>0</v>
      </c>
      <c r="AI386" s="11" t="s">
        <v>814</v>
      </c>
      <c r="AK386" s="10" t="s">
        <v>974</v>
      </c>
      <c r="AL386" s="10" t="s">
        <v>793</v>
      </c>
      <c r="AM386" s="12">
        <v>1</v>
      </c>
    </row>
    <row r="387" spans="1:39">
      <c r="A387" t="s">
        <v>1466</v>
      </c>
      <c r="B387" s="3" t="s">
        <v>29</v>
      </c>
      <c r="C387" s="3" t="s">
        <v>29</v>
      </c>
      <c r="D387" s="3" t="s">
        <v>28</v>
      </c>
      <c r="E387" s="3" t="s">
        <v>27</v>
      </c>
      <c r="F387" s="3" t="s">
        <v>26</v>
      </c>
      <c r="G387" s="3" t="s">
        <v>4</v>
      </c>
      <c r="H387" s="3" t="s">
        <v>25</v>
      </c>
      <c r="I387" s="3" t="s">
        <v>2</v>
      </c>
      <c r="J387" s="3" t="s">
        <v>1</v>
      </c>
      <c r="K387" s="4">
        <v>16000</v>
      </c>
      <c r="L387" s="4">
        <v>80</v>
      </c>
      <c r="M387" s="4" t="s">
        <v>793</v>
      </c>
      <c r="N387" s="4" t="s">
        <v>793</v>
      </c>
      <c r="O387" s="3">
        <v>36.200000000000003</v>
      </c>
      <c r="P387" s="3">
        <v>2.7</v>
      </c>
      <c r="Q387" s="3">
        <v>2.2999999999999998</v>
      </c>
      <c r="R387" s="3">
        <v>1.5</v>
      </c>
      <c r="S387" s="3">
        <v>35</v>
      </c>
      <c r="T387" s="3">
        <v>210</v>
      </c>
      <c r="U387" s="6">
        <v>1</v>
      </c>
      <c r="V387" s="3">
        <v>1220</v>
      </c>
      <c r="W387" s="3">
        <v>547.11360000000002</v>
      </c>
      <c r="X387" s="3">
        <v>210</v>
      </c>
      <c r="Y387" s="3">
        <v>80</v>
      </c>
      <c r="Z387" s="6">
        <v>1</v>
      </c>
      <c r="AA387" s="10" t="s">
        <v>793</v>
      </c>
      <c r="AB387" s="4" t="s">
        <v>1075</v>
      </c>
      <c r="AC387" s="4">
        <v>160</v>
      </c>
      <c r="AE387" s="4">
        <v>66</v>
      </c>
      <c r="AF387" s="4">
        <v>2016</v>
      </c>
      <c r="AG387" s="4" t="s">
        <v>0</v>
      </c>
      <c r="AK387" s="10" t="s">
        <v>974</v>
      </c>
      <c r="AL387" s="10" t="s">
        <v>793</v>
      </c>
      <c r="AM387" s="12">
        <v>1</v>
      </c>
    </row>
    <row r="388" spans="1:39">
      <c r="A388" t="s">
        <v>1467</v>
      </c>
      <c r="B388" s="3" t="s">
        <v>24</v>
      </c>
      <c r="C388" s="3" t="s">
        <v>20</v>
      </c>
      <c r="D388" s="3" t="s">
        <v>7</v>
      </c>
      <c r="E388" s="3" t="s">
        <v>6</v>
      </c>
      <c r="F388" s="3" t="s">
        <v>12</v>
      </c>
      <c r="G388" s="3" t="s">
        <v>9</v>
      </c>
      <c r="H388" s="3" t="s">
        <v>19</v>
      </c>
      <c r="I388" s="3" t="s">
        <v>2</v>
      </c>
      <c r="J388" s="3" t="s">
        <v>9</v>
      </c>
      <c r="K388" s="4">
        <v>1500</v>
      </c>
      <c r="L388" s="4">
        <v>80</v>
      </c>
      <c r="M388" s="19">
        <f>Q388*O388/(1.25*1.73*0.45)</f>
        <v>355.47334617854852</v>
      </c>
      <c r="N388" s="3">
        <v>165</v>
      </c>
      <c r="O388" s="3">
        <v>94</v>
      </c>
      <c r="P388" s="3">
        <v>4.1500000000000004</v>
      </c>
      <c r="Q388" s="3">
        <v>3.68</v>
      </c>
      <c r="R388" s="3">
        <v>2.7</v>
      </c>
      <c r="S388" s="3">
        <f>1/3*O388</f>
        <v>31.333333333333332</v>
      </c>
      <c r="T388" s="3">
        <v>150</v>
      </c>
      <c r="U388" s="6">
        <v>1</v>
      </c>
      <c r="V388" s="3">
        <v>2100</v>
      </c>
      <c r="W388" s="19">
        <f>12.5*17.3*4.5</f>
        <v>973.125</v>
      </c>
      <c r="X388" s="3">
        <v>72</v>
      </c>
      <c r="Y388" s="3">
        <f>1/3*O388</f>
        <v>31.333333333333332</v>
      </c>
      <c r="Z388" s="6">
        <v>1</v>
      </c>
      <c r="AA388" s="10" t="s">
        <v>793</v>
      </c>
      <c r="AB388" s="4">
        <v>173</v>
      </c>
      <c r="AC388" s="4">
        <v>45</v>
      </c>
      <c r="AD388" s="4">
        <v>125</v>
      </c>
      <c r="AE388" s="7" t="s">
        <v>1075</v>
      </c>
      <c r="AF388" s="4">
        <v>2015</v>
      </c>
      <c r="AG388" s="4" t="s">
        <v>18</v>
      </c>
      <c r="AI388" s="11" t="s">
        <v>797</v>
      </c>
      <c r="AJ388" s="4" t="s">
        <v>17</v>
      </c>
      <c r="AK388" s="10" t="s">
        <v>974</v>
      </c>
      <c r="AL388" s="10">
        <f>0.02</f>
        <v>0.02</v>
      </c>
      <c r="AM388" s="10" t="s">
        <v>793</v>
      </c>
    </row>
    <row r="389" spans="1:39">
      <c r="A389" t="s">
        <v>1468</v>
      </c>
      <c r="B389" s="3" t="s">
        <v>23</v>
      </c>
      <c r="C389" s="3" t="s">
        <v>20</v>
      </c>
      <c r="D389" s="3" t="s">
        <v>7</v>
      </c>
      <c r="E389" s="3" t="s">
        <v>6</v>
      </c>
      <c r="F389" s="3" t="s">
        <v>12</v>
      </c>
      <c r="G389" s="3" t="s">
        <v>9</v>
      </c>
      <c r="H389" s="3" t="s">
        <v>19</v>
      </c>
      <c r="I389" s="3" t="s">
        <v>2</v>
      </c>
      <c r="J389" s="3" t="s">
        <v>9</v>
      </c>
      <c r="K389" s="4">
        <v>2500</v>
      </c>
      <c r="L389" s="4">
        <v>70</v>
      </c>
      <c r="M389" s="19">
        <f>Q389*O389/(1.25*1.73*0.45)</f>
        <v>355.47334617854852</v>
      </c>
      <c r="N389" s="3">
        <v>165</v>
      </c>
      <c r="O389" s="3">
        <v>94</v>
      </c>
      <c r="P389" s="3">
        <v>4.1500000000000004</v>
      </c>
      <c r="Q389" s="3">
        <v>3.68</v>
      </c>
      <c r="R389" s="3">
        <v>2.7</v>
      </c>
      <c r="S389" s="3">
        <f>1/3*O389</f>
        <v>31.333333333333332</v>
      </c>
      <c r="T389" s="3">
        <v>150</v>
      </c>
      <c r="U389" s="6">
        <v>1</v>
      </c>
      <c r="V389" s="3">
        <v>2100</v>
      </c>
      <c r="W389" s="19">
        <f>12.5*17.3*4.5</f>
        <v>973.125</v>
      </c>
      <c r="X389" s="3">
        <v>72</v>
      </c>
      <c r="Y389" s="3">
        <f>1/3*O389</f>
        <v>31.333333333333332</v>
      </c>
      <c r="Z389" s="6">
        <v>1</v>
      </c>
      <c r="AA389" s="10" t="s">
        <v>793</v>
      </c>
      <c r="AB389" s="4">
        <v>173</v>
      </c>
      <c r="AC389" s="4">
        <v>45</v>
      </c>
      <c r="AD389" s="4">
        <v>125</v>
      </c>
      <c r="AE389" s="7" t="s">
        <v>1075</v>
      </c>
      <c r="AF389" s="4">
        <v>2015</v>
      </c>
      <c r="AG389" s="4" t="s">
        <v>18</v>
      </c>
      <c r="AI389" s="11" t="s">
        <v>797</v>
      </c>
      <c r="AJ389" s="4" t="s">
        <v>17</v>
      </c>
      <c r="AK389" s="10" t="s">
        <v>974</v>
      </c>
      <c r="AL389" s="10">
        <f>0.02</f>
        <v>0.02</v>
      </c>
      <c r="AM389" s="10" t="s">
        <v>793</v>
      </c>
    </row>
    <row r="390" spans="1:39">
      <c r="A390" t="s">
        <v>1469</v>
      </c>
      <c r="B390" s="3" t="s">
        <v>22</v>
      </c>
      <c r="C390" s="3" t="s">
        <v>20</v>
      </c>
      <c r="D390" s="3" t="s">
        <v>7</v>
      </c>
      <c r="E390" s="3" t="s">
        <v>6</v>
      </c>
      <c r="F390" s="3" t="s">
        <v>12</v>
      </c>
      <c r="G390" s="3" t="s">
        <v>9</v>
      </c>
      <c r="H390" s="3" t="s">
        <v>19</v>
      </c>
      <c r="I390" s="3" t="s">
        <v>2</v>
      </c>
      <c r="J390" s="3" t="s">
        <v>9</v>
      </c>
      <c r="K390" s="4">
        <v>3200</v>
      </c>
      <c r="L390" s="4">
        <v>80</v>
      </c>
      <c r="M390" s="19">
        <f>Q390*O390/(1.25*1.73*0.45)</f>
        <v>355.47334617854852</v>
      </c>
      <c r="N390" s="3">
        <v>165</v>
      </c>
      <c r="O390" s="3">
        <v>94</v>
      </c>
      <c r="P390" s="3">
        <v>4.1500000000000004</v>
      </c>
      <c r="Q390" s="3">
        <v>3.68</v>
      </c>
      <c r="R390" s="3">
        <v>2.7</v>
      </c>
      <c r="S390" s="3">
        <f>1/3*O390</f>
        <v>31.333333333333332</v>
      </c>
      <c r="T390" s="3">
        <v>150</v>
      </c>
      <c r="U390" s="6">
        <v>1</v>
      </c>
      <c r="V390" s="3">
        <v>2100</v>
      </c>
      <c r="W390" s="19">
        <f>12.5*17.3*4.5</f>
        <v>973.125</v>
      </c>
      <c r="X390" s="3">
        <v>72</v>
      </c>
      <c r="Y390" s="3">
        <f>1/3*O390</f>
        <v>31.333333333333332</v>
      </c>
      <c r="Z390" s="6">
        <v>0.5</v>
      </c>
      <c r="AA390" s="10" t="s">
        <v>793</v>
      </c>
      <c r="AB390" s="4">
        <v>173</v>
      </c>
      <c r="AC390" s="4">
        <v>45</v>
      </c>
      <c r="AD390" s="4">
        <v>125</v>
      </c>
      <c r="AE390" s="7" t="s">
        <v>1075</v>
      </c>
      <c r="AF390" s="4">
        <v>2015</v>
      </c>
      <c r="AG390" s="4" t="s">
        <v>18</v>
      </c>
      <c r="AI390" s="11" t="s">
        <v>797</v>
      </c>
      <c r="AJ390" s="4" t="s">
        <v>17</v>
      </c>
      <c r="AK390" s="10" t="s">
        <v>974</v>
      </c>
      <c r="AL390" s="10">
        <f>0.02</f>
        <v>0.02</v>
      </c>
      <c r="AM390" s="10" t="s">
        <v>793</v>
      </c>
    </row>
    <row r="391" spans="1:39">
      <c r="A391" t="s">
        <v>1470</v>
      </c>
      <c r="B391" s="3" t="s">
        <v>21</v>
      </c>
      <c r="C391" s="3" t="s">
        <v>20</v>
      </c>
      <c r="D391" s="3" t="s">
        <v>7</v>
      </c>
      <c r="E391" s="3" t="s">
        <v>6</v>
      </c>
      <c r="F391" s="3" t="s">
        <v>12</v>
      </c>
      <c r="G391" s="3" t="s">
        <v>9</v>
      </c>
      <c r="H391" s="3" t="s">
        <v>19</v>
      </c>
      <c r="I391" s="3" t="s">
        <v>2</v>
      </c>
      <c r="J391" s="3" t="s">
        <v>9</v>
      </c>
      <c r="K391" s="4">
        <v>5200</v>
      </c>
      <c r="L391" s="4">
        <v>70</v>
      </c>
      <c r="M391" s="19">
        <f>Q391*O391/(1.25*1.73*0.45)</f>
        <v>355.47334617854852</v>
      </c>
      <c r="N391" s="3">
        <v>165</v>
      </c>
      <c r="O391" s="3">
        <v>94</v>
      </c>
      <c r="P391" s="3">
        <v>4.1500000000000004</v>
      </c>
      <c r="Q391" s="3">
        <v>3.68</v>
      </c>
      <c r="R391" s="3">
        <v>2.7</v>
      </c>
      <c r="S391" s="3">
        <f>1/3*O391</f>
        <v>31.333333333333332</v>
      </c>
      <c r="T391" s="3">
        <v>150</v>
      </c>
      <c r="U391" s="6">
        <v>1</v>
      </c>
      <c r="V391" s="3">
        <v>2100</v>
      </c>
      <c r="W391" s="19">
        <f>12.5*17.3*4.5</f>
        <v>973.125</v>
      </c>
      <c r="X391" s="3">
        <v>72</v>
      </c>
      <c r="Y391" s="3">
        <f>1/3*O391</f>
        <v>31.333333333333332</v>
      </c>
      <c r="Z391" s="6">
        <v>0.5</v>
      </c>
      <c r="AA391" s="10" t="s">
        <v>793</v>
      </c>
      <c r="AB391" s="4">
        <v>173</v>
      </c>
      <c r="AC391" s="4">
        <v>45</v>
      </c>
      <c r="AD391" s="4">
        <v>125</v>
      </c>
      <c r="AE391" s="7" t="s">
        <v>1075</v>
      </c>
      <c r="AF391" s="4">
        <v>2015</v>
      </c>
      <c r="AG391" s="4" t="s">
        <v>18</v>
      </c>
      <c r="AI391" s="11" t="s">
        <v>797</v>
      </c>
      <c r="AJ391" s="4" t="s">
        <v>17</v>
      </c>
      <c r="AK391" s="10" t="s">
        <v>974</v>
      </c>
      <c r="AL391" s="10">
        <f>0.02</f>
        <v>0.02</v>
      </c>
      <c r="AM391" s="10" t="s">
        <v>793</v>
      </c>
    </row>
    <row r="392" spans="1:39">
      <c r="A392" t="s">
        <v>1471</v>
      </c>
      <c r="B392" s="3" t="s">
        <v>16</v>
      </c>
      <c r="C392" s="3" t="s">
        <v>16</v>
      </c>
      <c r="D392" s="3" t="s">
        <v>13</v>
      </c>
      <c r="E392" s="3" t="s">
        <v>6</v>
      </c>
      <c r="F392" s="3" t="s">
        <v>12</v>
      </c>
      <c r="G392" s="3" t="s">
        <v>11</v>
      </c>
      <c r="H392" s="3" t="s">
        <v>15</v>
      </c>
      <c r="I392" s="3" t="s">
        <v>2</v>
      </c>
      <c r="J392" s="3" t="s">
        <v>9</v>
      </c>
      <c r="K392" s="4">
        <v>3000</v>
      </c>
      <c r="L392" s="4">
        <v>70</v>
      </c>
      <c r="M392" s="3">
        <v>571</v>
      </c>
      <c r="N392" s="3">
        <v>246</v>
      </c>
      <c r="O392" s="3">
        <v>11.6</v>
      </c>
      <c r="P392" s="3">
        <v>4.2</v>
      </c>
      <c r="Q392" s="3">
        <v>3.67</v>
      </c>
      <c r="R392" s="3">
        <v>2.7</v>
      </c>
      <c r="S392" s="3">
        <f>0.1*O392</f>
        <v>1.1599999999999999</v>
      </c>
      <c r="T392" s="3">
        <v>23.2</v>
      </c>
      <c r="U392" s="6">
        <v>1</v>
      </c>
      <c r="V392" s="3">
        <v>175</v>
      </c>
      <c r="X392" s="3">
        <v>11.6</v>
      </c>
      <c r="Y392" s="3">
        <f>0.1*O392</f>
        <v>1.1599999999999999</v>
      </c>
      <c r="Z392" s="6">
        <v>1</v>
      </c>
      <c r="AA392" s="10" t="s">
        <v>793</v>
      </c>
      <c r="AB392" s="4">
        <v>185</v>
      </c>
      <c r="AC392" s="4">
        <v>6.6</v>
      </c>
      <c r="AD392" s="4">
        <v>84</v>
      </c>
      <c r="AE392" s="7" t="s">
        <v>1075</v>
      </c>
      <c r="AF392" s="4">
        <v>2020</v>
      </c>
      <c r="AG392" s="4" t="s">
        <v>0</v>
      </c>
      <c r="AI392" s="13" t="s">
        <v>800</v>
      </c>
      <c r="AJ392" s="3"/>
      <c r="AK392" s="10" t="s">
        <v>974</v>
      </c>
      <c r="AL392" s="10" t="s">
        <v>793</v>
      </c>
      <c r="AM392" s="10" t="s">
        <v>793</v>
      </c>
    </row>
    <row r="393" spans="1:39">
      <c r="A393" t="s">
        <v>1472</v>
      </c>
      <c r="B393" s="3" t="s">
        <v>14</v>
      </c>
      <c r="C393" s="3" t="s">
        <v>14</v>
      </c>
      <c r="D393" s="3" t="s">
        <v>13</v>
      </c>
      <c r="E393" s="3" t="s">
        <v>6</v>
      </c>
      <c r="F393" s="3" t="s">
        <v>12</v>
      </c>
      <c r="G393" s="3" t="s">
        <v>11</v>
      </c>
      <c r="H393" s="3" t="s">
        <v>10</v>
      </c>
      <c r="I393" s="3" t="s">
        <v>2</v>
      </c>
      <c r="J393" s="3" t="s">
        <v>9</v>
      </c>
      <c r="K393" s="4">
        <v>6000</v>
      </c>
      <c r="L393" s="4">
        <v>70</v>
      </c>
      <c r="M393" s="3">
        <v>418</v>
      </c>
      <c r="N393" s="3">
        <v>182</v>
      </c>
      <c r="O393" s="3">
        <v>53</v>
      </c>
      <c r="P393" s="3">
        <v>4.2</v>
      </c>
      <c r="Q393" s="3">
        <v>3.7</v>
      </c>
      <c r="R393" s="3">
        <v>2.7</v>
      </c>
      <c r="S393" s="3">
        <f>0.2*O393</f>
        <v>10.600000000000001</v>
      </c>
      <c r="T393" s="3">
        <f>5*O393</f>
        <v>265</v>
      </c>
      <c r="U393" s="6">
        <v>1</v>
      </c>
      <c r="V393" s="3">
        <v>1095</v>
      </c>
      <c r="X393" s="3">
        <f>2*O393</f>
        <v>106</v>
      </c>
      <c r="Y393" s="3">
        <f>0.2*O393</f>
        <v>10.600000000000001</v>
      </c>
      <c r="Z393" s="6">
        <v>1</v>
      </c>
      <c r="AA393" s="10" t="s">
        <v>793</v>
      </c>
      <c r="AB393" s="4">
        <v>227</v>
      </c>
      <c r="AC393" s="4">
        <v>12</v>
      </c>
      <c r="AD393" s="4">
        <v>226</v>
      </c>
      <c r="AE393" s="7" t="s">
        <v>1075</v>
      </c>
      <c r="AF393" s="4">
        <v>2020</v>
      </c>
      <c r="AG393" s="4" t="s">
        <v>0</v>
      </c>
      <c r="AI393" s="11" t="s">
        <v>794</v>
      </c>
      <c r="AK393" s="10" t="s">
        <v>974</v>
      </c>
      <c r="AL393" s="10" t="s">
        <v>793</v>
      </c>
      <c r="AM393" s="10" t="s">
        <v>793</v>
      </c>
    </row>
    <row r="394" spans="1:39">
      <c r="A394" t="s">
        <v>1473</v>
      </c>
      <c r="B394" s="3" t="s">
        <v>8</v>
      </c>
      <c r="C394" s="3" t="s">
        <v>8</v>
      </c>
      <c r="D394" s="3" t="s">
        <v>7</v>
      </c>
      <c r="E394" s="3" t="s">
        <v>6</v>
      </c>
      <c r="F394" s="3" t="s">
        <v>5</v>
      </c>
      <c r="G394" s="3" t="s">
        <v>4</v>
      </c>
      <c r="H394" s="3" t="s">
        <v>3</v>
      </c>
      <c r="I394" s="3" t="s">
        <v>2</v>
      </c>
      <c r="J394" s="3" t="s">
        <v>1</v>
      </c>
      <c r="K394" s="4">
        <v>500</v>
      </c>
      <c r="L394" s="4">
        <v>80</v>
      </c>
      <c r="M394" s="20">
        <f>4.9*3.6/(0.25*PI()*0.225^2*0.78)</f>
        <v>568.78621257684756</v>
      </c>
      <c r="N394" s="20">
        <f>4.9*3.6/0.069</f>
        <v>255.65217391304347</v>
      </c>
      <c r="O394" s="3">
        <v>4.9000000000000004</v>
      </c>
      <c r="P394" s="3">
        <v>4.2</v>
      </c>
      <c r="Q394" s="3">
        <v>3.6</v>
      </c>
      <c r="R394" s="3">
        <v>2.5</v>
      </c>
      <c r="T394" s="3">
        <v>9.8000000000000007</v>
      </c>
      <c r="U394" s="6">
        <v>1</v>
      </c>
      <c r="V394" s="3">
        <v>69</v>
      </c>
      <c r="W394" s="19">
        <f>0.25*PI()*2.25^2*7.08</f>
        <v>28.15063367157304</v>
      </c>
      <c r="X394" s="3">
        <v>4.9000000000000004</v>
      </c>
      <c r="Y394" s="3">
        <v>2.4500000000000002</v>
      </c>
      <c r="Z394" s="6">
        <v>0.5</v>
      </c>
      <c r="AA394" s="10" t="s">
        <v>793</v>
      </c>
      <c r="AB394" s="4" t="s">
        <v>1075</v>
      </c>
      <c r="AC394" s="4">
        <v>70.8</v>
      </c>
      <c r="AE394" s="4">
        <v>21.25</v>
      </c>
      <c r="AF394" s="4">
        <v>2017</v>
      </c>
      <c r="AG394" s="4" t="s">
        <v>0</v>
      </c>
      <c r="AI394" s="11" t="s">
        <v>798</v>
      </c>
      <c r="AK394" s="10" t="s">
        <v>974</v>
      </c>
      <c r="AL394" s="10" t="s">
        <v>793</v>
      </c>
      <c r="AM394" s="10" t="s">
        <v>793</v>
      </c>
    </row>
    <row r="395" spans="1:39">
      <c r="A395" t="s">
        <v>1474</v>
      </c>
      <c r="B395" s="3" t="s">
        <v>969</v>
      </c>
      <c r="C395" s="3" t="s">
        <v>969</v>
      </c>
      <c r="D395" s="3" t="s">
        <v>68</v>
      </c>
      <c r="E395" s="3" t="s">
        <v>6</v>
      </c>
      <c r="F395" s="3" t="s">
        <v>12</v>
      </c>
      <c r="G395" s="3" t="s">
        <v>11</v>
      </c>
      <c r="H395" s="3" t="s">
        <v>970</v>
      </c>
      <c r="I395" s="3" t="s">
        <v>2</v>
      </c>
      <c r="J395" s="3" t="s">
        <v>9</v>
      </c>
      <c r="K395" s="4">
        <v>2000</v>
      </c>
      <c r="L395" s="4">
        <v>80</v>
      </c>
      <c r="M395" s="3">
        <v>685</v>
      </c>
      <c r="N395" s="3">
        <v>273</v>
      </c>
      <c r="O395" s="3">
        <v>80.45</v>
      </c>
      <c r="P395" s="3">
        <v>4.2</v>
      </c>
      <c r="Q395" s="3">
        <v>3.7</v>
      </c>
      <c r="R395" s="3">
        <v>2.5</v>
      </c>
      <c r="U395" s="6">
        <v>1</v>
      </c>
      <c r="V395" s="3">
        <v>1.101</v>
      </c>
      <c r="W395" s="3">
        <v>0.438</v>
      </c>
      <c r="X395" s="3">
        <v>125</v>
      </c>
      <c r="Z395" s="6">
        <v>1</v>
      </c>
      <c r="AA395" s="10" t="s">
        <v>793</v>
      </c>
      <c r="AB395" s="4">
        <v>515</v>
      </c>
      <c r="AC395" s="4">
        <v>8.6999999999999993</v>
      </c>
      <c r="AD395" s="4">
        <v>98</v>
      </c>
      <c r="AE395" s="7" t="s">
        <v>1075</v>
      </c>
      <c r="AF395" s="4">
        <v>2020</v>
      </c>
      <c r="AH395" s="4" t="s">
        <v>0</v>
      </c>
      <c r="AI395" s="11" t="s">
        <v>971</v>
      </c>
      <c r="AK395" s="10" t="s">
        <v>974</v>
      </c>
      <c r="AL395" s="10" t="s">
        <v>793</v>
      </c>
      <c r="AM395" s="10" t="s">
        <v>793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J42"/>
  <sheetViews>
    <sheetView tabSelected="1" topLeftCell="A18" workbookViewId="0">
      <selection activeCell="L33" sqref="L3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21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0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</row>
    <row r="2" spans="1:10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</row>
    <row r="3" spans="1:10">
      <c r="A3" s="1"/>
      <c r="B3" s="35"/>
      <c r="D3" s="35"/>
      <c r="E3" s="35"/>
      <c r="F3" s="35"/>
      <c r="G3" s="35"/>
      <c r="H3" s="35"/>
    </row>
    <row r="4" spans="1:10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0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0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0">
      <c r="A7" t="s">
        <v>1495</v>
      </c>
      <c r="B7" s="36"/>
      <c r="D7" s="36">
        <v>0.3</v>
      </c>
      <c r="E7" s="36"/>
      <c r="F7" s="36"/>
      <c r="G7" s="36"/>
      <c r="H7" s="36"/>
    </row>
    <row r="8" spans="1:10" s="32" customFormat="1">
      <c r="A8" s="32" t="s">
        <v>1496</v>
      </c>
      <c r="B8" s="33" t="s">
        <v>1497</v>
      </c>
      <c r="D8" s="42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0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</row>
    <row r="10" spans="1:10" s="32" customFormat="1">
      <c r="A10" s="32" t="s">
        <v>1500</v>
      </c>
      <c r="B10" s="33" t="s">
        <v>1501</v>
      </c>
      <c r="D10" s="43">
        <v>177</v>
      </c>
      <c r="E10" s="32">
        <v>169</v>
      </c>
      <c r="F10" s="43">
        <v>162</v>
      </c>
      <c r="G10" s="43">
        <v>97.8</v>
      </c>
      <c r="H10" s="32">
        <v>125</v>
      </c>
      <c r="I10" s="43">
        <v>167</v>
      </c>
      <c r="J10" s="43">
        <v>131</v>
      </c>
    </row>
    <row r="11" spans="1:10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</row>
    <row r="12" spans="1:10" s="32" customFormat="1">
      <c r="A12" s="32" t="s">
        <v>1504</v>
      </c>
      <c r="B12" s="33" t="s">
        <v>1499</v>
      </c>
      <c r="D12" s="43"/>
      <c r="F12" s="43"/>
      <c r="G12" s="43"/>
    </row>
    <row r="13" spans="1:10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0" s="32" customFormat="1">
      <c r="A14" s="32" t="s">
        <v>1507</v>
      </c>
      <c r="B14" s="33" t="s">
        <v>1508</v>
      </c>
      <c r="D14" s="44">
        <v>496000</v>
      </c>
      <c r="E14" s="32">
        <v>736000</v>
      </c>
      <c r="F14" s="43">
        <v>239000</v>
      </c>
      <c r="G14" s="43">
        <v>90000</v>
      </c>
      <c r="H14" s="32">
        <v>208000</v>
      </c>
      <c r="I14" s="32">
        <v>422000</v>
      </c>
      <c r="J14" s="32">
        <v>167000</v>
      </c>
    </row>
    <row r="15" spans="1:10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</row>
    <row r="16" spans="1:10" s="32" customFormat="1">
      <c r="A16" s="32" t="s">
        <v>1510</v>
      </c>
      <c r="B16" s="33" t="s">
        <v>1508</v>
      </c>
      <c r="D16" s="44">
        <v>11500</v>
      </c>
      <c r="E16" s="32">
        <v>11000</v>
      </c>
      <c r="F16" s="43">
        <v>7000</v>
      </c>
      <c r="G16" s="43">
        <v>6600</v>
      </c>
      <c r="H16" s="32">
        <v>11000</v>
      </c>
    </row>
    <row r="17" spans="1:10">
      <c r="A17" t="s">
        <v>1511</v>
      </c>
      <c r="B17" s="36" t="s">
        <v>1508</v>
      </c>
      <c r="D17" s="38"/>
      <c r="F17" s="38"/>
      <c r="G17" s="38"/>
    </row>
    <row r="18" spans="1:10" s="32" customFormat="1">
      <c r="A18" s="32" t="s">
        <v>1512</v>
      </c>
      <c r="B18" s="33" t="s">
        <v>1513</v>
      </c>
      <c r="D18" s="43"/>
      <c r="F18" s="43"/>
      <c r="G18" s="43"/>
    </row>
    <row r="19" spans="1:10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</row>
    <row r="20" spans="1:10" s="32" customFormat="1">
      <c r="A20" s="32" t="s">
        <v>1515</v>
      </c>
      <c r="B20" s="33" t="s">
        <v>1491</v>
      </c>
      <c r="D20" s="43">
        <v>540</v>
      </c>
      <c r="F20" s="43">
        <v>331.2</v>
      </c>
      <c r="G20" s="43">
        <v>185.5</v>
      </c>
      <c r="H20" s="32">
        <v>328.6</v>
      </c>
      <c r="J20" s="32">
        <v>255</v>
      </c>
    </row>
    <row r="21" spans="1:10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</row>
    <row r="22" spans="1:10" s="32" customFormat="1">
      <c r="A22" s="32" t="s">
        <v>1518</v>
      </c>
      <c r="B22" s="33" t="s">
        <v>1519</v>
      </c>
      <c r="D22" s="43">
        <v>459</v>
      </c>
      <c r="F22" s="43">
        <v>806</v>
      </c>
      <c r="G22" s="43">
        <v>398</v>
      </c>
      <c r="J22" s="32">
        <v>500</v>
      </c>
    </row>
    <row r="23" spans="1:10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</row>
    <row r="24" spans="1:10" s="32" customFormat="1">
      <c r="A24" s="32" t="s">
        <v>1521</v>
      </c>
      <c r="B24" s="33" t="s">
        <v>1519</v>
      </c>
      <c r="F24" s="43">
        <v>697</v>
      </c>
      <c r="G24" s="43">
        <v>360</v>
      </c>
      <c r="H24" s="32">
        <v>340</v>
      </c>
      <c r="I24" s="32">
        <v>375</v>
      </c>
      <c r="J24" s="32">
        <v>355.2</v>
      </c>
    </row>
    <row r="25" spans="1:10">
      <c r="B25" s="36"/>
      <c r="F25" s="38"/>
      <c r="G25" s="38"/>
    </row>
    <row r="26" spans="1:10">
      <c r="A26" s="1" t="s">
        <v>1522</v>
      </c>
      <c r="B26" s="36"/>
    </row>
    <row r="27" spans="1:10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</row>
    <row r="28" spans="1:10" s="32" customFormat="1">
      <c r="A28" s="32" t="s">
        <v>1524</v>
      </c>
      <c r="B28" s="33"/>
      <c r="D28" s="45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</row>
    <row r="29" spans="1:10">
      <c r="A29" t="s">
        <v>1532</v>
      </c>
      <c r="B29" s="36"/>
      <c r="D29">
        <v>21700</v>
      </c>
      <c r="H29" t="s">
        <v>1533</v>
      </c>
    </row>
    <row r="30" spans="1:10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I30" s="32" t="s">
        <v>1537</v>
      </c>
      <c r="J30" s="32" t="s">
        <v>1537</v>
      </c>
    </row>
    <row r="31" spans="1:10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</row>
    <row r="32" spans="1:10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</row>
    <row r="33" spans="1:10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</row>
    <row r="34" spans="1:10" s="32" customFormat="1">
      <c r="A34" s="32" t="s">
        <v>1541</v>
      </c>
      <c r="B34" s="33" t="s">
        <v>1517</v>
      </c>
      <c r="D34" s="32">
        <v>5</v>
      </c>
      <c r="F34" s="46">
        <v>55.6</v>
      </c>
      <c r="G34" s="46">
        <v>43</v>
      </c>
      <c r="H34" s="32">
        <v>161</v>
      </c>
      <c r="I34" s="32">
        <v>148</v>
      </c>
      <c r="J34" s="32">
        <v>51</v>
      </c>
    </row>
    <row r="35" spans="1:10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</row>
    <row r="36" spans="1:10" s="32" customFormat="1">
      <c r="A36" s="32" t="s">
        <v>1543</v>
      </c>
      <c r="B36" s="33" t="s">
        <v>1544</v>
      </c>
      <c r="D36" s="32">
        <v>9.8000000000000007</v>
      </c>
      <c r="F36" s="43"/>
      <c r="G36" s="43"/>
      <c r="H36" s="34"/>
    </row>
    <row r="37" spans="1:10">
      <c r="A37" t="s">
        <v>1545</v>
      </c>
      <c r="B37" s="36" t="s">
        <v>1544</v>
      </c>
      <c r="D37">
        <v>4.7530000000000001</v>
      </c>
      <c r="F37" s="38"/>
      <c r="G37" s="38"/>
    </row>
    <row r="38" spans="1:10" s="32" customFormat="1">
      <c r="A38" s="32" t="s">
        <v>1546</v>
      </c>
      <c r="B38" s="33" t="s">
        <v>1544</v>
      </c>
      <c r="D38" s="32">
        <v>4.9000000000000004</v>
      </c>
      <c r="F38" s="43"/>
      <c r="G38" s="43">
        <v>41</v>
      </c>
      <c r="H38" s="34"/>
    </row>
    <row r="39" spans="1:10">
      <c r="A39" t="s">
        <v>1547</v>
      </c>
      <c r="B39" s="36" t="s">
        <v>1544</v>
      </c>
      <c r="D39">
        <v>4.9000000000000004</v>
      </c>
      <c r="F39" s="38"/>
      <c r="G39" s="38">
        <v>55</v>
      </c>
    </row>
    <row r="40" spans="1:10" s="32" customFormat="1">
      <c r="A40" s="32" t="s">
        <v>1548</v>
      </c>
      <c r="B40" s="33" t="s">
        <v>1544</v>
      </c>
      <c r="D40" s="32">
        <v>2.4500000000000002</v>
      </c>
      <c r="F40" s="43"/>
      <c r="G40" s="43">
        <v>12</v>
      </c>
    </row>
    <row r="41" spans="1:10" ht="15">
      <c r="A41" t="s">
        <v>1549</v>
      </c>
      <c r="B41" s="36"/>
      <c r="F41" s="38"/>
      <c r="G41" s="41" t="s">
        <v>1550</v>
      </c>
    </row>
    <row r="42" spans="1:10" s="32" customFormat="1">
      <c r="A42" s="32" t="s">
        <v>1551</v>
      </c>
      <c r="B42" s="33" t="s">
        <v>1501</v>
      </c>
      <c r="F42" s="43">
        <v>234</v>
      </c>
      <c r="G42" s="43">
        <v>166</v>
      </c>
      <c r="J42" s="32">
        <v>213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2025-02-25T15:06:18Z</dcterms:modified>
</cp:coreProperties>
</file>