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4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batteries in dev" sheetId="2" state="visible" r:id="rId2"/>
    <sheet xmlns:r="http://schemas.openxmlformats.org/officeDocument/2006/relationships" name="EV Data" sheetId="3" state="visible" r:id="rId3"/>
    <sheet xmlns:r="http://schemas.openxmlformats.org/officeDocument/2006/relationships" name="WLTP Acc" sheetId="4" state="visible" r:id="rId4"/>
    <sheet xmlns:r="http://schemas.openxmlformats.org/officeDocument/2006/relationships" name="Outputted Data" sheetId="5" state="visible" r:id="rId5"/>
  </sheets>
  <definedNames>
    <definedName name="_xlnm._FilterDatabase" localSheetId="0" hidden="1">'RAW DATA'!$F$2:$F$395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#,##0.0"/>
    <numFmt numFmtId="167" formatCode="_-* #,##0.00_-;\-* #,##0.00_-;_-* &quot;-&quot;??_-;_-@_-"/>
  </numFmts>
  <fonts count="20">
    <font>
      <name val="Calibri"/>
      <family val="2"/>
      <color theme="1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rgb="FFFF000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i val="1"/>
      <color theme="4"/>
      <sz val="11"/>
      <scheme val="minor"/>
    </font>
    <font>
      <name val="Calibri"/>
      <family val="2"/>
      <color rgb="FFFFC000"/>
      <sz val="11"/>
      <scheme val="minor"/>
    </font>
    <font>
      <name val="Calibri"/>
      <family val="2"/>
      <b val="1"/>
      <color theme="8"/>
      <sz val="11"/>
      <scheme val="minor"/>
    </font>
    <font>
      <name val="Calibri"/>
      <family val="2"/>
      <i val="1"/>
      <color theme="8"/>
      <sz val="11"/>
      <scheme val="minor"/>
    </font>
    <font>
      <name val="Calibri"/>
      <family val="2"/>
      <color theme="8"/>
      <sz val="11"/>
      <scheme val="minor"/>
    </font>
    <font>
      <name val="ConduitITCStd"/>
      <color theme="8"/>
      <sz val="11"/>
    </font>
    <font>
      <name val="TimesNewRomanPSMT"/>
      <color theme="8"/>
      <sz val="11"/>
    </font>
    <font>
      <name val="Arial"/>
      <family val="2"/>
      <color theme="8"/>
      <sz val="11"/>
    </font>
    <font>
      <name val="Calibri"/>
      <family val="2"/>
      <b val="1"/>
      <i val="1"/>
      <color theme="8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1"/>
      <scheme val="minor"/>
    </font>
    <font>
      <name val="Segoe UI"/>
      <family val="2"/>
      <color rgb="FF343851"/>
      <sz val="10"/>
    </font>
    <font>
      <name val="Calibri"/>
      <family val="2"/>
      <color rgb="FF00B050"/>
      <sz val="11"/>
      <scheme val="minor"/>
    </font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19" fillId="0" borderId="0"/>
    <xf numFmtId="0" fontId="1" fillId="2" borderId="0"/>
    <xf numFmtId="43" fontId="19" fillId="0" borderId="0"/>
  </cellStyleXfs>
  <cellXfs count="75">
    <xf numFmtId="0" fontId="0" fillId="0" borderId="0" pivotButton="0" quotePrefix="0" xfId="0"/>
    <xf numFmtId="0" fontId="2" fillId="0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5" fillId="0" borderId="1" pivotButton="0" quotePrefix="0" xfId="0"/>
    <xf numFmtId="0" fontId="3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0" fillId="0" borderId="1" applyAlignment="1" pivotButton="0" quotePrefix="1" xfId="0">
      <alignment horizontal="center"/>
    </xf>
    <xf numFmtId="0" fontId="8" fillId="0" borderId="1" applyAlignment="1" pivotButton="0" quotePrefix="0" xfId="0">
      <alignment horizontal="center"/>
    </xf>
    <xf numFmtId="49" fontId="9" fillId="0" borderId="1" applyAlignment="1" pivotButton="0" quotePrefix="0" xfId="0">
      <alignment horizontal="center"/>
    </xf>
    <xf numFmtId="9" fontId="8" fillId="0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6" fillId="0" borderId="1" pivotButton="0" quotePrefix="0" xfId="0"/>
    <xf numFmtId="0" fontId="11" fillId="0" borderId="1" applyAlignment="1" pivotButton="0" quotePrefix="0" xfId="0">
      <alignment horizontal="center"/>
    </xf>
    <xf numFmtId="0" fontId="8" fillId="0" borderId="1" applyAlignment="1" pivotButton="0" quotePrefix="1" xfId="0">
      <alignment horizontal="center"/>
    </xf>
    <xf numFmtId="0" fontId="12" fillId="0" borderId="1" applyAlignment="1" pivotButton="0" quotePrefix="0" xfId="0">
      <alignment horizontal="center"/>
    </xf>
    <xf numFmtId="1" fontId="0" fillId="0" borderId="1" pivotButton="0" quotePrefix="0" xfId="0"/>
    <xf numFmtId="164" fontId="0" fillId="0" borderId="1" pivotButton="0" quotePrefix="0" xfId="0"/>
    <xf numFmtId="0" fontId="2" fillId="3" borderId="1" pivotButton="0" quotePrefix="0" xfId="0"/>
    <xf numFmtId="0" fontId="2" fillId="3" borderId="1" applyAlignment="1" pivotButton="0" quotePrefix="0" xfId="0">
      <alignment horizontal="center"/>
    </xf>
    <xf numFmtId="0" fontId="0" fillId="3" borderId="1" pivotButton="0" quotePrefix="0" xfId="0"/>
    <xf numFmtId="0" fontId="3" fillId="3" borderId="1" applyAlignment="1" pivotButton="0" quotePrefix="0" xfId="1">
      <alignment horizontal="center"/>
    </xf>
    <xf numFmtId="0" fontId="7" fillId="3" borderId="1" applyAlignment="1" pivotButton="0" quotePrefix="0" xfId="1">
      <alignment horizontal="center"/>
    </xf>
    <xf numFmtId="49" fontId="7" fillId="3" borderId="1" applyAlignment="1" pivotButton="0" quotePrefix="0" xfId="0">
      <alignment horizontal="center"/>
    </xf>
    <xf numFmtId="0" fontId="13" fillId="3" borderId="1" pivotButton="0" quotePrefix="0" xfId="0"/>
    <xf numFmtId="0" fontId="13" fillId="3" borderId="1" applyAlignment="1" pivotButton="0" quotePrefix="0" xfId="0">
      <alignment horizontal="center"/>
    </xf>
    <xf numFmtId="0" fontId="2" fillId="4" borderId="1" pivotButton="0" quotePrefix="0" xfId="0"/>
    <xf numFmtId="0" fontId="15" fillId="0" borderId="0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0" fontId="0" fillId="5" borderId="0" pivotButton="0" quotePrefix="0" xfId="0"/>
    <xf numFmtId="0" fontId="0" fillId="5" borderId="0" applyAlignment="1" pivotButton="0" quotePrefix="0" xfId="0">
      <alignment horizontal="center"/>
    </xf>
    <xf numFmtId="0" fontId="14" fillId="5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 wrapText="1"/>
    </xf>
    <xf numFmtId="0" fontId="16" fillId="0" borderId="0" pivotButton="0" quotePrefix="0" xfId="0"/>
    <xf numFmtId="0" fontId="14" fillId="0" borderId="0" pivotButton="0" quotePrefix="0" xfId="0"/>
    <xf numFmtId="0" fontId="16" fillId="5" borderId="0" applyAlignment="1" pivotButton="0" quotePrefix="0" xfId="0">
      <alignment vertical="center" wrapText="1"/>
    </xf>
    <xf numFmtId="0" fontId="0" fillId="5" borderId="0" applyAlignment="1" pivotButton="0" quotePrefix="0" xfId="0">
      <alignment vertical="center" wrapText="1"/>
    </xf>
    <xf numFmtId="3" fontId="0" fillId="5" borderId="0" applyAlignment="1" pivotButton="0" quotePrefix="0" xfId="0">
      <alignment vertical="center" wrapText="1"/>
    </xf>
    <xf numFmtId="0" fontId="16" fillId="5" borderId="0" pivotButton="0" quotePrefix="0" xfId="0"/>
    <xf numFmtId="0" fontId="0" fillId="5" borderId="0" applyAlignment="1" pivotButton="0" quotePrefix="0" xfId="0">
      <alignment horizontal="right" wrapText="1"/>
    </xf>
    <xf numFmtId="0" fontId="17" fillId="5" borderId="0" pivotButton="0" quotePrefix="0" xfId="0"/>
    <xf numFmtId="2" fontId="14" fillId="0" borderId="0" pivotButton="0" quotePrefix="0" xfId="0"/>
    <xf numFmtId="0" fontId="18" fillId="5" borderId="0" pivotButton="0" quotePrefix="0" xfId="0"/>
    <xf numFmtId="0" fontId="18" fillId="0" borderId="0" applyAlignment="1" pivotButton="0" quotePrefix="0" xfId="0">
      <alignment vertical="center" wrapText="1"/>
    </xf>
    <xf numFmtId="0" fontId="14" fillId="0" borderId="1" pivotButton="0" quotePrefix="0" xfId="0"/>
    <xf numFmtId="0" fontId="14" fillId="0" borderId="1" applyAlignment="1" pivotButton="0" quotePrefix="0" xfId="0">
      <alignment horizontal="center"/>
    </xf>
    <xf numFmtId="0" fontId="14" fillId="0" borderId="1" applyAlignment="1" pivotButton="0" quotePrefix="0" xfId="0">
      <alignment horizontal="right"/>
    </xf>
    <xf numFmtId="49" fontId="14" fillId="0" borderId="1" applyAlignment="1" pivotButton="0" quotePrefix="0" xfId="0">
      <alignment horizontal="center"/>
    </xf>
    <xf numFmtId="0" fontId="3" fillId="0" borderId="1" applyAlignment="1" pivotButton="0" quotePrefix="1" xfId="0">
      <alignment horizontal="center"/>
    </xf>
    <xf numFmtId="9" fontId="3" fillId="0" borderId="1" applyAlignment="1" pivotButton="0" quotePrefix="0" xfId="0">
      <alignment horizontal="center"/>
    </xf>
    <xf numFmtId="165" fontId="0" fillId="0" borderId="0" pivotButton="0" quotePrefix="0" xfId="0"/>
    <xf numFmtId="0" fontId="2" fillId="0" borderId="0" applyAlignment="1" pivotButton="0" quotePrefix="0" xfId="0">
      <alignment horizontal="center" wrapText="1"/>
    </xf>
    <xf numFmtId="1" fontId="0" fillId="5" borderId="0" applyAlignment="1" pivotButton="0" quotePrefix="0" xfId="0">
      <alignment horizontal="center"/>
    </xf>
    <xf numFmtId="166" fontId="0" fillId="0" borderId="0" applyAlignment="1" pivotButton="0" quotePrefix="0" xfId="0">
      <alignment vertical="center" wrapText="1"/>
    </xf>
    <xf numFmtId="4" fontId="0" fillId="0" borderId="0" pivotButton="0" quotePrefix="0" xfId="0"/>
    <xf numFmtId="3" fontId="0" fillId="0" borderId="0" pivotButton="0" quotePrefix="0" xfId="0"/>
    <xf numFmtId="3" fontId="0" fillId="5" borderId="0" pivotButton="0" quotePrefix="0" xfId="0"/>
    <xf numFmtId="167" fontId="0" fillId="0" borderId="0" pivotButton="0" quotePrefix="0" xfId="2"/>
    <xf numFmtId="167" fontId="0" fillId="0" borderId="0" applyAlignment="1" pivotButton="0" quotePrefix="0" xfId="2">
      <alignment horizontal="center"/>
    </xf>
    <xf numFmtId="167" fontId="0" fillId="0" borderId="0" applyAlignment="1" pivotButton="0" quotePrefix="0" xfId="2">
      <alignment vertical="center" wrapText="1"/>
    </xf>
    <xf numFmtId="167" fontId="0" fillId="5" borderId="0" pivotButton="0" quotePrefix="0" xfId="2"/>
    <xf numFmtId="167" fontId="0" fillId="5" borderId="0" applyAlignment="1" pivotButton="0" quotePrefix="0" xfId="2">
      <alignment horizontal="center"/>
    </xf>
    <xf numFmtId="167" fontId="0" fillId="5" borderId="0" applyAlignment="1" pivotButton="0" quotePrefix="0" xfId="2">
      <alignment vertical="center" wrapText="1"/>
    </xf>
    <xf numFmtId="0" fontId="0" fillId="0" borderId="0" applyAlignment="1" pivotButton="0" quotePrefix="0" xfId="0">
      <alignment wrapText="1"/>
    </xf>
    <xf numFmtId="167" fontId="0" fillId="0" borderId="0" pivotButton="0" quotePrefix="0" xfId="2"/>
    <xf numFmtId="167" fontId="0" fillId="0" borderId="0" applyAlignment="1" pivotButton="0" quotePrefix="0" xfId="2">
      <alignment horizontal="center"/>
    </xf>
    <xf numFmtId="167" fontId="0" fillId="0" borderId="0" applyAlignment="1" pivotButton="0" quotePrefix="0" xfId="2">
      <alignment vertical="center" wrapText="1"/>
    </xf>
    <xf numFmtId="167" fontId="0" fillId="5" borderId="0" pivotButton="0" quotePrefix="0" xfId="2"/>
    <xf numFmtId="167" fontId="0" fillId="5" borderId="0" applyAlignment="1" pivotButton="0" quotePrefix="0" xfId="2">
      <alignment horizontal="center"/>
    </xf>
    <xf numFmtId="167" fontId="0" fillId="5" borderId="0" applyAlignment="1" pivotButton="0" quotePrefix="0" xfId="2">
      <alignment vertical="center" wrapText="1"/>
    </xf>
  </cellXfs>
  <cellStyles count="3">
    <cellStyle name="Normal" xfId="0" builtinId="0"/>
    <cellStyle name="Bad" xfId="1" builtinId="27"/>
    <cellStyle name="Comma" xfId="2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C000"/>
    <outlinePr summaryBelow="1" summaryRight="1"/>
    <pageSetUpPr/>
  </sheetPr>
  <dimension ref="A1:AO355"/>
  <sheetViews>
    <sheetView zoomScale="85" zoomScaleNormal="85" workbookViewId="0">
      <pane xSplit="8" ySplit="2" topLeftCell="AD3" activePane="bottomRight" state="frozen"/>
      <selection pane="topRight" activeCell="H1" sqref="H1"/>
      <selection pane="bottomLeft" activeCell="A2" sqref="A2"/>
      <selection pane="bottomRight" activeCell="AO10" sqref="AO10"/>
    </sheetView>
  </sheetViews>
  <sheetFormatPr baseColWidth="8" defaultColWidth="11.44140625" defaultRowHeight="14.4"/>
  <cols>
    <col width="15.21875" bestFit="1" customWidth="1" min="1" max="1"/>
    <col width="7.6640625" customWidth="1" style="3" min="2" max="2"/>
    <col width="6.6640625" customWidth="1" style="3" min="3" max="3"/>
    <col width="14.109375" customWidth="1" style="3" min="4" max="4"/>
    <col width="19.109375" customWidth="1" style="3" min="5" max="5"/>
    <col width="8.6640625" customWidth="1" style="3" min="6" max="6"/>
    <col width="9.33203125" bestFit="1" customWidth="1" style="3" min="7" max="7"/>
    <col width="11.88671875" customWidth="1" style="3" min="8" max="8"/>
    <col width="9.77734375" customWidth="1" style="3" min="9" max="10"/>
    <col width="9.6640625" customWidth="1" style="4" min="11" max="11"/>
    <col width="29.6640625" bestFit="1" customWidth="1" style="4" min="12" max="12"/>
    <col width="23.6640625" bestFit="1" customWidth="1" style="3" min="13" max="13"/>
    <col width="25.33203125" bestFit="1" customWidth="1" style="3" min="14" max="14"/>
    <col width="17.6640625" bestFit="1" customWidth="1" style="3" min="15" max="15"/>
    <col width="22.33203125" bestFit="1" customWidth="1" style="3" min="16" max="16"/>
    <col width="19.109375" bestFit="1" customWidth="1" style="3" min="17" max="17"/>
    <col width="18" bestFit="1" customWidth="1" style="3" min="18" max="18"/>
    <col width="27.44140625" bestFit="1" customWidth="1" style="3" min="19" max="19"/>
    <col width="31.33203125" bestFit="1" customWidth="1" style="3" min="20" max="20"/>
    <col width="26.44140625" bestFit="1" customWidth="1" style="6" min="21" max="21"/>
    <col width="12.44140625" bestFit="1" customWidth="1" style="3" min="22" max="22"/>
    <col width="13.44140625" bestFit="1" customWidth="1" style="3" min="23" max="23"/>
    <col width="24.33203125" bestFit="1" customWidth="1" style="3" min="24" max="24"/>
    <col width="25.33203125" bestFit="1" customWidth="1" style="3" min="25" max="25"/>
    <col width="24.33203125" bestFit="1" customWidth="1" style="6" min="26" max="26"/>
    <col width="28" bestFit="1" customWidth="1" style="10" min="27" max="27"/>
    <col width="12.88671875" bestFit="1" customWidth="1" style="4" min="28" max="28"/>
    <col width="16.44140625" bestFit="1" customWidth="1" style="4" min="29" max="29"/>
    <col width="16" bestFit="1" customWidth="1" style="4" min="30" max="30"/>
    <col width="18.33203125" bestFit="1" customWidth="1" style="4" min="31" max="31"/>
    <col width="10.109375" bestFit="1" customWidth="1" style="4" min="32" max="32"/>
    <col width="15" customWidth="1" style="4" min="33" max="33"/>
    <col width="18.6640625" customWidth="1" style="4" min="34" max="34"/>
    <col width="30.33203125" bestFit="1" customWidth="1" style="11" min="35" max="35"/>
    <col hidden="1" width="42.109375" customWidth="1" style="4" min="36" max="36"/>
    <col width="17.109375" bestFit="1" customWidth="1" style="10" min="37" max="37"/>
    <col width="17.33203125" bestFit="1" customWidth="1" style="10" min="38" max="38"/>
    <col width="22.77734375" bestFit="1" customWidth="1" style="10" min="39" max="39"/>
  </cols>
  <sheetData>
    <row r="1" ht="15.6" customHeight="1">
      <c r="A1" s="30" t="n">
        <v>1</v>
      </c>
      <c r="B1" s="31" t="n">
        <v>2</v>
      </c>
      <c r="C1" s="31" t="n">
        <v>3</v>
      </c>
      <c r="D1" s="30" t="n">
        <v>4</v>
      </c>
      <c r="E1" s="31" t="n">
        <v>5</v>
      </c>
      <c r="F1" s="31" t="n">
        <v>6</v>
      </c>
      <c r="G1" s="30" t="n">
        <v>7</v>
      </c>
      <c r="H1" s="31" t="n">
        <v>8</v>
      </c>
      <c r="I1" s="31" t="n">
        <v>9</v>
      </c>
      <c r="J1" s="30" t="n">
        <v>10</v>
      </c>
      <c r="K1" s="31" t="n">
        <v>11</v>
      </c>
      <c r="L1" s="31" t="n">
        <v>12</v>
      </c>
      <c r="M1" s="30" t="n">
        <v>13</v>
      </c>
      <c r="N1" s="31" t="n">
        <v>14</v>
      </c>
      <c r="O1" s="31" t="n">
        <v>15</v>
      </c>
      <c r="P1" s="30" t="n">
        <v>16</v>
      </c>
      <c r="Q1" s="31" t="n">
        <v>17</v>
      </c>
      <c r="R1" s="31" t="n">
        <v>18</v>
      </c>
      <c r="S1" s="30" t="n">
        <v>19</v>
      </c>
      <c r="T1" s="31" t="n">
        <v>20</v>
      </c>
      <c r="U1" s="31" t="n">
        <v>21</v>
      </c>
      <c r="V1" s="30" t="n">
        <v>22</v>
      </c>
      <c r="W1" s="31" t="n">
        <v>23</v>
      </c>
      <c r="X1" s="31" t="n">
        <v>24</v>
      </c>
      <c r="Y1" s="30" t="n">
        <v>25</v>
      </c>
      <c r="Z1" s="31" t="n">
        <v>26</v>
      </c>
      <c r="AA1" s="31" t="n">
        <v>27</v>
      </c>
      <c r="AB1" s="30" t="n">
        <v>28</v>
      </c>
      <c r="AC1" s="31" t="n">
        <v>29</v>
      </c>
      <c r="AD1" s="31" t="n">
        <v>30</v>
      </c>
      <c r="AE1" s="30" t="n">
        <v>31</v>
      </c>
      <c r="AF1" s="31" t="n">
        <v>32</v>
      </c>
      <c r="AG1" s="31" t="n">
        <v>33</v>
      </c>
      <c r="AH1" s="30" t="n">
        <v>34</v>
      </c>
      <c r="AI1" s="31" t="n">
        <v>35</v>
      </c>
      <c r="AJ1" s="31" t="n">
        <v>36</v>
      </c>
      <c r="AK1" s="30" t="n">
        <v>37</v>
      </c>
      <c r="AL1" s="31" t="n">
        <v>38</v>
      </c>
      <c r="AM1" s="31" t="n">
        <v>39</v>
      </c>
    </row>
    <row r="2" customFormat="1" s="1">
      <c r="A2" s="1" t="inlineStr">
        <is>
          <t>Battery number</t>
        </is>
      </c>
      <c r="B2" s="29" t="inlineStr">
        <is>
          <t>Index #</t>
        </is>
      </c>
      <c r="C2" s="21" t="inlineStr">
        <is>
          <t>Group</t>
        </is>
      </c>
      <c r="D2" s="21" t="inlineStr">
        <is>
          <t>Company Name</t>
        </is>
      </c>
      <c r="E2" s="21" t="inlineStr">
        <is>
          <t>Chemistry_Detail</t>
        </is>
      </c>
      <c r="F2" s="21" t="inlineStr">
        <is>
          <t>Chemistry</t>
        </is>
      </c>
      <c r="G2" s="21" t="inlineStr">
        <is>
          <t>Format</t>
        </is>
      </c>
      <c r="H2" s="21" t="inlineStr">
        <is>
          <t>Part #</t>
        </is>
      </c>
      <c r="I2" s="21" t="inlineStr">
        <is>
          <t>Cell Status</t>
        </is>
      </c>
      <c r="J2" s="21" t="inlineStr">
        <is>
          <t>Cell Shape</t>
        </is>
      </c>
      <c r="K2" s="22" t="inlineStr">
        <is>
          <t>Cycle Life</t>
        </is>
      </c>
      <c r="L2" s="22" t="inlineStr">
        <is>
          <t>Last Cycle % OF Initial Capacity</t>
        </is>
      </c>
      <c r="M2" s="21" t="inlineStr">
        <is>
          <t>vol. Energy Density (Wh/l)</t>
        </is>
      </c>
      <c r="N2" s="23" t="inlineStr">
        <is>
          <t>grav. Energy Density (Wh/kg)</t>
        </is>
      </c>
      <c r="O2" s="21" t="inlineStr">
        <is>
          <t>Max Capacity (AH)</t>
        </is>
      </c>
      <c r="P2" s="21" t="inlineStr">
        <is>
          <t>Open Circuit Voltage (V)</t>
        </is>
      </c>
      <c r="Q2" s="21" t="inlineStr">
        <is>
          <t>Nominal Voltage (V)</t>
        </is>
      </c>
      <c r="R2" s="21" t="inlineStr">
        <is>
          <t>Cut Off Voltage (V)</t>
        </is>
      </c>
      <c r="S2" s="21" t="inlineStr">
        <is>
          <t>Standard Discharge Current (A)</t>
        </is>
      </c>
      <c r="T2" s="21" t="inlineStr">
        <is>
          <t>Max Constant Discharge Current (A)</t>
        </is>
      </c>
      <c r="U2" s="24" t="inlineStr">
        <is>
          <t>C-rate_discharge_cyclelife</t>
        </is>
      </c>
      <c r="V2" s="21" t="inlineStr">
        <is>
          <t>Weight (gr)</t>
        </is>
      </c>
      <c r="W2" s="21" t="inlineStr">
        <is>
          <t>Volume (CC)</t>
        </is>
      </c>
      <c r="X2" s="21" t="inlineStr">
        <is>
          <t>Fast/Quick Charge Current</t>
        </is>
      </c>
      <c r="Y2" s="21" t="inlineStr">
        <is>
          <t>Standard Charge Current (A)</t>
        </is>
      </c>
      <c r="Z2" s="24" t="inlineStr">
        <is>
          <t>C-rate_charge_cyclelife</t>
        </is>
      </c>
      <c r="AA2" s="25" t="inlineStr">
        <is>
          <t>t_rest_h</t>
        </is>
      </c>
      <c r="AB2" s="22" t="inlineStr">
        <is>
          <t>Length (mm)</t>
        </is>
      </c>
      <c r="AC2" s="22" t="inlineStr">
        <is>
          <t>Height (mm)</t>
        </is>
      </c>
      <c r="AD2" s="22" t="inlineStr">
        <is>
          <t>Width (mm)</t>
        </is>
      </c>
      <c r="AE2" s="22" t="inlineStr">
        <is>
          <t>Diameter (mm)</t>
        </is>
      </c>
      <c r="AF2" s="22" t="inlineStr">
        <is>
          <t>Year</t>
        </is>
      </c>
      <c r="AG2" s="22" t="inlineStr">
        <is>
          <t>Data sheet</t>
        </is>
      </c>
      <c r="AH2" s="22" t="inlineStr">
        <is>
          <t>Secondary source</t>
        </is>
      </c>
      <c r="AI2" s="26" t="inlineStr">
        <is>
          <t>ID / Date</t>
        </is>
      </c>
      <c r="AJ2" s="22" t="inlineStr">
        <is>
          <t>Note</t>
        </is>
      </c>
      <c r="AK2" s="27" t="inlineStr">
        <is>
          <t>Charging Methode</t>
        </is>
      </c>
      <c r="AL2" s="27" t="inlineStr">
        <is>
          <t>Crate_CV_cutoff</t>
        </is>
      </c>
      <c r="AM2" s="28" t="inlineStr">
        <is>
          <t>t_cycle_DOD_0.868-Av.</t>
        </is>
      </c>
      <c r="AN2" s="1" t="inlineStr">
        <is>
          <t>Cell Format</t>
        </is>
      </c>
      <c r="AO2" s="1" t="inlineStr">
        <is>
          <t>Pack to Cell Ratio</t>
        </is>
      </c>
    </row>
    <row r="3">
      <c r="A3" t="n">
        <v>1</v>
      </c>
      <c r="B3" s="3" t="inlineStr">
        <is>
          <t>ISI-001</t>
        </is>
      </c>
      <c r="C3" s="3" t="inlineStr">
        <is>
          <t>ISI-001</t>
        </is>
      </c>
      <c r="D3" s="3" t="inlineStr">
        <is>
          <t>Kokam</t>
        </is>
      </c>
      <c r="E3" s="3" t="inlineStr">
        <is>
          <t>Nickel rich</t>
        </is>
      </c>
      <c r="F3" s="3" t="inlineStr">
        <is>
          <t>NMC</t>
        </is>
      </c>
      <c r="G3" s="3" t="inlineStr">
        <is>
          <t>Pouch</t>
        </is>
      </c>
      <c r="H3" s="3" t="inlineStr">
        <is>
          <t>SLPB080085270</t>
        </is>
      </c>
      <c r="I3" s="3" t="inlineStr">
        <is>
          <t>Active</t>
        </is>
      </c>
      <c r="J3" s="3" t="inlineStr">
        <is>
          <t>Prismatic</t>
        </is>
      </c>
      <c r="K3" s="4" t="n">
        <v>3000</v>
      </c>
      <c r="L3" s="4" t="n">
        <v>70</v>
      </c>
      <c r="M3" s="3" t="n">
        <v>573</v>
      </c>
      <c r="N3" s="3" t="n">
        <v>249</v>
      </c>
      <c r="O3" s="3" t="n">
        <v>26</v>
      </c>
      <c r="P3" s="3" t="n">
        <v>4.2</v>
      </c>
      <c r="Q3" s="3" t="n">
        <v>3.67</v>
      </c>
      <c r="R3" s="3" t="n">
        <v>2.7</v>
      </c>
      <c r="S3" s="3">
        <f>O3*0.1</f>
        <v/>
      </c>
      <c r="T3" s="3" t="n">
        <v>52</v>
      </c>
      <c r="U3" s="6" t="n">
        <v>1</v>
      </c>
      <c r="V3" s="3" t="n">
        <v>387</v>
      </c>
      <c r="X3" s="3" t="n">
        <v>26</v>
      </c>
      <c r="Y3" s="3">
        <f>O3*0.1</f>
        <v/>
      </c>
      <c r="Z3" s="6" t="n">
        <v>1</v>
      </c>
      <c r="AA3" s="10" t="inlineStr">
        <is>
          <t>not defined</t>
        </is>
      </c>
      <c r="AB3" s="8" t="n">
        <v>275</v>
      </c>
      <c r="AC3" s="8" t="n">
        <v>7.9</v>
      </c>
      <c r="AD3" s="8" t="n">
        <v>99</v>
      </c>
      <c r="AE3" s="7" t="inlineStr">
        <is>
          <t>not applicable</t>
        </is>
      </c>
      <c r="AF3" s="4" t="n">
        <v>2020</v>
      </c>
      <c r="AG3" s="4" t="inlineStr">
        <is>
          <t>x</t>
        </is>
      </c>
      <c r="AH3" s="4" t="inlineStr">
        <is>
          <t>x</t>
        </is>
      </c>
      <c r="AI3" s="13" t="inlineStr">
        <is>
          <t xml:space="preserve">KKDS-20200406-BM-CEL-03 </t>
        </is>
      </c>
      <c r="AJ3" s="4" t="inlineStr">
        <is>
          <t>TUM</t>
        </is>
      </c>
      <c r="AK3" s="10" t="inlineStr">
        <is>
          <t>CC-CV</t>
        </is>
      </c>
      <c r="AL3" s="10" t="inlineStr">
        <is>
          <t>not defined</t>
        </is>
      </c>
      <c r="AM3" s="12" t="n">
        <v>0.9</v>
      </c>
      <c r="AN3">
        <f>IF(G3="Pouch",1,IF(G3="Prismatic",2,IF(G3="Cylindrical",3,"")))</f>
        <v/>
      </c>
      <c r="AO3" t="n">
        <v>60.25</v>
      </c>
    </row>
    <row r="4">
      <c r="A4" t="n">
        <v>2</v>
      </c>
      <c r="B4" s="3" t="inlineStr">
        <is>
          <t>ISI-002</t>
        </is>
      </c>
      <c r="C4" s="3" t="inlineStr">
        <is>
          <t>ISI-002</t>
        </is>
      </c>
      <c r="D4" s="3" t="inlineStr">
        <is>
          <t>Kokam</t>
        </is>
      </c>
      <c r="E4" s="3" t="inlineStr">
        <is>
          <t>Nickel rich</t>
        </is>
      </c>
      <c r="F4" s="3" t="inlineStr">
        <is>
          <t>NMC</t>
        </is>
      </c>
      <c r="G4" s="3" t="inlineStr">
        <is>
          <t>Pouch</t>
        </is>
      </c>
      <c r="H4" s="3" t="inlineStr">
        <is>
          <t>SLPB98188216P</t>
        </is>
      </c>
      <c r="I4" s="3" t="inlineStr">
        <is>
          <t>Active</t>
        </is>
      </c>
      <c r="J4" s="3" t="inlineStr">
        <is>
          <t>Prismatic</t>
        </is>
      </c>
      <c r="K4" s="4" t="n">
        <v>6000</v>
      </c>
      <c r="L4" s="4" t="n">
        <v>70</v>
      </c>
      <c r="M4" s="3" t="n">
        <v>338</v>
      </c>
      <c r="N4" s="3" t="n">
        <v>146</v>
      </c>
      <c r="O4" s="3" t="n">
        <v>30</v>
      </c>
      <c r="P4" s="3" t="n">
        <v>4.2</v>
      </c>
      <c r="Q4" s="3" t="n">
        <v>3.7</v>
      </c>
      <c r="R4" s="3" t="n">
        <v>2.7</v>
      </c>
      <c r="S4" s="3">
        <f>O4*0.2</f>
        <v/>
      </c>
      <c r="T4" s="3">
        <f>20*O4</f>
        <v/>
      </c>
      <c r="U4" s="6" t="n">
        <v>1</v>
      </c>
      <c r="V4" s="3" t="n">
        <v>780</v>
      </c>
      <c r="X4" s="3" t="n">
        <v>90</v>
      </c>
      <c r="Y4" s="3">
        <f>O4*0.2</f>
        <v/>
      </c>
      <c r="Z4" s="6" t="n">
        <v>1</v>
      </c>
      <c r="AA4" s="10" t="inlineStr">
        <is>
          <t>not defined</t>
        </is>
      </c>
      <c r="AB4" s="4" t="n">
        <v>223</v>
      </c>
      <c r="AC4" s="4" t="n">
        <v>9.4</v>
      </c>
      <c r="AD4" s="4" t="n">
        <v>199</v>
      </c>
      <c r="AE4" s="7" t="inlineStr">
        <is>
          <t>not applicable</t>
        </is>
      </c>
      <c r="AF4" s="4" t="n">
        <v>2020</v>
      </c>
      <c r="AG4" s="4" t="inlineStr">
        <is>
          <t>x</t>
        </is>
      </c>
      <c r="AH4" s="4" t="inlineStr">
        <is>
          <t>x</t>
        </is>
      </c>
      <c r="AI4" s="11" t="inlineStr">
        <is>
          <t>-</t>
        </is>
      </c>
      <c r="AK4" s="10" t="inlineStr">
        <is>
          <t>CC-CV</t>
        </is>
      </c>
      <c r="AL4" s="10" t="inlineStr">
        <is>
          <t>not defined</t>
        </is>
      </c>
      <c r="AM4" s="12" t="n">
        <v>0.9</v>
      </c>
      <c r="AN4">
        <f>IF(G4="Pouch",1,IF(G4="Prismatic",2,IF(G4="Cylindrical",3,"")))</f>
        <v/>
      </c>
      <c r="AO4" t="n">
        <v>60.25</v>
      </c>
    </row>
    <row r="5">
      <c r="A5" t="n">
        <v>3</v>
      </c>
      <c r="B5" s="3" t="inlineStr">
        <is>
          <t>ISI-010</t>
        </is>
      </c>
      <c r="C5" s="3" t="inlineStr">
        <is>
          <t>ISI-010</t>
        </is>
      </c>
      <c r="D5" s="3" t="inlineStr">
        <is>
          <t>Kokam</t>
        </is>
      </c>
      <c r="E5" s="3" t="inlineStr">
        <is>
          <t>Nickel rich</t>
        </is>
      </c>
      <c r="F5" s="3" t="inlineStr">
        <is>
          <t>NMC</t>
        </is>
      </c>
      <c r="G5" s="3" t="inlineStr">
        <is>
          <t>Pouch</t>
        </is>
      </c>
      <c r="H5" s="3" t="inlineStr">
        <is>
          <t>SLPB120460330</t>
        </is>
      </c>
      <c r="I5" s="3" t="inlineStr">
        <is>
          <t>Active</t>
        </is>
      </c>
      <c r="J5" s="3" t="inlineStr">
        <is>
          <t>Prismatic</t>
        </is>
      </c>
      <c r="K5" s="4" t="n">
        <v>6000</v>
      </c>
      <c r="L5" s="4" t="n">
        <v>80</v>
      </c>
      <c r="M5" s="3" t="n">
        <v>425</v>
      </c>
      <c r="N5" s="3" t="n">
        <v>186</v>
      </c>
      <c r="O5" s="3" t="n">
        <v>150</v>
      </c>
      <c r="P5" s="3" t="n">
        <v>4.2</v>
      </c>
      <c r="Q5" s="3" t="n">
        <v>3.7</v>
      </c>
      <c r="R5" s="3" t="n">
        <v>2.7</v>
      </c>
      <c r="S5" s="3">
        <f>O5*0.2</f>
        <v/>
      </c>
      <c r="T5" s="3">
        <f>2*O5</f>
        <v/>
      </c>
      <c r="U5" s="6" t="n">
        <v>1</v>
      </c>
      <c r="V5" s="3" t="n">
        <v>3020</v>
      </c>
      <c r="X5" s="3" t="n">
        <v>150</v>
      </c>
      <c r="Y5" s="3">
        <f>O5*0.2</f>
        <v/>
      </c>
      <c r="Z5" s="6" t="n">
        <v>1</v>
      </c>
      <c r="AA5" s="10" t="inlineStr">
        <is>
          <t>not defined</t>
        </is>
      </c>
      <c r="AB5" s="4" t="n">
        <v>327</v>
      </c>
      <c r="AC5" s="4" t="n">
        <v>10.5</v>
      </c>
      <c r="AD5" s="4" t="n">
        <v>462</v>
      </c>
      <c r="AE5" s="7" t="inlineStr">
        <is>
          <t>not applicable</t>
        </is>
      </c>
      <c r="AF5" s="4" t="n">
        <v>2020</v>
      </c>
      <c r="AG5" s="4" t="inlineStr">
        <is>
          <t>x</t>
        </is>
      </c>
      <c r="AH5" s="4" t="inlineStr">
        <is>
          <t>x</t>
        </is>
      </c>
      <c r="AI5" s="13" t="inlineStr">
        <is>
          <t xml:space="preserve">KKDS-20200514-BM-CEL-24 </t>
        </is>
      </c>
      <c r="AJ5" s="3" t="inlineStr">
        <is>
          <t>SDL_25604</t>
        </is>
      </c>
      <c r="AK5" s="10" t="inlineStr">
        <is>
          <t>CC-CV</t>
        </is>
      </c>
      <c r="AL5" s="10" t="inlineStr">
        <is>
          <t>not defined</t>
        </is>
      </c>
      <c r="AM5" s="12" t="n">
        <v>0.9</v>
      </c>
      <c r="AN5">
        <f>IF(G5="Pouch",1,IF(G5="Prismatic",2,IF(G5="Cylindrical",3,"")))</f>
        <v/>
      </c>
      <c r="AO5" t="n">
        <v>60.25</v>
      </c>
    </row>
    <row r="6">
      <c r="A6" t="n">
        <v>4</v>
      </c>
      <c r="B6" s="3" t="inlineStr">
        <is>
          <t>ISI-011</t>
        </is>
      </c>
      <c r="C6" s="3" t="inlineStr">
        <is>
          <t>ISI-011</t>
        </is>
      </c>
      <c r="D6" s="3" t="inlineStr">
        <is>
          <t>Kokam</t>
        </is>
      </c>
      <c r="E6" s="3" t="inlineStr">
        <is>
          <t>Nickel rich</t>
        </is>
      </c>
      <c r="F6" s="3" t="inlineStr">
        <is>
          <t>NMC</t>
        </is>
      </c>
      <c r="G6" s="3" t="inlineStr">
        <is>
          <t>Pouch</t>
        </is>
      </c>
      <c r="H6" s="3" t="inlineStr">
        <is>
          <t>SLPB140460330</t>
        </is>
      </c>
      <c r="I6" s="3" t="inlineStr">
        <is>
          <t>Active</t>
        </is>
      </c>
      <c r="J6" s="3" t="inlineStr">
        <is>
          <t>Prismatic</t>
        </is>
      </c>
      <c r="K6" s="4" t="n">
        <v>6000</v>
      </c>
      <c r="L6" s="4" t="n">
        <v>70</v>
      </c>
      <c r="M6" s="3" t="n">
        <v>437</v>
      </c>
      <c r="N6" s="3" t="n">
        <v>189</v>
      </c>
      <c r="O6" s="3" t="n">
        <v>200</v>
      </c>
      <c r="P6" s="3" t="n">
        <v>4.2</v>
      </c>
      <c r="Q6" s="3" t="n">
        <v>3.7</v>
      </c>
      <c r="R6" s="3" t="n">
        <v>2.7</v>
      </c>
      <c r="S6" s="3">
        <f>O6*0.2</f>
        <v/>
      </c>
      <c r="T6" s="3">
        <f>2*O6</f>
        <v/>
      </c>
      <c r="U6" s="6" t="n">
        <v>1</v>
      </c>
      <c r="V6" s="3" t="n">
        <v>3955</v>
      </c>
      <c r="X6" s="3" t="n">
        <v>200</v>
      </c>
      <c r="Y6" s="3">
        <f>O6*0.2</f>
        <v/>
      </c>
      <c r="Z6" s="6" t="n">
        <v>1</v>
      </c>
      <c r="AA6" s="10" t="inlineStr">
        <is>
          <t>not defined</t>
        </is>
      </c>
      <c r="AB6" s="4" t="n">
        <v>327</v>
      </c>
      <c r="AC6" s="4" t="n">
        <v>13.6</v>
      </c>
      <c r="AD6" s="4" t="n">
        <v>462</v>
      </c>
      <c r="AE6" s="7" t="inlineStr">
        <is>
          <t>not applicable</t>
        </is>
      </c>
      <c r="AF6" s="4" t="n">
        <v>2020</v>
      </c>
      <c r="AG6" s="4" t="inlineStr">
        <is>
          <t>x</t>
        </is>
      </c>
      <c r="AH6" s="4" t="inlineStr">
        <is>
          <t>x</t>
        </is>
      </c>
      <c r="AI6" s="11" t="inlineStr">
        <is>
          <t>-</t>
        </is>
      </c>
      <c r="AK6" s="10" t="inlineStr">
        <is>
          <t>CC-CV</t>
        </is>
      </c>
      <c r="AL6" s="10" t="inlineStr">
        <is>
          <t>not defined</t>
        </is>
      </c>
      <c r="AM6" s="12" t="n">
        <v>0.9</v>
      </c>
      <c r="AN6">
        <f>IF(G6="Pouch",1,IF(G6="Prismatic",2,IF(G6="Cylindrical",3,"")))</f>
        <v/>
      </c>
      <c r="AO6" t="n">
        <v>60.25</v>
      </c>
    </row>
    <row r="7">
      <c r="A7" t="n">
        <v>5</v>
      </c>
      <c r="B7" s="3" t="inlineStr">
        <is>
          <t>ISI-012</t>
        </is>
      </c>
      <c r="C7" s="3" t="inlineStr">
        <is>
          <t>ISI-012</t>
        </is>
      </c>
      <c r="D7" s="3" t="inlineStr">
        <is>
          <t>Kokam</t>
        </is>
      </c>
      <c r="E7" s="3" t="inlineStr">
        <is>
          <t>Nickel rich</t>
        </is>
      </c>
      <c r="F7" s="3" t="inlineStr">
        <is>
          <t>NMC</t>
        </is>
      </c>
      <c r="G7" s="3" t="inlineStr">
        <is>
          <t>Pouch</t>
        </is>
      </c>
      <c r="H7" s="3" t="inlineStr">
        <is>
          <t>SLPB160460330</t>
        </is>
      </c>
      <c r="I7" s="3" t="inlineStr">
        <is>
          <t>Active</t>
        </is>
      </c>
      <c r="J7" s="3" t="inlineStr">
        <is>
          <t>Prismatic</t>
        </is>
      </c>
      <c r="K7" s="4" t="n">
        <v>6000</v>
      </c>
      <c r="L7" s="4" t="n">
        <v>70</v>
      </c>
      <c r="M7" s="3" t="n">
        <v>455</v>
      </c>
      <c r="N7" s="3" t="n">
        <v>198</v>
      </c>
      <c r="O7" s="3" t="n">
        <v>240</v>
      </c>
      <c r="P7" s="3" t="n">
        <v>4.2</v>
      </c>
      <c r="Q7" s="3" t="n">
        <v>3.7</v>
      </c>
      <c r="R7" s="3" t="n">
        <v>2.7</v>
      </c>
      <c r="S7" s="3">
        <f>O7*0.2</f>
        <v/>
      </c>
      <c r="T7" s="3">
        <f>2*O7</f>
        <v/>
      </c>
      <c r="U7" s="6" t="n">
        <v>1</v>
      </c>
      <c r="V7" s="3" t="n">
        <v>4510</v>
      </c>
      <c r="X7" s="3" t="n">
        <v>240</v>
      </c>
      <c r="Y7" s="3">
        <f>O7*0.2</f>
        <v/>
      </c>
      <c r="Z7" s="6" t="n">
        <v>1</v>
      </c>
      <c r="AA7" s="10" t="inlineStr">
        <is>
          <t>not defined</t>
        </is>
      </c>
      <c r="AB7" s="4" t="n">
        <v>327</v>
      </c>
      <c r="AC7" s="4" t="n">
        <v>15.8</v>
      </c>
      <c r="AD7" s="4" t="n">
        <v>462</v>
      </c>
      <c r="AE7" s="7" t="inlineStr">
        <is>
          <t>not applicable</t>
        </is>
      </c>
      <c r="AF7" s="4" t="n">
        <v>2020</v>
      </c>
      <c r="AG7" s="4" t="inlineStr">
        <is>
          <t>x</t>
        </is>
      </c>
      <c r="AH7" s="4" t="inlineStr">
        <is>
          <t>x</t>
        </is>
      </c>
      <c r="AI7" s="13" t="inlineStr">
        <is>
          <t xml:space="preserve">KKDS-20200514-BM-CEL-26 </t>
        </is>
      </c>
      <c r="AJ7" s="3" t="inlineStr">
        <is>
          <t>SDL_21687</t>
        </is>
      </c>
      <c r="AK7" s="10" t="inlineStr">
        <is>
          <t>CC-CV</t>
        </is>
      </c>
      <c r="AL7" s="10" t="inlineStr">
        <is>
          <t>not defined</t>
        </is>
      </c>
      <c r="AM7" s="12" t="n">
        <v>0.9</v>
      </c>
      <c r="AN7">
        <f>IF(G7="Pouch",1,IF(G7="Prismatic",2,IF(G7="Cylindrical",3,"")))</f>
        <v/>
      </c>
      <c r="AO7" t="n">
        <v>60.25</v>
      </c>
    </row>
    <row r="8">
      <c r="A8" t="n">
        <v>6</v>
      </c>
      <c r="B8" s="3" t="inlineStr">
        <is>
          <t>ISI-013</t>
        </is>
      </c>
      <c r="C8" s="3" t="inlineStr">
        <is>
          <t>ISI-013</t>
        </is>
      </c>
      <c r="D8" s="3" t="inlineStr">
        <is>
          <t>Kokam</t>
        </is>
      </c>
      <c r="E8" s="3" t="inlineStr">
        <is>
          <t>Nickel rich</t>
        </is>
      </c>
      <c r="F8" s="3" t="inlineStr">
        <is>
          <t>NMC</t>
        </is>
      </c>
      <c r="G8" s="3" t="inlineStr">
        <is>
          <t>Pouch</t>
        </is>
      </c>
      <c r="H8" s="3" t="inlineStr">
        <is>
          <t>SLPB100216216H</t>
        </is>
      </c>
      <c r="I8" s="3" t="inlineStr">
        <is>
          <t>Active</t>
        </is>
      </c>
      <c r="J8" s="3" t="inlineStr">
        <is>
          <t>Prismatic</t>
        </is>
      </c>
      <c r="K8" s="4" t="n">
        <v>6000</v>
      </c>
      <c r="L8" s="4" t="n">
        <v>70</v>
      </c>
      <c r="M8" s="3" t="n">
        <v>370</v>
      </c>
      <c r="N8" s="3" t="n">
        <v>159</v>
      </c>
      <c r="O8" s="3" t="n">
        <v>40</v>
      </c>
      <c r="P8" s="3" t="n">
        <v>4.2</v>
      </c>
      <c r="Q8" s="3" t="n">
        <v>3.7</v>
      </c>
      <c r="R8" s="3" t="n">
        <v>2.7</v>
      </c>
      <c r="S8" s="3">
        <f>O8*0.2</f>
        <v/>
      </c>
      <c r="T8" s="3">
        <f>8*O8</f>
        <v/>
      </c>
      <c r="U8" s="6" t="n">
        <v>1</v>
      </c>
      <c r="V8" s="3" t="n">
        <v>940</v>
      </c>
      <c r="X8" s="3">
        <f>3*O8</f>
        <v/>
      </c>
      <c r="Y8" s="3">
        <f>O8*0.2</f>
        <v/>
      </c>
      <c r="Z8" s="6" t="n">
        <v>1</v>
      </c>
      <c r="AA8" s="10" t="inlineStr">
        <is>
          <t>not defined</t>
        </is>
      </c>
      <c r="AB8" s="4" t="n">
        <v>227</v>
      </c>
      <c r="AC8" s="4" t="n">
        <v>10.3</v>
      </c>
      <c r="AD8" s="4" t="n">
        <v>226</v>
      </c>
      <c r="AE8" s="7" t="inlineStr">
        <is>
          <t>not applicable</t>
        </is>
      </c>
      <c r="AF8" s="4" t="n">
        <v>2020</v>
      </c>
      <c r="AG8" s="4" t="inlineStr">
        <is>
          <t>x</t>
        </is>
      </c>
      <c r="AH8" s="4" t="inlineStr">
        <is>
          <t>x</t>
        </is>
      </c>
      <c r="AI8" s="11" t="inlineStr">
        <is>
          <t>-</t>
        </is>
      </c>
      <c r="AJ8" s="4" t="inlineStr">
        <is>
          <t>TUM</t>
        </is>
      </c>
      <c r="AK8" s="10" t="inlineStr">
        <is>
          <t>CC-CV</t>
        </is>
      </c>
      <c r="AL8" s="10" t="inlineStr">
        <is>
          <t>not defined</t>
        </is>
      </c>
      <c r="AM8" s="12" t="n">
        <v>0.9</v>
      </c>
      <c r="AN8">
        <f>IF(G8="Pouch",1,IF(G8="Prismatic",2,IF(G8="Cylindrical",3,"")))</f>
        <v/>
      </c>
      <c r="AO8" t="n">
        <v>60.25</v>
      </c>
    </row>
    <row r="9">
      <c r="A9" t="n">
        <v>7</v>
      </c>
      <c r="B9" s="3" t="inlineStr">
        <is>
          <t>ISI-014</t>
        </is>
      </c>
      <c r="C9" s="3" t="inlineStr">
        <is>
          <t>ISI-014</t>
        </is>
      </c>
      <c r="D9" s="3" t="inlineStr">
        <is>
          <t>Kokam</t>
        </is>
      </c>
      <c r="E9" s="3" t="inlineStr">
        <is>
          <t>Nickel rich</t>
        </is>
      </c>
      <c r="F9" s="3" t="inlineStr">
        <is>
          <t>NMC</t>
        </is>
      </c>
      <c r="G9" s="3" t="inlineStr">
        <is>
          <t>Pouch</t>
        </is>
      </c>
      <c r="H9" s="3" t="inlineStr">
        <is>
          <t>SLPB120216216HR2</t>
        </is>
      </c>
      <c r="I9" s="3" t="inlineStr">
        <is>
          <t>Active</t>
        </is>
      </c>
      <c r="J9" s="3" t="inlineStr">
        <is>
          <t>Prismatic</t>
        </is>
      </c>
      <c r="K9" s="4" t="n">
        <v>10000</v>
      </c>
      <c r="L9" s="4" t="n">
        <v>70</v>
      </c>
      <c r="M9" s="3" t="n">
        <v>348</v>
      </c>
      <c r="N9" s="3" t="n">
        <v>150</v>
      </c>
      <c r="O9" s="3" t="n">
        <v>46</v>
      </c>
      <c r="P9" s="3" t="n">
        <v>4.2</v>
      </c>
      <c r="Q9" s="3" t="n">
        <v>3.7</v>
      </c>
      <c r="R9" s="3" t="n">
        <v>2.7</v>
      </c>
      <c r="S9" s="3">
        <f>O9*0.2</f>
        <v/>
      </c>
      <c r="T9" s="3">
        <f>8*O9</f>
        <v/>
      </c>
      <c r="U9" s="6" t="n">
        <v>1</v>
      </c>
      <c r="V9" s="3" t="n">
        <v>1145</v>
      </c>
      <c r="X9" s="3" t="n">
        <v>138</v>
      </c>
      <c r="Y9" s="3">
        <f>O9*0.2</f>
        <v/>
      </c>
      <c r="Z9" s="6" t="n">
        <v>1</v>
      </c>
      <c r="AA9" s="10" t="inlineStr">
        <is>
          <t>not defined</t>
        </is>
      </c>
      <c r="AB9" s="4" t="n">
        <v>227</v>
      </c>
      <c r="AC9" s="4" t="n">
        <v>12.2</v>
      </c>
      <c r="AD9" s="4" t="n">
        <v>226</v>
      </c>
      <c r="AE9" s="7" t="inlineStr">
        <is>
          <t>not applicable</t>
        </is>
      </c>
      <c r="AF9" s="4" t="n">
        <v>2020</v>
      </c>
      <c r="AG9" s="4" t="inlineStr">
        <is>
          <t>x</t>
        </is>
      </c>
      <c r="AH9" s="4" t="inlineStr">
        <is>
          <t>x</t>
        </is>
      </c>
      <c r="AI9" s="13" t="inlineStr">
        <is>
          <t xml:space="preserve">KKDS-20200310-BM-CEL-01 </t>
        </is>
      </c>
      <c r="AJ9" s="4" t="inlineStr">
        <is>
          <t>TUM</t>
        </is>
      </c>
      <c r="AK9" s="10" t="inlineStr">
        <is>
          <t>CC-CV</t>
        </is>
      </c>
      <c r="AL9" s="10" t="inlineStr">
        <is>
          <t>not defined</t>
        </is>
      </c>
      <c r="AM9" s="12" t="n">
        <v>0.9</v>
      </c>
      <c r="AN9">
        <f>IF(G9="Pouch",1,IF(G9="Prismatic",2,IF(G9="Cylindrical",3,"")))</f>
        <v/>
      </c>
      <c r="AO9" t="n">
        <v>60.25</v>
      </c>
    </row>
    <row r="10">
      <c r="A10" t="n">
        <v>8</v>
      </c>
      <c r="B10" s="3" t="inlineStr">
        <is>
          <t>ISI-015</t>
        </is>
      </c>
      <c r="C10" s="3" t="inlineStr">
        <is>
          <t>ISI-015</t>
        </is>
      </c>
      <c r="D10" s="3" t="inlineStr">
        <is>
          <t>Kokam</t>
        </is>
      </c>
      <c r="E10" s="3" t="inlineStr">
        <is>
          <t>Nickel rich</t>
        </is>
      </c>
      <c r="F10" s="3" t="inlineStr">
        <is>
          <t>NMC</t>
        </is>
      </c>
      <c r="G10" s="3" t="inlineStr">
        <is>
          <t>Pouch</t>
        </is>
      </c>
      <c r="H10" s="3" t="inlineStr">
        <is>
          <t>SLPB120216216G1H</t>
        </is>
      </c>
      <c r="I10" s="3" t="inlineStr">
        <is>
          <t>Active</t>
        </is>
      </c>
      <c r="J10" s="3" t="inlineStr">
        <is>
          <t>Prismatic</t>
        </is>
      </c>
      <c r="K10" s="4" t="n">
        <v>6000</v>
      </c>
      <c r="L10" s="4" t="n">
        <v>70</v>
      </c>
      <c r="M10" s="3" t="n">
        <v>429</v>
      </c>
      <c r="N10" s="3" t="n">
        <v>180</v>
      </c>
      <c r="O10" s="3" t="n">
        <v>57</v>
      </c>
      <c r="P10" s="3" t="n">
        <v>4.2</v>
      </c>
      <c r="Q10" s="3" t="n">
        <v>3.68</v>
      </c>
      <c r="R10" s="3" t="n">
        <v>2.7</v>
      </c>
      <c r="S10" s="3">
        <f>O10*0.2</f>
        <v/>
      </c>
      <c r="T10" s="3">
        <f>8*O10</f>
        <v/>
      </c>
      <c r="U10" s="6" t="n">
        <v>1</v>
      </c>
      <c r="V10" s="3" t="n">
        <v>1175</v>
      </c>
      <c r="X10" s="3">
        <f>3*O10</f>
        <v/>
      </c>
      <c r="Y10" s="3">
        <f>O10*0.2</f>
        <v/>
      </c>
      <c r="Z10" s="6" t="n">
        <v>1</v>
      </c>
      <c r="AA10" s="10" t="inlineStr">
        <is>
          <t>not defined</t>
        </is>
      </c>
      <c r="AB10" s="4" t="n">
        <v>227</v>
      </c>
      <c r="AC10" s="4" t="n">
        <v>12.2</v>
      </c>
      <c r="AD10" s="4" t="n">
        <v>226</v>
      </c>
      <c r="AE10" s="7" t="inlineStr">
        <is>
          <t>not applicable</t>
        </is>
      </c>
      <c r="AF10" s="4" t="n">
        <v>2020</v>
      </c>
      <c r="AG10" s="4" t="inlineStr">
        <is>
          <t>x</t>
        </is>
      </c>
      <c r="AH10" s="4" t="inlineStr">
        <is>
          <t>x</t>
        </is>
      </c>
      <c r="AI10" s="13" t="inlineStr">
        <is>
          <t xml:space="preserve">KKDS-20200916-BM-CEL-31 </t>
        </is>
      </c>
      <c r="AJ10" s="4" t="inlineStr">
        <is>
          <t>TUM</t>
        </is>
      </c>
      <c r="AK10" s="10" t="inlineStr">
        <is>
          <t>CC-CV</t>
        </is>
      </c>
      <c r="AL10" s="10" t="inlineStr">
        <is>
          <t>not defined</t>
        </is>
      </c>
      <c r="AM10" s="12" t="n">
        <v>0.9</v>
      </c>
      <c r="AN10">
        <f>IF(G10="Pouch",1,IF(G10="Prismatic",2,IF(G10="Cylindrical",3,"")))</f>
        <v/>
      </c>
      <c r="AO10" t="n">
        <v>60.25</v>
      </c>
    </row>
    <row r="11">
      <c r="A11" t="n">
        <v>9</v>
      </c>
      <c r="B11" s="3" t="inlineStr">
        <is>
          <t>ISI-016</t>
        </is>
      </c>
      <c r="C11" s="3" t="inlineStr">
        <is>
          <t>ISI-016</t>
        </is>
      </c>
      <c r="D11" s="3" t="inlineStr">
        <is>
          <t>Kokam</t>
        </is>
      </c>
      <c r="E11" s="3" t="inlineStr">
        <is>
          <t>Nickel rich</t>
        </is>
      </c>
      <c r="F11" s="3" t="inlineStr">
        <is>
          <t>NMC</t>
        </is>
      </c>
      <c r="G11" s="3" t="inlineStr">
        <is>
          <t>Pouch</t>
        </is>
      </c>
      <c r="H11" s="3" t="inlineStr">
        <is>
          <t>SLPB125255255H</t>
        </is>
      </c>
      <c r="I11" s="3" t="inlineStr">
        <is>
          <t>Active</t>
        </is>
      </c>
      <c r="J11" s="3" t="inlineStr">
        <is>
          <t>Prismatic</t>
        </is>
      </c>
      <c r="K11" s="4" t="n">
        <v>6000</v>
      </c>
      <c r="L11" s="4" t="n">
        <v>70</v>
      </c>
      <c r="M11" s="4" t="inlineStr">
        <is>
          <t>not defined</t>
        </is>
      </c>
      <c r="N11" s="3" t="n">
        <v>168</v>
      </c>
      <c r="O11" s="3" t="n">
        <v>75</v>
      </c>
      <c r="P11" s="3" t="n">
        <v>4.2</v>
      </c>
      <c r="Q11" s="3" t="n">
        <v>3.7</v>
      </c>
      <c r="R11" s="3" t="n">
        <v>2.7</v>
      </c>
      <c r="S11" s="3">
        <f>O11*0.2</f>
        <v/>
      </c>
      <c r="T11" s="3">
        <f>8*O11</f>
        <v/>
      </c>
      <c r="U11" s="6" t="n">
        <v>1</v>
      </c>
      <c r="V11" s="3" t="n">
        <v>1665</v>
      </c>
      <c r="X11" s="3" t="n">
        <v>225</v>
      </c>
      <c r="Y11" s="3">
        <f>O11*0.2</f>
        <v/>
      </c>
      <c r="Z11" s="6" t="n">
        <v>1</v>
      </c>
      <c r="AA11" s="10" t="inlineStr">
        <is>
          <t>not defined</t>
        </is>
      </c>
      <c r="AB11" s="4" t="n">
        <v>265</v>
      </c>
      <c r="AC11" s="4" t="n">
        <v>13</v>
      </c>
      <c r="AD11" s="4" t="n">
        <v>268</v>
      </c>
      <c r="AE11" s="7" t="inlineStr">
        <is>
          <t>not applicable</t>
        </is>
      </c>
      <c r="AF11" s="4" t="n">
        <v>2020</v>
      </c>
      <c r="AG11" s="4" t="inlineStr">
        <is>
          <t>x</t>
        </is>
      </c>
      <c r="AH11" s="4" t="inlineStr">
        <is>
          <t>x</t>
        </is>
      </c>
      <c r="AI11" s="11" t="inlineStr">
        <is>
          <t>-</t>
        </is>
      </c>
      <c r="AK11" s="10" t="inlineStr">
        <is>
          <t>CC-CV</t>
        </is>
      </c>
      <c r="AL11" s="10" t="inlineStr">
        <is>
          <t>not defined</t>
        </is>
      </c>
      <c r="AM11" s="12" t="n">
        <v>0.9</v>
      </c>
      <c r="AN11">
        <f>IF(G11="Pouch",1,IF(G11="Prismatic",2,IF(G11="Cylindrical",3,"")))</f>
        <v/>
      </c>
      <c r="AO11" t="n">
        <v>60.25</v>
      </c>
    </row>
    <row r="12">
      <c r="A12" t="n">
        <v>10</v>
      </c>
      <c r="B12" s="3" t="inlineStr">
        <is>
          <t>ISI-018</t>
        </is>
      </c>
      <c r="C12" s="3" t="inlineStr">
        <is>
          <t>ISI-018</t>
        </is>
      </c>
      <c r="D12" s="3" t="inlineStr">
        <is>
          <t>CALB</t>
        </is>
      </c>
      <c r="E12" s="3" t="inlineStr">
        <is>
          <t>Lithium Iron Phosphate</t>
        </is>
      </c>
      <c r="F12" s="3" t="inlineStr">
        <is>
          <t>LFP</t>
        </is>
      </c>
      <c r="G12" s="3" t="inlineStr">
        <is>
          <t>Prismatic</t>
        </is>
      </c>
      <c r="H12" s="3" t="inlineStr">
        <is>
          <t>CA40</t>
        </is>
      </c>
      <c r="I12" s="3" t="inlineStr">
        <is>
          <t>Active</t>
        </is>
      </c>
      <c r="J12" s="3" t="inlineStr">
        <is>
          <t>Prismatic</t>
        </is>
      </c>
      <c r="K12" s="4" t="n">
        <v>2000</v>
      </c>
      <c r="L12" s="4" t="n">
        <v>80</v>
      </c>
      <c r="M12" s="4" t="inlineStr">
        <is>
          <t>not defined</t>
        </is>
      </c>
      <c r="N12" s="4" t="inlineStr">
        <is>
          <t>not defined</t>
        </is>
      </c>
      <c r="O12" s="3" t="n">
        <v>40</v>
      </c>
      <c r="P12" s="3" t="n">
        <v>3.65</v>
      </c>
      <c r="Q12" s="3" t="n">
        <v>3.2</v>
      </c>
      <c r="R12" s="3" t="n">
        <v>2.5</v>
      </c>
      <c r="S12" s="3">
        <f>0.3*O12</f>
        <v/>
      </c>
      <c r="T12" s="3" t="n">
        <v>80</v>
      </c>
      <c r="U12" s="6" t="n">
        <v>0.3</v>
      </c>
      <c r="V12" s="3" t="n">
        <v>1500</v>
      </c>
      <c r="X12" s="3" t="n">
        <v>40</v>
      </c>
      <c r="Y12" s="3">
        <f>O12*0.3</f>
        <v/>
      </c>
      <c r="Z12" s="6" t="n">
        <v>0.3</v>
      </c>
      <c r="AA12" s="10" t="inlineStr">
        <is>
          <t>not defined</t>
        </is>
      </c>
      <c r="AB12" s="4" t="n">
        <v>116</v>
      </c>
      <c r="AC12" s="4" t="n">
        <v>46</v>
      </c>
      <c r="AD12" s="4" t="n">
        <v>118</v>
      </c>
      <c r="AE12" s="7" t="inlineStr">
        <is>
          <t>not applicable</t>
        </is>
      </c>
      <c r="AG12" s="4" t="inlineStr">
        <is>
          <t>x</t>
        </is>
      </c>
      <c r="AI12" s="11" t="inlineStr">
        <is>
          <t>-</t>
        </is>
      </c>
      <c r="AK12" s="10" t="inlineStr">
        <is>
          <t>CC-CV</t>
        </is>
      </c>
      <c r="AL12" s="10" t="inlineStr">
        <is>
          <t>not defined</t>
        </is>
      </c>
      <c r="AM12" s="12" t="n">
        <v>0.8</v>
      </c>
      <c r="AN12">
        <f>IF(G12="Pouch",1,IF(G12="Prismatic",2,IF(G12="Cylindrical",3,"")))</f>
        <v/>
      </c>
      <c r="AO12" t="n">
        <v>60.79</v>
      </c>
    </row>
    <row r="13">
      <c r="A13" t="n">
        <v>11</v>
      </c>
      <c r="B13" s="3" t="inlineStr">
        <is>
          <t>ISI-019</t>
        </is>
      </c>
      <c r="C13" s="3" t="inlineStr">
        <is>
          <t>ISI-019</t>
        </is>
      </c>
      <c r="D13" s="3" t="inlineStr">
        <is>
          <t>CALB</t>
        </is>
      </c>
      <c r="E13" s="3" t="inlineStr">
        <is>
          <t>Lithium Iron Phosphate</t>
        </is>
      </c>
      <c r="F13" s="3" t="inlineStr">
        <is>
          <t>LFP</t>
        </is>
      </c>
      <c r="G13" s="3" t="inlineStr">
        <is>
          <t>Prismatic</t>
        </is>
      </c>
      <c r="H13" s="3" t="inlineStr">
        <is>
          <t>CA60</t>
        </is>
      </c>
      <c r="I13" s="3" t="inlineStr">
        <is>
          <t>Active</t>
        </is>
      </c>
      <c r="J13" s="3" t="inlineStr">
        <is>
          <t>Prismatic</t>
        </is>
      </c>
      <c r="K13" s="4" t="n">
        <v>2000</v>
      </c>
      <c r="L13" s="4" t="n">
        <v>80</v>
      </c>
      <c r="M13" s="4" t="inlineStr">
        <is>
          <t>not defined</t>
        </is>
      </c>
      <c r="N13" s="4" t="inlineStr">
        <is>
          <t>not defined</t>
        </is>
      </c>
      <c r="O13" s="3" t="n">
        <v>60</v>
      </c>
      <c r="P13" s="3" t="n">
        <v>3.65</v>
      </c>
      <c r="Q13" s="3" t="n">
        <v>3.2</v>
      </c>
      <c r="R13" s="3" t="n">
        <v>2.5</v>
      </c>
      <c r="S13" s="3">
        <f>0.3*O13</f>
        <v/>
      </c>
      <c r="T13" s="3" t="n">
        <v>120</v>
      </c>
      <c r="U13" s="6" t="n">
        <v>0.3</v>
      </c>
      <c r="V13" s="3" t="n">
        <v>2000</v>
      </c>
      <c r="X13" s="3" t="n">
        <v>60</v>
      </c>
      <c r="Y13" s="3">
        <f>O13*0.3</f>
        <v/>
      </c>
      <c r="Z13" s="6" t="n">
        <v>0.3</v>
      </c>
      <c r="AA13" s="10" t="inlineStr">
        <is>
          <t>not defined</t>
        </is>
      </c>
      <c r="AB13" s="4" t="n">
        <v>115</v>
      </c>
      <c r="AC13" s="4" t="n">
        <v>41</v>
      </c>
      <c r="AD13" s="4" t="n">
        <v>240</v>
      </c>
      <c r="AE13" s="7" t="inlineStr">
        <is>
          <t>not applicable</t>
        </is>
      </c>
      <c r="AG13" s="4" t="inlineStr">
        <is>
          <t>x</t>
        </is>
      </c>
      <c r="AI13" s="11" t="inlineStr">
        <is>
          <t>-</t>
        </is>
      </c>
      <c r="AK13" s="10" t="inlineStr">
        <is>
          <t>CC-CV</t>
        </is>
      </c>
      <c r="AL13" s="10" t="inlineStr">
        <is>
          <t>not defined</t>
        </is>
      </c>
      <c r="AM13" s="12" t="n">
        <v>0.8</v>
      </c>
      <c r="AN13">
        <f>IF(G13="Pouch",1,IF(G13="Prismatic",2,IF(G13="Cylindrical",3,"")))</f>
        <v/>
      </c>
      <c r="AO13" t="n">
        <v>60.79</v>
      </c>
    </row>
    <row r="14">
      <c r="A14" t="n">
        <v>12</v>
      </c>
      <c r="B14" s="3" t="inlineStr">
        <is>
          <t>ISI-020</t>
        </is>
      </c>
      <c r="C14" s="3" t="inlineStr">
        <is>
          <t>ISI-020</t>
        </is>
      </c>
      <c r="D14" s="3" t="inlineStr">
        <is>
          <t>CALB</t>
        </is>
      </c>
      <c r="E14" s="3" t="inlineStr">
        <is>
          <t>Lithium Iron Phosphate</t>
        </is>
      </c>
      <c r="F14" s="3" t="inlineStr">
        <is>
          <t>LFP</t>
        </is>
      </c>
      <c r="G14" s="3" t="inlineStr">
        <is>
          <t>Prismatic</t>
        </is>
      </c>
      <c r="H14" s="3" t="inlineStr">
        <is>
          <t>CA100</t>
        </is>
      </c>
      <c r="I14" s="3" t="inlineStr">
        <is>
          <t>Active</t>
        </is>
      </c>
      <c r="J14" s="3" t="inlineStr">
        <is>
          <t>Prismatic</t>
        </is>
      </c>
      <c r="K14" s="4" t="n">
        <v>2000</v>
      </c>
      <c r="L14" s="4" t="n">
        <v>80</v>
      </c>
      <c r="M14" s="4" t="inlineStr">
        <is>
          <t>not defined</t>
        </is>
      </c>
      <c r="N14" s="4" t="inlineStr">
        <is>
          <t>not defined</t>
        </is>
      </c>
      <c r="O14" s="3" t="n">
        <v>100</v>
      </c>
      <c r="P14" s="3" t="n">
        <v>3.65</v>
      </c>
      <c r="Q14" s="3" t="n">
        <v>3.2</v>
      </c>
      <c r="R14" s="3" t="n">
        <v>2.5</v>
      </c>
      <c r="S14" s="3">
        <f>0.3*O14</f>
        <v/>
      </c>
      <c r="T14" s="3" t="n">
        <v>200</v>
      </c>
      <c r="U14" s="6" t="n">
        <v>0.3</v>
      </c>
      <c r="V14" s="3" t="n">
        <v>3400</v>
      </c>
      <c r="X14" s="3" t="n">
        <v>100</v>
      </c>
      <c r="Y14" s="3">
        <f>O14*0.3</f>
        <v/>
      </c>
      <c r="Z14" s="6" t="n">
        <v>0.3</v>
      </c>
      <c r="AA14" s="10" t="inlineStr">
        <is>
          <t>not defined</t>
        </is>
      </c>
      <c r="AB14" s="4" t="n">
        <v>142</v>
      </c>
      <c r="AC14" s="4" t="n">
        <v>67</v>
      </c>
      <c r="AD14" s="4" t="n">
        <v>213</v>
      </c>
      <c r="AE14" s="7" t="inlineStr">
        <is>
          <t>not applicable</t>
        </is>
      </c>
      <c r="AG14" s="4" t="inlineStr">
        <is>
          <t>x</t>
        </is>
      </c>
      <c r="AI14" s="11" t="inlineStr">
        <is>
          <t>-</t>
        </is>
      </c>
      <c r="AK14" s="10" t="inlineStr">
        <is>
          <t>CC-CV</t>
        </is>
      </c>
      <c r="AL14" s="10" t="inlineStr">
        <is>
          <t>not defined</t>
        </is>
      </c>
      <c r="AM14" s="12" t="n">
        <v>0.8</v>
      </c>
      <c r="AN14">
        <f>IF(G14="Pouch",1,IF(G14="Prismatic",2,IF(G14="Cylindrical",3,"")))</f>
        <v/>
      </c>
      <c r="AO14" t="n">
        <v>60.79</v>
      </c>
    </row>
    <row r="15">
      <c r="A15" t="n">
        <v>13</v>
      </c>
      <c r="B15" s="3" t="inlineStr">
        <is>
          <t>ISI-021</t>
        </is>
      </c>
      <c r="C15" s="3" t="inlineStr">
        <is>
          <t>ISI-021</t>
        </is>
      </c>
      <c r="D15" s="3" t="inlineStr">
        <is>
          <t>CALB</t>
        </is>
      </c>
      <c r="E15" s="3" t="inlineStr">
        <is>
          <t>Lithium Iron Phosphate</t>
        </is>
      </c>
      <c r="F15" s="3" t="inlineStr">
        <is>
          <t>LFP</t>
        </is>
      </c>
      <c r="G15" s="3" t="inlineStr">
        <is>
          <t>Prismatic</t>
        </is>
      </c>
      <c r="H15" s="3" t="inlineStr">
        <is>
          <t>SE180AHA</t>
        </is>
      </c>
      <c r="I15" s="3" t="inlineStr">
        <is>
          <t>Active</t>
        </is>
      </c>
      <c r="J15" s="3" t="inlineStr">
        <is>
          <t>Prismatic</t>
        </is>
      </c>
      <c r="K15" s="4" t="n">
        <v>2000</v>
      </c>
      <c r="L15" s="4" t="n">
        <v>80</v>
      </c>
      <c r="M15" s="4" t="inlineStr">
        <is>
          <t>not defined</t>
        </is>
      </c>
      <c r="N15" s="4" t="inlineStr">
        <is>
          <t>not defined</t>
        </is>
      </c>
      <c r="O15" s="3" t="n">
        <v>180</v>
      </c>
      <c r="P15" s="3" t="n">
        <v>3.65</v>
      </c>
      <c r="Q15" s="3" t="n">
        <v>3.2</v>
      </c>
      <c r="R15" s="3" t="n">
        <v>2.5</v>
      </c>
      <c r="S15" s="3" t="n">
        <v>54</v>
      </c>
      <c r="T15" s="3" t="n">
        <v>180</v>
      </c>
      <c r="U15" s="6" t="n">
        <v>1</v>
      </c>
      <c r="V15" s="3" t="n">
        <v>5600</v>
      </c>
      <c r="X15" s="3" t="n">
        <v>180</v>
      </c>
      <c r="Y15" s="3" t="n">
        <v>54</v>
      </c>
      <c r="Z15" s="6">
        <f>Y15/O15</f>
        <v/>
      </c>
      <c r="AA15" s="10" t="n">
        <v>0.97</v>
      </c>
      <c r="AB15" s="4" t="n">
        <v>180</v>
      </c>
      <c r="AC15" s="4" t="n">
        <v>71</v>
      </c>
      <c r="AD15" s="4" t="n">
        <v>279</v>
      </c>
      <c r="AE15" s="7" t="inlineStr">
        <is>
          <t>not applicable</t>
        </is>
      </c>
      <c r="AF15" s="4" t="n">
        <v>2016</v>
      </c>
      <c r="AI15" s="11" t="inlineStr">
        <is>
          <t>15.08.2016</t>
        </is>
      </c>
      <c r="AK15" s="10" t="inlineStr">
        <is>
          <t>CC-CV</t>
        </is>
      </c>
      <c r="AL15" s="10" t="inlineStr">
        <is>
          <t>not defined</t>
        </is>
      </c>
      <c r="AM15" s="10" t="inlineStr">
        <is>
          <t>not defined</t>
        </is>
      </c>
      <c r="AN15">
        <f>IF(G15="Pouch",1,IF(G15="Prismatic",2,IF(G15="Cylindrical",3,"")))</f>
        <v/>
      </c>
      <c r="AO15" t="n">
        <v>60.79</v>
      </c>
    </row>
    <row r="16">
      <c r="A16" t="n">
        <v>14</v>
      </c>
      <c r="B16" s="3" t="inlineStr">
        <is>
          <t>ISI-022</t>
        </is>
      </c>
      <c r="C16" s="3" t="inlineStr">
        <is>
          <t>ISI-022</t>
        </is>
      </c>
      <c r="D16" s="3" t="inlineStr">
        <is>
          <t>CATL</t>
        </is>
      </c>
      <c r="E16" s="3" t="inlineStr">
        <is>
          <t>Lithium Iron Phosphate</t>
        </is>
      </c>
      <c r="F16" s="3" t="inlineStr">
        <is>
          <t>LFP</t>
        </is>
      </c>
      <c r="G16" s="3" t="inlineStr">
        <is>
          <t>Prismatic</t>
        </is>
      </c>
      <c r="H16" s="3" t="inlineStr">
        <is>
          <t>LEP71H3L7-01</t>
        </is>
      </c>
      <c r="I16" s="3" t="inlineStr">
        <is>
          <t>Active</t>
        </is>
      </c>
      <c r="J16" s="3" t="inlineStr">
        <is>
          <t>Prismatic</t>
        </is>
      </c>
      <c r="K16" s="4" t="n">
        <v>4000</v>
      </c>
      <c r="L16" s="4" t="n">
        <v>80</v>
      </c>
      <c r="M16" s="4" t="inlineStr">
        <is>
          <t>not defined</t>
        </is>
      </c>
      <c r="N16" s="4" t="inlineStr">
        <is>
          <t>not defined</t>
        </is>
      </c>
      <c r="O16" s="3" t="n">
        <v>302</v>
      </c>
      <c r="P16" s="3" t="n">
        <v>3.65</v>
      </c>
      <c r="Q16" s="3" t="n">
        <v>3.2</v>
      </c>
      <c r="R16" s="3" t="n">
        <v>2.5</v>
      </c>
      <c r="S16" s="3">
        <f>0.5*O16</f>
        <v/>
      </c>
      <c r="T16" s="3" t="n">
        <v>302</v>
      </c>
      <c r="U16" s="6">
        <f>S16/O16</f>
        <v/>
      </c>
      <c r="V16" s="3" t="n">
        <v>5510</v>
      </c>
      <c r="X16" s="3">
        <f>1*O16</f>
        <v/>
      </c>
      <c r="Y16" s="3">
        <f>0.5*O16</f>
        <v/>
      </c>
      <c r="Z16" s="6">
        <f>Y16/O16</f>
        <v/>
      </c>
      <c r="AA16" s="10" t="inlineStr">
        <is>
          <t>not defined</t>
        </is>
      </c>
      <c r="AB16" s="4" t="n">
        <v>207</v>
      </c>
      <c r="AC16" s="4" t="n">
        <v>71</v>
      </c>
      <c r="AD16" s="4" t="n">
        <v>173</v>
      </c>
      <c r="AE16" s="7" t="inlineStr">
        <is>
          <t>not applicable</t>
        </is>
      </c>
      <c r="AF16" s="4" t="n">
        <v>2018</v>
      </c>
      <c r="AG16" s="4" t="inlineStr">
        <is>
          <t>x</t>
        </is>
      </c>
      <c r="AI16" s="13" t="inlineStr">
        <is>
          <t xml:space="preserve">Document: CTPS-71H3L7-01 </t>
        </is>
      </c>
      <c r="AK16" s="10" t="inlineStr">
        <is>
          <t>CC-CV</t>
        </is>
      </c>
      <c r="AL16" s="10" t="inlineStr">
        <is>
          <t>not defined</t>
        </is>
      </c>
      <c r="AM16" s="10" t="inlineStr">
        <is>
          <t>not defined</t>
        </is>
      </c>
      <c r="AN16">
        <f>IF(G16="Pouch",1,IF(G16="Prismatic",2,IF(G16="Cylindrical",3,"")))</f>
        <v/>
      </c>
      <c r="AO16" t="n">
        <v>60.79</v>
      </c>
    </row>
    <row r="17">
      <c r="A17" t="n">
        <v>15</v>
      </c>
      <c r="B17" s="3" t="inlineStr">
        <is>
          <t>ISI-023</t>
        </is>
      </c>
      <c r="C17" s="3" t="inlineStr">
        <is>
          <t>ISI-023</t>
        </is>
      </c>
      <c r="D17" s="3" t="inlineStr">
        <is>
          <t>CATL</t>
        </is>
      </c>
      <c r="E17" s="3" t="inlineStr">
        <is>
          <t>Lithium Iron Phosphate</t>
        </is>
      </c>
      <c r="F17" s="3" t="inlineStr">
        <is>
          <t>LFP</t>
        </is>
      </c>
      <c r="G17" s="3" t="inlineStr">
        <is>
          <t>Prismatic</t>
        </is>
      </c>
      <c r="H17" s="3" t="inlineStr">
        <is>
          <t>LEP54H4K1</t>
        </is>
      </c>
      <c r="I17" s="3" t="inlineStr">
        <is>
          <t>Active</t>
        </is>
      </c>
      <c r="J17" s="3" t="inlineStr">
        <is>
          <t>Prismatic</t>
        </is>
      </c>
      <c r="K17" s="4" t="n">
        <v>3500</v>
      </c>
      <c r="L17" s="4" t="n">
        <v>80</v>
      </c>
      <c r="M17" s="4" t="inlineStr">
        <is>
          <t>not defined</t>
        </is>
      </c>
      <c r="N17" s="4" t="inlineStr">
        <is>
          <t>not defined</t>
        </is>
      </c>
      <c r="O17" s="3" t="n">
        <v>202</v>
      </c>
      <c r="P17" s="3" t="n">
        <v>3.65</v>
      </c>
      <c r="Q17" s="3" t="n">
        <v>3.2</v>
      </c>
      <c r="R17" s="3" t="n">
        <v>2.5</v>
      </c>
      <c r="S17" s="3">
        <f>0.5*O17</f>
        <v/>
      </c>
      <c r="T17" s="3" t="n">
        <v>202</v>
      </c>
      <c r="U17" s="6">
        <f>S17/O17</f>
        <v/>
      </c>
      <c r="V17" s="3" t="n">
        <v>3840</v>
      </c>
      <c r="X17" s="3">
        <f>1*O17</f>
        <v/>
      </c>
      <c r="Y17" s="3">
        <f>0.5*O17</f>
        <v/>
      </c>
      <c r="Z17" s="6">
        <f>Y17/O17</f>
        <v/>
      </c>
      <c r="AA17" s="10" t="inlineStr">
        <is>
          <t>not defined</t>
        </is>
      </c>
      <c r="AB17" s="4" t="n">
        <v>201</v>
      </c>
      <c r="AC17" s="4" t="n">
        <v>57</v>
      </c>
      <c r="AD17" s="4" t="n">
        <v>174</v>
      </c>
      <c r="AE17" s="7" t="inlineStr">
        <is>
          <t>not applicable</t>
        </is>
      </c>
      <c r="AG17" s="4" t="inlineStr">
        <is>
          <t>x</t>
        </is>
      </c>
      <c r="AI17" s="11" t="inlineStr">
        <is>
          <t>-</t>
        </is>
      </c>
      <c r="AK17" s="10" t="inlineStr">
        <is>
          <t>CC-CV</t>
        </is>
      </c>
      <c r="AL17" s="10" t="inlineStr">
        <is>
          <t>not defined</t>
        </is>
      </c>
      <c r="AM17" s="10" t="inlineStr">
        <is>
          <t>not defined</t>
        </is>
      </c>
      <c r="AN17">
        <f>IF(G17="Pouch",1,IF(G17="Prismatic",2,IF(G17="Cylindrical",3,"")))</f>
        <v/>
      </c>
      <c r="AO17" t="n">
        <v>60.79</v>
      </c>
    </row>
    <row r="18">
      <c r="A18" t="n">
        <v>16</v>
      </c>
      <c r="B18" s="3" t="inlineStr">
        <is>
          <t>ISI-024</t>
        </is>
      </c>
      <c r="C18" s="3" t="inlineStr">
        <is>
          <t>ISI-024</t>
        </is>
      </c>
      <c r="D18" s="3" t="inlineStr">
        <is>
          <t>COSLIGHT</t>
        </is>
      </c>
      <c r="E18" s="3" t="inlineStr">
        <is>
          <t>Lithium Iron Phosphate</t>
        </is>
      </c>
      <c r="F18" s="3" t="inlineStr">
        <is>
          <t>LFP</t>
        </is>
      </c>
      <c r="G18" s="3" t="inlineStr">
        <is>
          <t>Prismatic</t>
        </is>
      </c>
      <c r="H18" s="3" t="inlineStr">
        <is>
          <t>FP45173209A</t>
        </is>
      </c>
      <c r="I18" s="3" t="inlineStr">
        <is>
          <t>Active</t>
        </is>
      </c>
      <c r="J18" s="3" t="inlineStr">
        <is>
          <t>Prismatic</t>
        </is>
      </c>
      <c r="K18" s="4" t="n">
        <v>3000</v>
      </c>
      <c r="L18" s="4" t="n">
        <v>80</v>
      </c>
      <c r="M18" s="4" t="inlineStr">
        <is>
          <t>not defined</t>
        </is>
      </c>
      <c r="N18" s="4" t="inlineStr">
        <is>
          <t>not defined</t>
        </is>
      </c>
      <c r="O18" s="3" t="n">
        <v>150</v>
      </c>
      <c r="P18" s="3" t="n">
        <v>3.65</v>
      </c>
      <c r="Q18" s="3" t="n">
        <v>3.2</v>
      </c>
      <c r="R18" s="3" t="n">
        <v>2.5</v>
      </c>
      <c r="S18" s="3">
        <f>0.5*O18</f>
        <v/>
      </c>
      <c r="T18" s="3">
        <f>3*O18</f>
        <v/>
      </c>
      <c r="U18" s="6">
        <f>S18/O18</f>
        <v/>
      </c>
      <c r="V18" s="3" t="n">
        <v>3840</v>
      </c>
      <c r="X18" s="3">
        <f>1*O18</f>
        <v/>
      </c>
      <c r="Y18" s="3">
        <f>0.5*O18</f>
        <v/>
      </c>
      <c r="Z18" s="6" t="n">
        <v>0.5</v>
      </c>
      <c r="AA18" s="10" t="inlineStr">
        <is>
          <t>not defined</t>
        </is>
      </c>
      <c r="AB18" s="4" t="n">
        <v>201</v>
      </c>
      <c r="AC18" s="4" t="n">
        <v>45.5</v>
      </c>
      <c r="AD18" s="4" t="n">
        <v>174</v>
      </c>
      <c r="AE18" s="7" t="inlineStr">
        <is>
          <t>not applicable</t>
        </is>
      </c>
      <c r="AG18" s="4" t="inlineStr">
        <is>
          <t>x</t>
        </is>
      </c>
      <c r="AI18" s="11" t="inlineStr">
        <is>
          <t>-</t>
        </is>
      </c>
      <c r="AK18" s="10" t="inlineStr">
        <is>
          <t>CC-CV</t>
        </is>
      </c>
      <c r="AL18" s="10" t="inlineStr">
        <is>
          <t>not defined</t>
        </is>
      </c>
      <c r="AM18" s="12" t="n">
        <v>1</v>
      </c>
      <c r="AN18">
        <f>IF(G18="Pouch",1,IF(G18="Prismatic",2,IF(G18="Cylindrical",3,"")))</f>
        <v/>
      </c>
      <c r="AO18" t="n">
        <v>60.79</v>
      </c>
    </row>
    <row r="19">
      <c r="A19" t="n">
        <v>17</v>
      </c>
      <c r="B19" s="3" t="inlineStr">
        <is>
          <t>ISI-025</t>
        </is>
      </c>
      <c r="C19" s="3" t="inlineStr">
        <is>
          <t>ISI-025</t>
        </is>
      </c>
      <c r="D19" s="3" t="inlineStr">
        <is>
          <t>ECO POWER GROUP</t>
        </is>
      </c>
      <c r="E19" s="3" t="inlineStr">
        <is>
          <t>Lithium Iron Phosphate</t>
        </is>
      </c>
      <c r="F19" s="3" t="inlineStr">
        <is>
          <t>LFP</t>
        </is>
      </c>
      <c r="G19" s="3" t="inlineStr">
        <is>
          <t>Prismatic</t>
        </is>
      </c>
      <c r="H19" s="3" t="inlineStr">
        <is>
          <t>EC-AU228-NAH3L4</t>
        </is>
      </c>
      <c r="I19" s="3" t="inlineStr">
        <is>
          <t>Active</t>
        </is>
      </c>
      <c r="J19" s="3" t="inlineStr">
        <is>
          <t>Prismatic</t>
        </is>
      </c>
      <c r="K19" s="4" t="n">
        <v>2000</v>
      </c>
      <c r="L19" s="4" t="n">
        <v>80</v>
      </c>
      <c r="M19" s="4" t="inlineStr">
        <is>
          <t>not defined</t>
        </is>
      </c>
      <c r="N19" s="4" t="inlineStr">
        <is>
          <t>not defined</t>
        </is>
      </c>
      <c r="O19" s="3" t="n">
        <v>228</v>
      </c>
      <c r="P19" s="3" t="n">
        <v>3.65</v>
      </c>
      <c r="Q19" s="3" t="n">
        <v>3.2</v>
      </c>
      <c r="R19" s="3" t="n">
        <v>2.5</v>
      </c>
      <c r="S19" s="3" t="n">
        <v>76</v>
      </c>
      <c r="T19" s="3">
        <f>2*O19</f>
        <v/>
      </c>
      <c r="U19" s="6" t="n">
        <v>1</v>
      </c>
      <c r="V19" s="3" t="n">
        <v>4200</v>
      </c>
      <c r="X19" s="3">
        <f>1*O19</f>
        <v/>
      </c>
      <c r="Y19" s="3" t="n">
        <v>76</v>
      </c>
      <c r="Z19" s="6" t="n">
        <v>1</v>
      </c>
      <c r="AA19" s="10" t="inlineStr">
        <is>
          <t>not defined</t>
        </is>
      </c>
      <c r="AB19" s="4" t="n">
        <v>207</v>
      </c>
      <c r="AC19" s="4" t="n">
        <v>54</v>
      </c>
      <c r="AD19" s="4" t="n">
        <v>174</v>
      </c>
      <c r="AE19" s="7" t="inlineStr">
        <is>
          <t>not applicable</t>
        </is>
      </c>
      <c r="AF19" s="4" t="n">
        <v>2019</v>
      </c>
      <c r="AG19" s="4" t="inlineStr">
        <is>
          <t>x</t>
        </is>
      </c>
      <c r="AI19" s="11" t="inlineStr">
        <is>
          <t>-</t>
        </is>
      </c>
      <c r="AK19" s="10" t="inlineStr">
        <is>
          <t>CC-CV</t>
        </is>
      </c>
      <c r="AL19" s="10" t="inlineStr">
        <is>
          <t>not defined</t>
        </is>
      </c>
      <c r="AM19" s="12" t="n">
        <v>0.8</v>
      </c>
      <c r="AN19">
        <f>IF(G19="Pouch",1,IF(G19="Prismatic",2,IF(G19="Cylindrical",3,"")))</f>
        <v/>
      </c>
      <c r="AO19" t="n">
        <v>60.79</v>
      </c>
    </row>
    <row r="20">
      <c r="A20" t="n">
        <v>18</v>
      </c>
      <c r="B20" s="3" t="inlineStr">
        <is>
          <t>ISI-026a</t>
        </is>
      </c>
      <c r="C20" s="3" t="inlineStr">
        <is>
          <t>ISI-026</t>
        </is>
      </c>
      <c r="D20" s="3" t="inlineStr">
        <is>
          <t>EVE Energy</t>
        </is>
      </c>
      <c r="E20" s="3" t="inlineStr">
        <is>
          <t>Lithium Iron Phosphate</t>
        </is>
      </c>
      <c r="F20" s="3" t="inlineStr">
        <is>
          <t>LFP</t>
        </is>
      </c>
      <c r="G20" s="3" t="inlineStr">
        <is>
          <t>Prismatic</t>
        </is>
      </c>
      <c r="H20" s="3" t="inlineStr">
        <is>
          <t>LF280N-72174</t>
        </is>
      </c>
      <c r="I20" s="3" t="inlineStr">
        <is>
          <t>Active</t>
        </is>
      </c>
      <c r="J20" s="3" t="inlineStr">
        <is>
          <t>Prismatic</t>
        </is>
      </c>
      <c r="K20" s="4" t="n">
        <v>1800</v>
      </c>
      <c r="L20" s="4" t="n">
        <v>80</v>
      </c>
      <c r="M20" s="4" t="inlineStr">
        <is>
          <t>not defined</t>
        </is>
      </c>
      <c r="N20" s="4" t="inlineStr">
        <is>
          <t>not defined</t>
        </is>
      </c>
      <c r="O20" s="3" t="n">
        <v>280</v>
      </c>
      <c r="P20" s="3" t="n">
        <v>3.65</v>
      </c>
      <c r="Q20" s="3" t="n">
        <v>3.2</v>
      </c>
      <c r="R20" s="3" t="n">
        <v>2.5</v>
      </c>
      <c r="S20" s="3">
        <f>0.5*O20</f>
        <v/>
      </c>
      <c r="T20" s="3">
        <f>1*O20</f>
        <v/>
      </c>
      <c r="U20" s="6" t="n">
        <v>1</v>
      </c>
      <c r="V20" s="3" t="n">
        <v>5300</v>
      </c>
      <c r="X20" s="3">
        <f>1*O20</f>
        <v/>
      </c>
      <c r="Y20" s="3">
        <f>0.5*O20</f>
        <v/>
      </c>
      <c r="Z20" s="6" t="n">
        <v>1</v>
      </c>
      <c r="AA20" s="10" t="n">
        <v>0.5</v>
      </c>
      <c r="AB20" s="4" t="n">
        <v>205</v>
      </c>
      <c r="AC20" s="4" t="n">
        <v>72</v>
      </c>
      <c r="AD20" s="4" t="n">
        <v>174</v>
      </c>
      <c r="AE20" s="7" t="inlineStr">
        <is>
          <t>not applicable</t>
        </is>
      </c>
      <c r="AF20" s="4" t="n">
        <v>2019</v>
      </c>
      <c r="AG20" s="4" t="inlineStr">
        <is>
          <t>x</t>
        </is>
      </c>
      <c r="AI20" s="11" t="inlineStr">
        <is>
          <t>22.12.2019</t>
        </is>
      </c>
      <c r="AJ20" s="9" t="inlineStr">
        <is>
          <t>@45°C</t>
        </is>
      </c>
      <c r="AK20" s="10" t="inlineStr">
        <is>
          <t>CC-CV</t>
        </is>
      </c>
      <c r="AL20" s="10" t="n">
        <v>0.05</v>
      </c>
      <c r="AM20" s="12" t="n">
        <v>1</v>
      </c>
      <c r="AN20">
        <f>IF(G20="Pouch",1,IF(G20="Prismatic",2,IF(G20="Cylindrical",3,"")))</f>
        <v/>
      </c>
      <c r="AO20" t="n">
        <v>60.79</v>
      </c>
    </row>
    <row r="21">
      <c r="A21" t="n">
        <v>19</v>
      </c>
      <c r="B21" s="3" t="inlineStr">
        <is>
          <t>ISI-027a</t>
        </is>
      </c>
      <c r="C21" s="3" t="inlineStr">
        <is>
          <t>ISI-027</t>
        </is>
      </c>
      <c r="D21" s="3" t="inlineStr">
        <is>
          <t>EVE Energy</t>
        </is>
      </c>
      <c r="E21" s="3" t="inlineStr">
        <is>
          <t>Lithium Iron Phosphate</t>
        </is>
      </c>
      <c r="F21" s="3" t="inlineStr">
        <is>
          <t>LFP</t>
        </is>
      </c>
      <c r="G21" s="3" t="inlineStr">
        <is>
          <t>Prismatic</t>
        </is>
      </c>
      <c r="H21" s="3" t="inlineStr">
        <is>
          <t>LF304-72174</t>
        </is>
      </c>
      <c r="I21" s="3" t="inlineStr">
        <is>
          <t>Active</t>
        </is>
      </c>
      <c r="J21" s="3" t="inlineStr">
        <is>
          <t>Prismatic</t>
        </is>
      </c>
      <c r="K21" s="4" t="n">
        <v>3500</v>
      </c>
      <c r="L21" s="4" t="n">
        <v>80</v>
      </c>
      <c r="M21" s="4" t="inlineStr">
        <is>
          <t>not defined</t>
        </is>
      </c>
      <c r="N21" s="4" t="inlineStr">
        <is>
          <t>not defined</t>
        </is>
      </c>
      <c r="O21" s="3" t="n">
        <v>304</v>
      </c>
      <c r="P21" s="3" t="n">
        <v>3.65</v>
      </c>
      <c r="Q21" s="3" t="n">
        <v>3.2</v>
      </c>
      <c r="R21" s="3" t="n">
        <v>2.5</v>
      </c>
      <c r="S21" s="3">
        <f>0.5*O21</f>
        <v/>
      </c>
      <c r="T21" s="3">
        <f>1*O21</f>
        <v/>
      </c>
      <c r="U21" s="6" t="n">
        <v>1</v>
      </c>
      <c r="V21" s="3" t="n">
        <v>5490</v>
      </c>
      <c r="X21" s="3">
        <f>1*O21</f>
        <v/>
      </c>
      <c r="Y21" s="3">
        <f>0.5*O21</f>
        <v/>
      </c>
      <c r="Z21" s="6" t="n">
        <v>1</v>
      </c>
      <c r="AA21" s="10" t="n">
        <v>0.5</v>
      </c>
      <c r="AB21" s="4" t="n">
        <v>209</v>
      </c>
      <c r="AC21" s="4" t="n">
        <v>72</v>
      </c>
      <c r="AD21" s="4" t="n">
        <v>174</v>
      </c>
      <c r="AE21" s="7" t="inlineStr">
        <is>
          <t>not applicable</t>
        </is>
      </c>
      <c r="AF21" s="4" t="n">
        <v>2020</v>
      </c>
      <c r="AG21" s="4" t="inlineStr">
        <is>
          <t>x</t>
        </is>
      </c>
      <c r="AI21" s="11" t="inlineStr">
        <is>
          <t>07.05.2020</t>
        </is>
      </c>
      <c r="AJ21" s="9" t="inlineStr">
        <is>
          <t>@25°C</t>
        </is>
      </c>
      <c r="AK21" s="10" t="inlineStr">
        <is>
          <t>CC-CV</t>
        </is>
      </c>
      <c r="AL21" s="10" t="n">
        <v>0.05</v>
      </c>
      <c r="AM21" s="12" t="n">
        <v>1</v>
      </c>
      <c r="AN21">
        <f>IF(G21="Pouch",1,IF(G21="Prismatic",2,IF(G21="Cylindrical",3,"")))</f>
        <v/>
      </c>
      <c r="AO21" t="n">
        <v>60.79</v>
      </c>
    </row>
    <row r="22">
      <c r="A22" t="n">
        <v>20</v>
      </c>
      <c r="B22" s="3" t="inlineStr">
        <is>
          <t>ISI-028</t>
        </is>
      </c>
      <c r="C22" s="3" t="inlineStr">
        <is>
          <t>ISI-028</t>
        </is>
      </c>
      <c r="D22" s="3" t="inlineStr">
        <is>
          <t>Jiangsu FREY</t>
        </is>
      </c>
      <c r="E22" s="3" t="inlineStr">
        <is>
          <t>Lithium Iron Phosphate</t>
        </is>
      </c>
      <c r="F22" s="3" t="inlineStr">
        <is>
          <t>LFP</t>
        </is>
      </c>
      <c r="G22" s="3" t="inlineStr">
        <is>
          <t>Prismatic</t>
        </is>
      </c>
      <c r="H22" s="3" t="inlineStr">
        <is>
          <t>FREY36130290-100PF</t>
        </is>
      </c>
      <c r="I22" s="3" t="inlineStr">
        <is>
          <t>Active</t>
        </is>
      </c>
      <c r="J22" s="3" t="inlineStr">
        <is>
          <t>Prismatic</t>
        </is>
      </c>
      <c r="K22" s="4" t="n">
        <v>2500</v>
      </c>
      <c r="L22" s="4" t="n">
        <v>80</v>
      </c>
      <c r="M22" s="4" t="inlineStr">
        <is>
          <t>not defined</t>
        </is>
      </c>
      <c r="N22" s="4" t="inlineStr">
        <is>
          <t>not defined</t>
        </is>
      </c>
      <c r="O22" s="3" t="n">
        <v>100</v>
      </c>
      <c r="P22" s="3" t="n">
        <v>3.65</v>
      </c>
      <c r="Q22" s="3" t="n">
        <v>3.2</v>
      </c>
      <c r="R22" s="3" t="n">
        <v>2.5</v>
      </c>
      <c r="S22" s="3">
        <f>0.5*O22</f>
        <v/>
      </c>
      <c r="T22" s="3" t="n">
        <v>200</v>
      </c>
      <c r="U22" s="6" t="n">
        <v>0.5</v>
      </c>
      <c r="V22" s="3" t="n">
        <v>3000</v>
      </c>
      <c r="X22" s="3">
        <f>1*O22</f>
        <v/>
      </c>
      <c r="Y22" s="3">
        <f>0.5*O22</f>
        <v/>
      </c>
      <c r="Z22" s="6" t="n">
        <v>0.5</v>
      </c>
      <c r="AA22" s="10" t="n">
        <v>0.5</v>
      </c>
      <c r="AB22" s="4" t="n">
        <v>290</v>
      </c>
      <c r="AC22" s="4" t="n">
        <v>36</v>
      </c>
      <c r="AD22" s="4" t="n">
        <v>130</v>
      </c>
      <c r="AE22" s="7" t="inlineStr">
        <is>
          <t>not applicable</t>
        </is>
      </c>
      <c r="AG22" s="4" t="inlineStr">
        <is>
          <t>x</t>
        </is>
      </c>
      <c r="AI22" s="11" t="inlineStr">
        <is>
          <t>-</t>
        </is>
      </c>
      <c r="AK22" s="10" t="inlineStr">
        <is>
          <t>CC-CV</t>
        </is>
      </c>
      <c r="AL22" s="10" t="n">
        <v>0.05</v>
      </c>
      <c r="AM22" s="12" t="n">
        <v>1</v>
      </c>
      <c r="AN22">
        <f>IF(G22="Pouch",1,IF(G22="Prismatic",2,IF(G22="Cylindrical",3,"")))</f>
        <v/>
      </c>
      <c r="AO22" t="n">
        <v>60.79</v>
      </c>
    </row>
    <row r="23">
      <c r="A23" t="n">
        <v>21</v>
      </c>
      <c r="B23" s="3" t="inlineStr">
        <is>
          <t>ISI-029</t>
        </is>
      </c>
      <c r="C23" s="3" t="inlineStr">
        <is>
          <t>ISI-029</t>
        </is>
      </c>
      <c r="D23" s="3" t="inlineStr">
        <is>
          <t>GBS ZhEJIANG Systems</t>
        </is>
      </c>
      <c r="E23" s="3" t="inlineStr">
        <is>
          <t>Lithium Iron Phosphate</t>
        </is>
      </c>
      <c r="F23" s="3" t="inlineStr">
        <is>
          <t>LFP</t>
        </is>
      </c>
      <c r="G23" s="3" t="inlineStr">
        <is>
          <t>Prismatic</t>
        </is>
      </c>
      <c r="H23" s="3" t="inlineStr">
        <is>
          <t>GBS-LFP200Ah-B</t>
        </is>
      </c>
      <c r="I23" s="3" t="inlineStr">
        <is>
          <t>Active</t>
        </is>
      </c>
      <c r="J23" s="3" t="inlineStr">
        <is>
          <t>Prismatic</t>
        </is>
      </c>
      <c r="K23" s="4" t="n">
        <v>3000</v>
      </c>
      <c r="L23" s="4" t="n">
        <v>80</v>
      </c>
      <c r="M23" s="4" t="inlineStr">
        <is>
          <t>not defined</t>
        </is>
      </c>
      <c r="N23" s="4" t="inlineStr">
        <is>
          <t>not defined</t>
        </is>
      </c>
      <c r="O23" s="3" t="n">
        <v>200</v>
      </c>
      <c r="P23" s="3" t="n">
        <v>3.65</v>
      </c>
      <c r="Q23" s="3" t="n">
        <v>3.2</v>
      </c>
      <c r="R23" s="3" t="n">
        <v>2.5</v>
      </c>
      <c r="S23" s="3">
        <f>0.5*O23</f>
        <v/>
      </c>
      <c r="T23" s="3" t="n">
        <v>600</v>
      </c>
      <c r="U23" s="6" t="n">
        <v>0.5</v>
      </c>
      <c r="V23" s="3" t="n">
        <v>6700</v>
      </c>
      <c r="X23" s="3" t="n">
        <v>200</v>
      </c>
      <c r="Y23" s="3">
        <f>0.5*O23</f>
        <v/>
      </c>
      <c r="Z23" s="6" t="n">
        <v>0.5</v>
      </c>
      <c r="AA23" s="10" t="inlineStr">
        <is>
          <t>not defined</t>
        </is>
      </c>
      <c r="AB23" s="4" t="n">
        <v>290</v>
      </c>
      <c r="AC23" s="4" t="n">
        <v>66</v>
      </c>
      <c r="AD23" s="4" t="n">
        <v>238</v>
      </c>
      <c r="AE23" s="7" t="inlineStr">
        <is>
          <t>not applicable</t>
        </is>
      </c>
      <c r="AG23" s="4" t="inlineStr">
        <is>
          <t>x</t>
        </is>
      </c>
      <c r="AI23" s="11" t="inlineStr">
        <is>
          <t>(V3.0)</t>
        </is>
      </c>
      <c r="AK23" s="10" t="inlineStr">
        <is>
          <t>CC-CV</t>
        </is>
      </c>
      <c r="AL23" s="10" t="inlineStr">
        <is>
          <t>not defined</t>
        </is>
      </c>
      <c r="AM23" s="12" t="n">
        <v>0.8</v>
      </c>
      <c r="AN23">
        <f>IF(G23="Pouch",1,IF(G23="Prismatic",2,IF(G23="Cylindrical",3,"")))</f>
        <v/>
      </c>
      <c r="AO23" t="n">
        <v>60.79</v>
      </c>
    </row>
    <row r="24">
      <c r="A24" t="n">
        <v>22</v>
      </c>
      <c r="B24" s="3" t="inlineStr">
        <is>
          <t>ISI-03</t>
        </is>
      </c>
      <c r="C24" s="3" t="inlineStr">
        <is>
          <t>ISI-03</t>
        </is>
      </c>
      <c r="D24" s="3" t="inlineStr">
        <is>
          <t>Kokam</t>
        </is>
      </c>
      <c r="E24" s="3" t="inlineStr">
        <is>
          <t>Nickel rich</t>
        </is>
      </c>
      <c r="F24" s="3" t="inlineStr">
        <is>
          <t>NMC</t>
        </is>
      </c>
      <c r="G24" s="3" t="inlineStr">
        <is>
          <t>Pouch</t>
        </is>
      </c>
      <c r="H24" s="3" t="inlineStr">
        <is>
          <t>SLPB130255255P</t>
        </is>
      </c>
      <c r="I24" s="3" t="inlineStr">
        <is>
          <t>Active</t>
        </is>
      </c>
      <c r="J24" s="3" t="inlineStr">
        <is>
          <t>Prismatic</t>
        </is>
      </c>
      <c r="K24" s="4" t="n">
        <v>6000</v>
      </c>
      <c r="L24" s="4" t="n">
        <v>70</v>
      </c>
      <c r="M24" s="3" t="n">
        <v>363</v>
      </c>
      <c r="N24" s="3" t="n">
        <v>154</v>
      </c>
      <c r="O24" s="3" t="n">
        <v>75</v>
      </c>
      <c r="P24" s="3" t="n">
        <v>4.2</v>
      </c>
      <c r="Q24" s="3" t="n">
        <v>3.7</v>
      </c>
      <c r="R24" s="3" t="n">
        <v>2.7</v>
      </c>
      <c r="S24" s="3">
        <f>O24*0.2</f>
        <v/>
      </c>
      <c r="T24" s="3">
        <f>8*O24</f>
        <v/>
      </c>
      <c r="U24" s="6" t="n">
        <v>1</v>
      </c>
      <c r="V24" s="3" t="n">
        <v>1830</v>
      </c>
      <c r="X24" s="3" t="n">
        <v>300</v>
      </c>
      <c r="Y24" s="3">
        <f>O24*0.2</f>
        <v/>
      </c>
      <c r="Z24" s="6" t="n">
        <v>1</v>
      </c>
      <c r="AA24" s="10" t="inlineStr">
        <is>
          <t>not defined</t>
        </is>
      </c>
      <c r="AB24" s="4" t="n">
        <v>265</v>
      </c>
      <c r="AC24" s="4" t="n">
        <v>13.7</v>
      </c>
      <c r="AD24" s="4" t="n">
        <v>268</v>
      </c>
      <c r="AE24" s="7" t="inlineStr">
        <is>
          <t>not applicable</t>
        </is>
      </c>
      <c r="AF24" s="4" t="n">
        <v>2020</v>
      </c>
      <c r="AG24" s="4" t="inlineStr">
        <is>
          <t>x</t>
        </is>
      </c>
      <c r="AH24" s="4" t="inlineStr">
        <is>
          <t>x</t>
        </is>
      </c>
      <c r="AI24" s="11" t="inlineStr">
        <is>
          <t>-</t>
        </is>
      </c>
      <c r="AK24" s="10" t="inlineStr">
        <is>
          <t>CC-CV</t>
        </is>
      </c>
      <c r="AL24" s="10" t="inlineStr">
        <is>
          <t>not defined</t>
        </is>
      </c>
      <c r="AM24" s="12" t="n">
        <v>0.9</v>
      </c>
      <c r="AN24">
        <f>IF(G24="Pouch",1,IF(G24="Prismatic",2,IF(G24="Cylindrical",3,"")))</f>
        <v/>
      </c>
      <c r="AO24" t="n">
        <v>60.25</v>
      </c>
    </row>
    <row r="25">
      <c r="A25" t="n">
        <v>23</v>
      </c>
      <c r="B25" s="3" t="inlineStr">
        <is>
          <t>ISI-030</t>
        </is>
      </c>
      <c r="C25" s="3" t="inlineStr">
        <is>
          <t>ISI-030</t>
        </is>
      </c>
      <c r="D25" s="3" t="inlineStr">
        <is>
          <t>GFB</t>
        </is>
      </c>
      <c r="E25" s="3" t="inlineStr">
        <is>
          <t>Lithium Iron Phosphate</t>
        </is>
      </c>
      <c r="F25" s="3" t="inlineStr">
        <is>
          <t>LFP</t>
        </is>
      </c>
      <c r="G25" s="3" t="inlineStr">
        <is>
          <t>Prismatic</t>
        </is>
      </c>
      <c r="H25" s="3" t="inlineStr">
        <is>
          <t>48173125-100Ah</t>
        </is>
      </c>
      <c r="I25" s="3" t="inlineStr">
        <is>
          <t>Active</t>
        </is>
      </c>
      <c r="J25" s="3" t="inlineStr">
        <is>
          <t>Prismatic</t>
        </is>
      </c>
      <c r="K25" s="4" t="n">
        <v>3000</v>
      </c>
      <c r="L25" s="4" t="n">
        <v>80</v>
      </c>
      <c r="M25" s="4" t="inlineStr">
        <is>
          <t>not defined</t>
        </is>
      </c>
      <c r="N25" s="4" t="inlineStr">
        <is>
          <t>not defined</t>
        </is>
      </c>
      <c r="O25" s="3" t="n">
        <v>100</v>
      </c>
      <c r="P25" s="3" t="n">
        <v>3.65</v>
      </c>
      <c r="Q25" s="3" t="n">
        <v>3.2</v>
      </c>
      <c r="R25" s="3" t="n">
        <v>2.5</v>
      </c>
      <c r="S25" s="3">
        <f>0.5*O25</f>
        <v/>
      </c>
      <c r="T25" s="3">
        <f>1*O25</f>
        <v/>
      </c>
      <c r="U25" s="6" t="n">
        <v>1</v>
      </c>
      <c r="V25" s="3" t="n">
        <v>2300</v>
      </c>
      <c r="X25" s="3">
        <f>1*O25</f>
        <v/>
      </c>
      <c r="Y25" s="3">
        <f>0.5*O25</f>
        <v/>
      </c>
      <c r="Z25" s="6" t="n">
        <v>1</v>
      </c>
      <c r="AA25" s="10" t="inlineStr">
        <is>
          <t>not defined</t>
        </is>
      </c>
      <c r="AB25" s="4" t="n">
        <v>209</v>
      </c>
      <c r="AC25" s="4" t="n">
        <v>72</v>
      </c>
      <c r="AD25" s="4" t="n">
        <v>174</v>
      </c>
      <c r="AE25" s="7" t="inlineStr">
        <is>
          <t>not applicable</t>
        </is>
      </c>
      <c r="AF25" s="4" t="n">
        <v>2019</v>
      </c>
      <c r="AG25" s="4" t="inlineStr">
        <is>
          <t>x</t>
        </is>
      </c>
      <c r="AI25" s="11" t="inlineStr">
        <is>
          <t>25.03.2019</t>
        </is>
      </c>
      <c r="AK25" s="10" t="inlineStr">
        <is>
          <t>CC-CV</t>
        </is>
      </c>
      <c r="AL25" s="10" t="inlineStr">
        <is>
          <t>not defined</t>
        </is>
      </c>
      <c r="AM25" s="10" t="inlineStr">
        <is>
          <t>not defined</t>
        </is>
      </c>
      <c r="AN25">
        <f>IF(G25="Pouch",1,IF(G25="Prismatic",2,IF(G25="Cylindrical",3,"")))</f>
        <v/>
      </c>
      <c r="AO25" t="n">
        <v>60.79</v>
      </c>
    </row>
    <row r="26">
      <c r="A26" t="n">
        <v>24</v>
      </c>
      <c r="B26" s="3" t="inlineStr">
        <is>
          <t>ISI-031</t>
        </is>
      </c>
      <c r="C26" s="3" t="inlineStr">
        <is>
          <t>ISI-031</t>
        </is>
      </c>
      <c r="D26" s="3" t="inlineStr">
        <is>
          <t>JIANGSU HIGEE</t>
        </is>
      </c>
      <c r="E26" s="3" t="inlineStr">
        <is>
          <t>Lithium Iron Phosphate</t>
        </is>
      </c>
      <c r="F26" s="3" t="inlineStr">
        <is>
          <t>LFP</t>
        </is>
      </c>
      <c r="G26" s="3" t="inlineStr">
        <is>
          <t>Prismatic</t>
        </is>
      </c>
      <c r="H26" s="3" t="inlineStr">
        <is>
          <t>HJLFP48173170E-152Ah</t>
        </is>
      </c>
      <c r="I26" s="3" t="inlineStr">
        <is>
          <t>Active</t>
        </is>
      </c>
      <c r="J26" s="3" t="inlineStr">
        <is>
          <t>Prismatic</t>
        </is>
      </c>
      <c r="K26" s="4" t="n">
        <v>3000</v>
      </c>
      <c r="L26" s="4" t="n">
        <v>80</v>
      </c>
      <c r="M26" s="4" t="inlineStr">
        <is>
          <t>not defined</t>
        </is>
      </c>
      <c r="N26" s="4" t="inlineStr">
        <is>
          <t>not defined</t>
        </is>
      </c>
      <c r="O26" s="3" t="n">
        <v>152</v>
      </c>
      <c r="P26" s="3" t="n">
        <v>3.65</v>
      </c>
      <c r="Q26" s="3" t="n">
        <v>3.2</v>
      </c>
      <c r="R26" s="3" t="n">
        <v>2.5</v>
      </c>
      <c r="S26" s="3">
        <f>0.5*O26</f>
        <v/>
      </c>
      <c r="T26" s="3">
        <f>1*O26</f>
        <v/>
      </c>
      <c r="U26" s="6" t="n">
        <v>0.5</v>
      </c>
      <c r="V26" s="3" t="n">
        <v>2940</v>
      </c>
      <c r="X26" s="3">
        <f>1*O26</f>
        <v/>
      </c>
      <c r="Y26" s="3">
        <f>0.5*O26</f>
        <v/>
      </c>
      <c r="Z26" s="6" t="n">
        <v>0.5</v>
      </c>
      <c r="AA26" s="10" t="inlineStr">
        <is>
          <t>not defined</t>
        </is>
      </c>
      <c r="AB26" s="4" t="n">
        <v>170</v>
      </c>
      <c r="AC26" s="4" t="n">
        <v>49</v>
      </c>
      <c r="AD26" s="4" t="n">
        <v>174</v>
      </c>
      <c r="AE26" s="7" t="inlineStr">
        <is>
          <t>not applicable</t>
        </is>
      </c>
      <c r="AF26" s="4" t="n">
        <v>2018</v>
      </c>
      <c r="AG26" s="4" t="inlineStr">
        <is>
          <t>x</t>
        </is>
      </c>
      <c r="AI26" s="11" t="inlineStr">
        <is>
          <t>08.08.2018</t>
        </is>
      </c>
      <c r="AK26" s="10" t="inlineStr">
        <is>
          <t>CC-CV</t>
        </is>
      </c>
      <c r="AL26" s="10" t="inlineStr">
        <is>
          <t>not defined</t>
        </is>
      </c>
      <c r="AM26" s="12" t="n">
        <v>0.8</v>
      </c>
      <c r="AN26">
        <f>IF(G26="Pouch",1,IF(G26="Prismatic",2,IF(G26="Cylindrical",3,"")))</f>
        <v/>
      </c>
      <c r="AO26" t="n">
        <v>60.79</v>
      </c>
    </row>
    <row r="27">
      <c r="A27" t="n">
        <v>25</v>
      </c>
      <c r="B27" s="3" t="inlineStr">
        <is>
          <t>ISI-032a</t>
        </is>
      </c>
      <c r="C27" s="3" t="inlineStr">
        <is>
          <t>ISI-032</t>
        </is>
      </c>
      <c r="D27" s="3" t="inlineStr">
        <is>
          <t>JIANGSU HIGEE</t>
        </is>
      </c>
      <c r="E27" s="3" t="inlineStr">
        <is>
          <t>Lithium Iron Phosphate</t>
        </is>
      </c>
      <c r="F27" s="3" t="inlineStr">
        <is>
          <t>LFP</t>
        </is>
      </c>
      <c r="G27" s="3" t="inlineStr">
        <is>
          <t>Prismatic</t>
        </is>
      </c>
      <c r="H27" s="3" t="inlineStr">
        <is>
          <t>HJLFP48173170E-120Ah</t>
        </is>
      </c>
      <c r="I27" s="3" t="inlineStr">
        <is>
          <t>Active</t>
        </is>
      </c>
      <c r="J27" s="3" t="inlineStr">
        <is>
          <t>Prismatic</t>
        </is>
      </c>
      <c r="K27" s="4" t="n">
        <v>4000</v>
      </c>
      <c r="L27" s="4" t="n">
        <v>80</v>
      </c>
      <c r="M27" s="4" t="inlineStr">
        <is>
          <t>not defined</t>
        </is>
      </c>
      <c r="N27" s="4" t="inlineStr">
        <is>
          <t>not defined</t>
        </is>
      </c>
      <c r="O27" s="3" t="n">
        <v>120</v>
      </c>
      <c r="P27" s="3" t="n">
        <v>3.65</v>
      </c>
      <c r="Q27" s="3" t="n">
        <v>3.2</v>
      </c>
      <c r="R27" s="3" t="n">
        <v>2.5</v>
      </c>
      <c r="S27" s="3">
        <f>1*O27</f>
        <v/>
      </c>
      <c r="T27" s="3">
        <f>2*O27</f>
        <v/>
      </c>
      <c r="U27" s="6" t="n">
        <v>1</v>
      </c>
      <c r="V27" s="3" t="n">
        <v>2860</v>
      </c>
      <c r="X27" s="3">
        <f>1*O27</f>
        <v/>
      </c>
      <c r="Y27" s="3">
        <f>0.5*O27</f>
        <v/>
      </c>
      <c r="Z27" s="6" t="n">
        <v>0.5</v>
      </c>
      <c r="AA27" s="10" t="inlineStr">
        <is>
          <t>not defined</t>
        </is>
      </c>
      <c r="AB27" s="4" t="n">
        <v>165</v>
      </c>
      <c r="AC27" s="4" t="n">
        <v>48</v>
      </c>
      <c r="AD27" s="4" t="n">
        <v>174</v>
      </c>
      <c r="AE27" s="7" t="inlineStr">
        <is>
          <t>not applicable</t>
        </is>
      </c>
      <c r="AF27" s="4" t="n">
        <v>2019</v>
      </c>
      <c r="AG27" s="4" t="inlineStr">
        <is>
          <t>x</t>
        </is>
      </c>
      <c r="AI27" s="11" t="inlineStr">
        <is>
          <t>06.07.2019</t>
        </is>
      </c>
      <c r="AJ27" s="4" t="inlineStr">
        <is>
          <t>Fresh cell, standard charge/discharge procedure</t>
        </is>
      </c>
      <c r="AK27" s="10" t="inlineStr">
        <is>
          <t>CC-CV</t>
        </is>
      </c>
      <c r="AL27" s="10" t="inlineStr">
        <is>
          <t>not defined</t>
        </is>
      </c>
      <c r="AM27" s="12" t="n">
        <v>0.8</v>
      </c>
      <c r="AN27">
        <f>IF(G27="Pouch",1,IF(G27="Prismatic",2,IF(G27="Cylindrical",3,"")))</f>
        <v/>
      </c>
      <c r="AO27" t="n">
        <v>60.79</v>
      </c>
    </row>
    <row r="28">
      <c r="A28" t="n">
        <v>26</v>
      </c>
      <c r="B28" s="3" t="inlineStr">
        <is>
          <t>ISI-033a</t>
        </is>
      </c>
      <c r="C28" s="3" t="inlineStr">
        <is>
          <t>ISI-033</t>
        </is>
      </c>
      <c r="D28" s="3" t="inlineStr">
        <is>
          <t>EVE Energy</t>
        </is>
      </c>
      <c r="E28" s="3" t="inlineStr">
        <is>
          <t>Lithium Iron Phosphate</t>
        </is>
      </c>
      <c r="F28" s="3" t="inlineStr">
        <is>
          <t>LFP</t>
        </is>
      </c>
      <c r="G28" s="3" t="inlineStr">
        <is>
          <t>Prismatic</t>
        </is>
      </c>
      <c r="H28" s="3" t="inlineStr">
        <is>
          <t>LF280-72174</t>
        </is>
      </c>
      <c r="I28" s="3" t="inlineStr">
        <is>
          <t>Active</t>
        </is>
      </c>
      <c r="J28" s="3" t="inlineStr">
        <is>
          <t>Prismatic</t>
        </is>
      </c>
      <c r="K28" s="4" t="n">
        <v>3500</v>
      </c>
      <c r="L28" s="4" t="n">
        <v>70</v>
      </c>
      <c r="M28" s="4" t="inlineStr">
        <is>
          <t>not defined</t>
        </is>
      </c>
      <c r="N28" s="4" t="inlineStr">
        <is>
          <t>not defined</t>
        </is>
      </c>
      <c r="O28" s="3" t="n">
        <v>280</v>
      </c>
      <c r="P28" s="3" t="n">
        <v>3.65</v>
      </c>
      <c r="Q28" s="3" t="n">
        <v>3.2</v>
      </c>
      <c r="R28" s="3" t="n">
        <v>2.5</v>
      </c>
      <c r="S28" s="3">
        <f>0.5*O28</f>
        <v/>
      </c>
      <c r="T28" s="3">
        <f>1*O28</f>
        <v/>
      </c>
      <c r="U28" s="6" t="n">
        <v>1</v>
      </c>
      <c r="V28" s="3" t="n">
        <v>5220</v>
      </c>
      <c r="X28" s="3">
        <f>1*O28</f>
        <v/>
      </c>
      <c r="Y28" s="3">
        <f>0.5*O28</f>
        <v/>
      </c>
      <c r="Z28" s="6" t="n">
        <v>1</v>
      </c>
      <c r="AA28" s="10" t="n">
        <v>0.5</v>
      </c>
      <c r="AB28" s="4" t="n">
        <v>205</v>
      </c>
      <c r="AC28" s="4" t="n">
        <v>72</v>
      </c>
      <c r="AD28" s="4" t="n">
        <v>174</v>
      </c>
      <c r="AE28" s="7" t="inlineStr">
        <is>
          <t>not applicable</t>
        </is>
      </c>
      <c r="AF28" s="4" t="n">
        <v>2019</v>
      </c>
      <c r="AG28" s="4" t="inlineStr">
        <is>
          <t>x</t>
        </is>
      </c>
      <c r="AI28" s="11" t="inlineStr">
        <is>
          <t>30.04.2019</t>
        </is>
      </c>
      <c r="AJ28" s="9" t="inlineStr">
        <is>
          <t>@25°C</t>
        </is>
      </c>
      <c r="AK28" s="10" t="inlineStr">
        <is>
          <t>CC-CV</t>
        </is>
      </c>
      <c r="AL28" s="10" t="n">
        <v>0.05</v>
      </c>
      <c r="AM28" s="12" t="n">
        <v>0.8</v>
      </c>
      <c r="AN28">
        <f>IF(G28="Pouch",1,IF(G28="Prismatic",2,IF(G28="Cylindrical",3,"")))</f>
        <v/>
      </c>
      <c r="AO28" t="n">
        <v>60.79</v>
      </c>
    </row>
    <row r="29">
      <c r="A29" t="n">
        <v>27</v>
      </c>
      <c r="B29" s="3" t="inlineStr">
        <is>
          <t>ISI-034a</t>
        </is>
      </c>
      <c r="C29" s="3" t="inlineStr">
        <is>
          <t>ISI-034</t>
        </is>
      </c>
      <c r="D29" s="3" t="inlineStr">
        <is>
          <t>EVE Energy</t>
        </is>
      </c>
      <c r="E29" s="3" t="inlineStr">
        <is>
          <t>Lithium Iron Phosphate</t>
        </is>
      </c>
      <c r="F29" s="3" t="inlineStr">
        <is>
          <t>LFP</t>
        </is>
      </c>
      <c r="G29" s="3" t="inlineStr">
        <is>
          <t>Prismatic</t>
        </is>
      </c>
      <c r="H29" s="3" t="inlineStr">
        <is>
          <t>LF280K-72174</t>
        </is>
      </c>
      <c r="I29" s="3" t="inlineStr">
        <is>
          <t>Active</t>
        </is>
      </c>
      <c r="J29" s="3" t="inlineStr">
        <is>
          <t>Prismatic</t>
        </is>
      </c>
      <c r="K29" s="4" t="n">
        <v>6000</v>
      </c>
      <c r="L29" s="4" t="n">
        <v>70</v>
      </c>
      <c r="M29" s="4" t="inlineStr">
        <is>
          <t>not defined</t>
        </is>
      </c>
      <c r="N29" s="4" t="inlineStr">
        <is>
          <t>not defined</t>
        </is>
      </c>
      <c r="O29" s="3" t="n">
        <v>280</v>
      </c>
      <c r="P29" s="3" t="n">
        <v>3.65</v>
      </c>
      <c r="Q29" s="3" t="n">
        <v>3.2</v>
      </c>
      <c r="R29" s="3" t="n">
        <v>2.5</v>
      </c>
      <c r="S29" s="3">
        <f>0.5*O29</f>
        <v/>
      </c>
      <c r="T29" s="3">
        <f>1*O29</f>
        <v/>
      </c>
      <c r="U29" s="6" t="n">
        <v>0.5</v>
      </c>
      <c r="V29" s="3" t="n">
        <v>5420</v>
      </c>
      <c r="X29" s="3">
        <f>1*O29</f>
        <v/>
      </c>
      <c r="Y29" s="3">
        <f>0.5*O29</f>
        <v/>
      </c>
      <c r="Z29" s="6" t="n">
        <v>0.5</v>
      </c>
      <c r="AA29" s="10" t="n">
        <v>0.5</v>
      </c>
      <c r="AB29" s="4" t="n">
        <v>205</v>
      </c>
      <c r="AC29" s="4" t="n">
        <v>72</v>
      </c>
      <c r="AD29" s="4" t="n">
        <v>174</v>
      </c>
      <c r="AE29" s="7" t="inlineStr">
        <is>
          <t>not applicable</t>
        </is>
      </c>
      <c r="AF29" s="4" t="n">
        <v>2021</v>
      </c>
      <c r="AG29" s="4" t="inlineStr">
        <is>
          <t>x</t>
        </is>
      </c>
      <c r="AI29" s="11" t="inlineStr">
        <is>
          <t>23.03.2021</t>
        </is>
      </c>
      <c r="AJ29" s="9" t="inlineStr">
        <is>
          <t>@25°C</t>
        </is>
      </c>
      <c r="AK29" s="10" t="inlineStr">
        <is>
          <t>CC-CV</t>
        </is>
      </c>
      <c r="AL29" s="10" t="n">
        <v>0.05</v>
      </c>
      <c r="AM29" s="12" t="n">
        <v>0.8</v>
      </c>
      <c r="AN29">
        <f>IF(G29="Pouch",1,IF(G29="Prismatic",2,IF(G29="Cylindrical",3,"")))</f>
        <v/>
      </c>
      <c r="AO29" t="n">
        <v>60.79</v>
      </c>
    </row>
    <row r="30">
      <c r="A30" t="n">
        <v>28</v>
      </c>
      <c r="B30" s="3" t="inlineStr">
        <is>
          <t>ISI-035</t>
        </is>
      </c>
      <c r="C30" s="3" t="inlineStr">
        <is>
          <t>ISI-035</t>
        </is>
      </c>
      <c r="D30" s="3" t="inlineStr">
        <is>
          <t>Lishen</t>
        </is>
      </c>
      <c r="E30" s="3" t="inlineStr">
        <is>
          <t>Lithium Iron Phosphate</t>
        </is>
      </c>
      <c r="F30" s="3" t="inlineStr">
        <is>
          <t>LFP</t>
        </is>
      </c>
      <c r="G30" s="3" t="inlineStr">
        <is>
          <t>Prismatic</t>
        </is>
      </c>
      <c r="H30" s="3" t="inlineStr">
        <is>
          <t>LP44147272-130Ah</t>
        </is>
      </c>
      <c r="I30" s="3" t="inlineStr">
        <is>
          <t>Active</t>
        </is>
      </c>
      <c r="J30" s="3" t="inlineStr">
        <is>
          <t>Prismatic</t>
        </is>
      </c>
      <c r="K30" s="4" t="n">
        <v>2000</v>
      </c>
      <c r="L30" s="4" t="n">
        <v>80</v>
      </c>
      <c r="M30" s="4" t="inlineStr">
        <is>
          <t>not defined</t>
        </is>
      </c>
      <c r="N30" s="4" t="inlineStr">
        <is>
          <t>not defined</t>
        </is>
      </c>
      <c r="O30" s="3" t="n">
        <v>130</v>
      </c>
      <c r="P30" s="3" t="n">
        <v>3.65</v>
      </c>
      <c r="Q30" s="3" t="n">
        <v>3.2</v>
      </c>
      <c r="R30" s="3" t="n">
        <v>2.5</v>
      </c>
      <c r="S30" s="3">
        <f>0.3*O30</f>
        <v/>
      </c>
      <c r="T30" s="3">
        <f>0.3*6*O30</f>
        <v/>
      </c>
      <c r="U30" s="6">
        <f>1/3</f>
        <v/>
      </c>
      <c r="V30" s="3" t="n">
        <v>3425</v>
      </c>
      <c r="X30" s="3">
        <f>0.3*3*O30</f>
        <v/>
      </c>
      <c r="Y30" s="3">
        <f>0.3*O30</f>
        <v/>
      </c>
      <c r="Z30" s="6">
        <f>1/3</f>
        <v/>
      </c>
      <c r="AA30" s="10" t="n">
        <v>1</v>
      </c>
      <c r="AB30" s="4" t="n">
        <v>260</v>
      </c>
      <c r="AC30" s="4" t="n">
        <v>44</v>
      </c>
      <c r="AD30" s="4" t="n">
        <v>148</v>
      </c>
      <c r="AE30" s="7" t="inlineStr">
        <is>
          <t>not applicable</t>
        </is>
      </c>
      <c r="AF30" s="4" t="n">
        <v>2017</v>
      </c>
      <c r="AG30" s="4" t="inlineStr">
        <is>
          <t>x</t>
        </is>
      </c>
      <c r="AI30" s="11" t="inlineStr">
        <is>
          <t>17.02.2017</t>
        </is>
      </c>
      <c r="AK30" s="10" t="inlineStr">
        <is>
          <t>CC-CV</t>
        </is>
      </c>
      <c r="AL30" s="10" t="n">
        <v>0.05</v>
      </c>
      <c r="AM30" s="12" t="n">
        <v>0.8</v>
      </c>
      <c r="AN30">
        <f>IF(G30="Pouch",1,IF(G30="Prismatic",2,IF(G30="Cylindrical",3,"")))</f>
        <v/>
      </c>
      <c r="AO30" t="n">
        <v>60.79</v>
      </c>
    </row>
    <row r="31">
      <c r="A31" t="n">
        <v>29</v>
      </c>
      <c r="B31" s="3" t="inlineStr">
        <is>
          <t>ISI-036</t>
        </is>
      </c>
      <c r="C31" s="3" t="inlineStr">
        <is>
          <t>ISI-036</t>
        </is>
      </c>
      <c r="D31" s="3" t="inlineStr">
        <is>
          <t>Lishen</t>
        </is>
      </c>
      <c r="E31" s="3" t="inlineStr">
        <is>
          <t>Lithium Iron Phosphate</t>
        </is>
      </c>
      <c r="F31" s="3" t="inlineStr">
        <is>
          <t>LFP</t>
        </is>
      </c>
      <c r="G31" s="3" t="inlineStr">
        <is>
          <t>Prismatic</t>
        </is>
      </c>
      <c r="H31" s="3" t="inlineStr">
        <is>
          <t>LP37173207-150Ah</t>
        </is>
      </c>
      <c r="I31" s="3" t="inlineStr">
        <is>
          <t>Active</t>
        </is>
      </c>
      <c r="J31" s="3" t="inlineStr">
        <is>
          <t>Prismatic</t>
        </is>
      </c>
      <c r="K31" s="4" t="n">
        <v>3000</v>
      </c>
      <c r="L31" s="4" t="n">
        <v>80</v>
      </c>
      <c r="M31" s="4" t="inlineStr">
        <is>
          <t>not defined</t>
        </is>
      </c>
      <c r="N31" s="4" t="inlineStr">
        <is>
          <t>not defined</t>
        </is>
      </c>
      <c r="O31" s="3" t="n">
        <v>150</v>
      </c>
      <c r="P31" s="3" t="n">
        <v>3.65</v>
      </c>
      <c r="Q31" s="3" t="n">
        <v>3.2</v>
      </c>
      <c r="R31" s="3" t="n">
        <v>2.5</v>
      </c>
      <c r="S31" s="3">
        <f>0.5*O31</f>
        <v/>
      </c>
      <c r="T31" s="3">
        <f>1*O31</f>
        <v/>
      </c>
      <c r="U31" s="6" t="n">
        <v>1</v>
      </c>
      <c r="V31" s="3" t="n">
        <v>2900</v>
      </c>
      <c r="X31" s="3">
        <f>1*O31</f>
        <v/>
      </c>
      <c r="Y31" s="3">
        <f>0.5*O31</f>
        <v/>
      </c>
      <c r="Z31" s="6" t="n">
        <v>1</v>
      </c>
      <c r="AA31" s="10" t="n">
        <v>1</v>
      </c>
      <c r="AB31" s="4" t="n">
        <v>208</v>
      </c>
      <c r="AC31" s="4" t="n">
        <v>37</v>
      </c>
      <c r="AD31" s="4" t="n">
        <v>174</v>
      </c>
      <c r="AE31" s="7" t="inlineStr">
        <is>
          <t>not applicable</t>
        </is>
      </c>
      <c r="AF31" s="4" t="n">
        <v>2019</v>
      </c>
      <c r="AG31" s="4" t="inlineStr">
        <is>
          <t>x</t>
        </is>
      </c>
      <c r="AI31" s="11" t="inlineStr">
        <is>
          <t>19.09.2019</t>
        </is>
      </c>
      <c r="AK31" s="10" t="inlineStr">
        <is>
          <t>CC-CV</t>
        </is>
      </c>
      <c r="AL31" s="10" t="n">
        <v>0.05</v>
      </c>
      <c r="AM31" s="12" t="n">
        <v>0.8</v>
      </c>
      <c r="AN31">
        <f>IF(G31="Pouch",1,IF(G31="Prismatic",2,IF(G31="Cylindrical",3,"")))</f>
        <v/>
      </c>
      <c r="AO31" t="n">
        <v>60.79</v>
      </c>
    </row>
    <row r="32">
      <c r="A32" t="n">
        <v>30</v>
      </c>
      <c r="B32" s="3" t="inlineStr">
        <is>
          <t>ISI-037</t>
        </is>
      </c>
      <c r="C32" s="3" t="inlineStr">
        <is>
          <t>ISI-037</t>
        </is>
      </c>
      <c r="D32" s="3" t="inlineStr">
        <is>
          <t>Lishen</t>
        </is>
      </c>
      <c r="E32" s="3" t="inlineStr">
        <is>
          <t>Lithium Iron Phosphate</t>
        </is>
      </c>
      <c r="F32" s="3" t="inlineStr">
        <is>
          <t>LFP</t>
        </is>
      </c>
      <c r="G32" s="3" t="inlineStr">
        <is>
          <t>Prismatic</t>
        </is>
      </c>
      <c r="H32" s="3" t="inlineStr">
        <is>
          <t>LP54173210-202Ah</t>
        </is>
      </c>
      <c r="I32" s="3" t="inlineStr">
        <is>
          <t>Active</t>
        </is>
      </c>
      <c r="J32" s="3" t="inlineStr">
        <is>
          <t>Prismatic</t>
        </is>
      </c>
      <c r="K32" s="4" t="n">
        <v>3000</v>
      </c>
      <c r="L32" s="4" t="n">
        <v>80</v>
      </c>
      <c r="M32" s="4" t="inlineStr">
        <is>
          <t>not defined</t>
        </is>
      </c>
      <c r="N32" s="4" t="inlineStr">
        <is>
          <t>not defined</t>
        </is>
      </c>
      <c r="O32" s="3" t="n">
        <v>202</v>
      </c>
      <c r="P32" s="3" t="n">
        <v>3.65</v>
      </c>
      <c r="Q32" s="3" t="n">
        <v>3.2</v>
      </c>
      <c r="R32" s="3" t="n">
        <v>2.5</v>
      </c>
      <c r="S32" s="3">
        <f>0.5*O32</f>
        <v/>
      </c>
      <c r="T32" s="3">
        <f>1*O32</f>
        <v/>
      </c>
      <c r="U32" s="6" t="n">
        <v>1</v>
      </c>
      <c r="V32" s="3" t="n">
        <v>3900</v>
      </c>
      <c r="X32" s="3">
        <f>1*O32</f>
        <v/>
      </c>
      <c r="Y32" s="3">
        <f>0.5*O32</f>
        <v/>
      </c>
      <c r="Z32" s="6" t="n">
        <v>1</v>
      </c>
      <c r="AA32" s="10" t="n">
        <v>1</v>
      </c>
      <c r="AB32" s="4" t="n">
        <v>210</v>
      </c>
      <c r="AC32" s="4" t="n">
        <v>54</v>
      </c>
      <c r="AD32" s="4" t="n">
        <v>174</v>
      </c>
      <c r="AE32" s="7" t="inlineStr">
        <is>
          <t>not applicable</t>
        </is>
      </c>
      <c r="AF32" s="4" t="n">
        <v>2018</v>
      </c>
      <c r="AG32" s="4" t="inlineStr">
        <is>
          <t>x</t>
        </is>
      </c>
      <c r="AI32" s="11" t="inlineStr">
        <is>
          <t>23.01.2018</t>
        </is>
      </c>
      <c r="AK32" s="10" t="inlineStr">
        <is>
          <t>CC-CV</t>
        </is>
      </c>
      <c r="AL32" s="10" t="n">
        <v>0.05</v>
      </c>
      <c r="AM32" s="12" t="n">
        <v>0.8</v>
      </c>
      <c r="AN32">
        <f>IF(G32="Pouch",1,IF(G32="Prismatic",2,IF(G32="Cylindrical",3,"")))</f>
        <v/>
      </c>
      <c r="AO32" t="n">
        <v>60.79</v>
      </c>
    </row>
    <row r="33">
      <c r="A33" t="n">
        <v>31</v>
      </c>
      <c r="B33" s="3" t="inlineStr">
        <is>
          <t>ISI-038</t>
        </is>
      </c>
      <c r="C33" s="3" t="inlineStr">
        <is>
          <t>ISI-038</t>
        </is>
      </c>
      <c r="D33" s="3" t="inlineStr">
        <is>
          <t>Lishen</t>
        </is>
      </c>
      <c r="E33" s="3" t="inlineStr">
        <is>
          <t>Lithium Iron Phosphate</t>
        </is>
      </c>
      <c r="F33" s="3" t="inlineStr">
        <is>
          <t>LFP</t>
        </is>
      </c>
      <c r="G33" s="3" t="inlineStr">
        <is>
          <t>Prismatic</t>
        </is>
      </c>
      <c r="H33" s="3" t="inlineStr">
        <is>
          <t>LP71173207-272Ah</t>
        </is>
      </c>
      <c r="I33" s="3" t="inlineStr">
        <is>
          <t>Active</t>
        </is>
      </c>
      <c r="J33" s="3" t="inlineStr">
        <is>
          <t>Prismatic</t>
        </is>
      </c>
      <c r="K33" s="4" t="n">
        <v>2000</v>
      </c>
      <c r="L33" s="4" t="n">
        <v>80</v>
      </c>
      <c r="M33" s="4" t="inlineStr">
        <is>
          <t>not defined</t>
        </is>
      </c>
      <c r="N33" s="4" t="inlineStr">
        <is>
          <t>not defined</t>
        </is>
      </c>
      <c r="O33" s="3" t="n">
        <v>272</v>
      </c>
      <c r="P33" s="3" t="n">
        <v>3.65</v>
      </c>
      <c r="Q33" s="3" t="n">
        <v>3.2</v>
      </c>
      <c r="R33" s="3" t="n">
        <v>2.5</v>
      </c>
      <c r="S33" s="3">
        <f>0.5*O33</f>
        <v/>
      </c>
      <c r="T33" s="3">
        <f>1*O33</f>
        <v/>
      </c>
      <c r="U33" s="6" t="n">
        <v>1</v>
      </c>
      <c r="V33" s="3" t="n">
        <v>5302</v>
      </c>
      <c r="X33" s="3">
        <f>1*O33</f>
        <v/>
      </c>
      <c r="Y33" s="3">
        <f>0.5*O33</f>
        <v/>
      </c>
      <c r="Z33" s="6" t="n">
        <v>1</v>
      </c>
      <c r="AA33" s="10" t="n">
        <v>1</v>
      </c>
      <c r="AB33" s="4" t="n">
        <v>208</v>
      </c>
      <c r="AC33" s="4" t="n">
        <v>72</v>
      </c>
      <c r="AD33" s="4" t="n">
        <v>174</v>
      </c>
      <c r="AE33" s="7" t="inlineStr">
        <is>
          <t>not applicable</t>
        </is>
      </c>
      <c r="AF33" s="4" t="n">
        <v>2019</v>
      </c>
      <c r="AG33" s="4" t="inlineStr">
        <is>
          <t>x</t>
        </is>
      </c>
      <c r="AI33" s="11" t="inlineStr">
        <is>
          <t>15.06.2019</t>
        </is>
      </c>
      <c r="AK33" s="10" t="inlineStr">
        <is>
          <t>CC-CV</t>
        </is>
      </c>
      <c r="AL33" s="10" t="n">
        <v>0.05</v>
      </c>
      <c r="AM33" s="12" t="n">
        <v>0.8</v>
      </c>
      <c r="AN33">
        <f>IF(G33="Pouch",1,IF(G33="Prismatic",2,IF(G33="Cylindrical",3,"")))</f>
        <v/>
      </c>
      <c r="AO33" t="n">
        <v>60.79</v>
      </c>
    </row>
    <row r="34">
      <c r="A34" t="n">
        <v>32</v>
      </c>
      <c r="B34" s="3" t="inlineStr">
        <is>
          <t>ISI-039</t>
        </is>
      </c>
      <c r="C34" s="3" t="inlineStr">
        <is>
          <t>ISI-039</t>
        </is>
      </c>
      <c r="D34" s="3" t="inlineStr">
        <is>
          <t>CRJ Technology Limited</t>
        </is>
      </c>
      <c r="E34" s="3" t="inlineStr">
        <is>
          <t>Lithium Iron Phosphate</t>
        </is>
      </c>
      <c r="F34" s="3" t="inlineStr">
        <is>
          <t>LFP</t>
        </is>
      </c>
      <c r="G34" s="3" t="inlineStr">
        <is>
          <t>Prismatic</t>
        </is>
      </c>
      <c r="H34" s="3" t="inlineStr">
        <is>
          <t>RJ-LFP71173200-271</t>
        </is>
      </c>
      <c r="I34" s="3" t="inlineStr">
        <is>
          <t>Active</t>
        </is>
      </c>
      <c r="J34" s="3" t="inlineStr">
        <is>
          <t>Prismatic</t>
        </is>
      </c>
      <c r="K34" s="4" t="n">
        <v>6000</v>
      </c>
      <c r="L34" s="4" t="n">
        <v>80</v>
      </c>
      <c r="M34" s="4" t="inlineStr">
        <is>
          <t>not defined</t>
        </is>
      </c>
      <c r="N34" s="4" t="inlineStr">
        <is>
          <t>not defined</t>
        </is>
      </c>
      <c r="O34" s="3" t="n">
        <v>271</v>
      </c>
      <c r="P34" s="3" t="n">
        <v>3.65</v>
      </c>
      <c r="Q34" s="3" t="n">
        <v>3.2</v>
      </c>
      <c r="R34" s="3" t="n">
        <v>2.5</v>
      </c>
      <c r="S34" s="3">
        <f>0.2*O34</f>
        <v/>
      </c>
      <c r="T34" s="3">
        <f>2*O34</f>
        <v/>
      </c>
      <c r="U34" s="6" t="n">
        <v>1</v>
      </c>
      <c r="V34" s="3" t="n">
        <v>5400</v>
      </c>
      <c r="X34" s="3">
        <f>1*O34</f>
        <v/>
      </c>
      <c r="Y34" s="3">
        <f>0.2*O34</f>
        <v/>
      </c>
      <c r="Z34" s="6" t="n">
        <v>1</v>
      </c>
      <c r="AA34" s="10" t="inlineStr">
        <is>
          <t>not defined</t>
        </is>
      </c>
      <c r="AB34" s="4" t="n">
        <v>200</v>
      </c>
      <c r="AC34" s="4" t="n">
        <v>72</v>
      </c>
      <c r="AD34" s="4" t="n">
        <v>174</v>
      </c>
      <c r="AE34" s="7" t="inlineStr">
        <is>
          <t>not applicable</t>
        </is>
      </c>
      <c r="AG34" s="4" t="inlineStr">
        <is>
          <t>x</t>
        </is>
      </c>
      <c r="AI34" s="11" t="inlineStr">
        <is>
          <t>-</t>
        </is>
      </c>
      <c r="AK34" s="10" t="inlineStr">
        <is>
          <t>CC-CV</t>
        </is>
      </c>
      <c r="AL34" s="10" t="inlineStr">
        <is>
          <t>not defined</t>
        </is>
      </c>
      <c r="AM34" s="12" t="n">
        <v>1</v>
      </c>
      <c r="AN34">
        <f>IF(G34="Pouch",1,IF(G34="Prismatic",2,IF(G34="Cylindrical",3,"")))</f>
        <v/>
      </c>
      <c r="AO34" t="n">
        <v>60.79</v>
      </c>
    </row>
    <row r="35">
      <c r="A35" t="n">
        <v>33</v>
      </c>
      <c r="B35" s="3" t="inlineStr">
        <is>
          <t>ISI-04</t>
        </is>
      </c>
      <c r="C35" s="3" t="inlineStr">
        <is>
          <t>ISI-04</t>
        </is>
      </c>
      <c r="D35" s="3" t="inlineStr">
        <is>
          <t>Kokam</t>
        </is>
      </c>
      <c r="E35" s="3" t="inlineStr">
        <is>
          <t>Nickel rich</t>
        </is>
      </c>
      <c r="F35" s="3" t="inlineStr">
        <is>
          <t>NMC</t>
        </is>
      </c>
      <c r="G35" s="3" t="inlineStr">
        <is>
          <t>Pouch</t>
        </is>
      </c>
      <c r="H35" s="3" t="inlineStr">
        <is>
          <t>SLPB120216216</t>
        </is>
      </c>
      <c r="I35" s="3" t="inlineStr">
        <is>
          <t>Active</t>
        </is>
      </c>
      <c r="J35" s="3" t="inlineStr">
        <is>
          <t>Prismatic</t>
        </is>
      </c>
      <c r="K35" s="4" t="n">
        <v>6000</v>
      </c>
      <c r="L35" s="4" t="n">
        <v>70</v>
      </c>
      <c r="M35" s="3" t="n">
        <v>418</v>
      </c>
      <c r="N35" s="3" t="n">
        <v>182</v>
      </c>
      <c r="O35" s="3" t="n">
        <v>53</v>
      </c>
      <c r="P35" s="3" t="n">
        <v>4.2</v>
      </c>
      <c r="Q35" s="3" t="n">
        <v>3.7</v>
      </c>
      <c r="R35" s="3" t="n">
        <v>2.7</v>
      </c>
      <c r="S35" s="3">
        <f>O35*0.2</f>
        <v/>
      </c>
      <c r="T35" s="3">
        <f>5*O35</f>
        <v/>
      </c>
      <c r="U35" s="6" t="n">
        <v>1</v>
      </c>
      <c r="V35" s="3" t="n">
        <v>1095</v>
      </c>
      <c r="X35" s="3" t="n">
        <v>106</v>
      </c>
      <c r="Y35" s="3">
        <f>O35*0.2</f>
        <v/>
      </c>
      <c r="Z35" s="6" t="n">
        <v>1</v>
      </c>
      <c r="AA35" s="10" t="inlineStr">
        <is>
          <t>not defined</t>
        </is>
      </c>
      <c r="AB35" s="4" t="n">
        <v>227</v>
      </c>
      <c r="AC35" s="4" t="n">
        <v>12</v>
      </c>
      <c r="AD35" s="4" t="n">
        <v>226</v>
      </c>
      <c r="AE35" s="7" t="inlineStr">
        <is>
          <t>not applicable</t>
        </is>
      </c>
      <c r="AF35" s="4" t="n">
        <v>2020</v>
      </c>
      <c r="AG35" s="4" t="inlineStr">
        <is>
          <t>x</t>
        </is>
      </c>
      <c r="AH35" s="4" t="inlineStr">
        <is>
          <t>x</t>
        </is>
      </c>
      <c r="AI35" s="13" t="inlineStr">
        <is>
          <t xml:space="preserve">KKDS-20200514-BM-CEL-19 </t>
        </is>
      </c>
      <c r="AK35" s="10" t="inlineStr">
        <is>
          <t>CC-CV</t>
        </is>
      </c>
      <c r="AL35" s="10" t="inlineStr">
        <is>
          <t>not defined</t>
        </is>
      </c>
      <c r="AM35" s="12" t="n">
        <v>0.9</v>
      </c>
      <c r="AN35">
        <f>IF(G35="Pouch",1,IF(G35="Prismatic",2,IF(G35="Cylindrical",3,"")))</f>
        <v/>
      </c>
      <c r="AO35" t="n">
        <v>60.25</v>
      </c>
    </row>
    <row r="36">
      <c r="A36" t="n">
        <v>34</v>
      </c>
      <c r="B36" s="3" t="inlineStr">
        <is>
          <t>ISI-040</t>
        </is>
      </c>
      <c r="C36" s="3" t="inlineStr">
        <is>
          <t>ISI-040</t>
        </is>
      </c>
      <c r="D36" s="3" t="inlineStr">
        <is>
          <t>Sinopoly</t>
        </is>
      </c>
      <c r="E36" s="3" t="inlineStr">
        <is>
          <t>Lithium Iron Phosphate</t>
        </is>
      </c>
      <c r="F36" s="3" t="inlineStr">
        <is>
          <t>LFP</t>
        </is>
      </c>
      <c r="G36" s="3" t="inlineStr">
        <is>
          <t>Prismatic</t>
        </is>
      </c>
      <c r="H36" s="3" t="inlineStr">
        <is>
          <t>Sinopoly 100 Ah</t>
        </is>
      </c>
      <c r="I36" s="3" t="inlineStr">
        <is>
          <t>Active</t>
        </is>
      </c>
      <c r="J36" s="3" t="inlineStr">
        <is>
          <t>Prismatic</t>
        </is>
      </c>
      <c r="K36" s="4" t="n">
        <v>2000</v>
      </c>
      <c r="L36" s="4" t="n">
        <v>80</v>
      </c>
      <c r="M36" s="4" t="inlineStr">
        <is>
          <t>not defined</t>
        </is>
      </c>
      <c r="N36" s="4" t="inlineStr">
        <is>
          <t>not defined</t>
        </is>
      </c>
      <c r="O36" s="3" t="n">
        <v>100</v>
      </c>
      <c r="P36" s="3" t="n">
        <v>3.65</v>
      </c>
      <c r="Q36" s="3" t="n">
        <v>3.2</v>
      </c>
      <c r="R36" s="3" t="n">
        <v>2.5</v>
      </c>
      <c r="S36" s="3" t="n">
        <v>33</v>
      </c>
      <c r="T36" s="3" t="n">
        <v>300</v>
      </c>
      <c r="U36" s="6" t="inlineStr">
        <is>
          <t>not defined</t>
        </is>
      </c>
      <c r="V36" s="3" t="n">
        <v>3150</v>
      </c>
      <c r="X36" s="3" t="n">
        <v>200</v>
      </c>
      <c r="Y36" s="3" t="n">
        <v>33</v>
      </c>
      <c r="Z36" s="6" t="inlineStr">
        <is>
          <t>not defined</t>
        </is>
      </c>
      <c r="AA36" s="10" t="inlineStr">
        <is>
          <t>not defined</t>
        </is>
      </c>
      <c r="AB36" s="4" t="n">
        <v>221</v>
      </c>
      <c r="AC36" s="4" t="n">
        <v>61</v>
      </c>
      <c r="AD36" s="4" t="n">
        <v>142</v>
      </c>
      <c r="AE36" s="7" t="inlineStr">
        <is>
          <t>not applicable</t>
        </is>
      </c>
      <c r="AH36" s="4" t="inlineStr">
        <is>
          <t>x</t>
        </is>
      </c>
      <c r="AI36" s="11" t="inlineStr">
        <is>
          <t>-</t>
        </is>
      </c>
      <c r="AK36" s="10" t="inlineStr">
        <is>
          <t>CC-CV</t>
        </is>
      </c>
      <c r="AL36" s="10" t="inlineStr">
        <is>
          <t>not defined</t>
        </is>
      </c>
      <c r="AM36" s="10" t="inlineStr">
        <is>
          <t>not defined</t>
        </is>
      </c>
      <c r="AN36">
        <f>IF(G36="Pouch",1,IF(G36="Prismatic",2,IF(G36="Cylindrical",3,"")))</f>
        <v/>
      </c>
      <c r="AO36" t="n">
        <v>60.79</v>
      </c>
    </row>
    <row r="37">
      <c r="A37" t="n">
        <v>35</v>
      </c>
      <c r="B37" s="3" t="inlineStr">
        <is>
          <t>ISI-041</t>
        </is>
      </c>
      <c r="C37" s="3" t="inlineStr">
        <is>
          <t>ISI-041</t>
        </is>
      </c>
      <c r="D37" s="3" t="inlineStr">
        <is>
          <t>Sinopoly</t>
        </is>
      </c>
      <c r="E37" s="3" t="inlineStr">
        <is>
          <t>Lithium Iron Phosphate</t>
        </is>
      </c>
      <c r="F37" s="3" t="inlineStr">
        <is>
          <t>LFP</t>
        </is>
      </c>
      <c r="G37" s="3" t="inlineStr">
        <is>
          <t>Prismatic</t>
        </is>
      </c>
      <c r="H37" s="3" t="inlineStr">
        <is>
          <t>Sinopoly 400 Ah</t>
        </is>
      </c>
      <c r="I37" s="3" t="inlineStr">
        <is>
          <t>Active</t>
        </is>
      </c>
      <c r="J37" s="3" t="inlineStr">
        <is>
          <t>Prismatic</t>
        </is>
      </c>
      <c r="K37" s="4" t="n">
        <v>1500</v>
      </c>
      <c r="L37" s="4" t="n">
        <v>80</v>
      </c>
      <c r="M37" s="4" t="inlineStr">
        <is>
          <t>not defined</t>
        </is>
      </c>
      <c r="N37" s="4" t="inlineStr">
        <is>
          <t>not defined</t>
        </is>
      </c>
      <c r="O37" s="3" t="n">
        <v>400</v>
      </c>
      <c r="P37" s="3" t="n">
        <v>3.65</v>
      </c>
      <c r="Q37" s="3" t="n">
        <v>3.2</v>
      </c>
      <c r="R37" s="3" t="n">
        <v>2.5</v>
      </c>
      <c r="S37" s="3" t="n">
        <v>132</v>
      </c>
      <c r="T37" s="3" t="n">
        <v>400</v>
      </c>
      <c r="U37" s="6" t="inlineStr">
        <is>
          <t>not defined</t>
        </is>
      </c>
      <c r="V37" s="3" t="n">
        <v>12800</v>
      </c>
      <c r="X37" s="3" t="n">
        <v>400</v>
      </c>
      <c r="Y37" s="3" t="n">
        <v>132</v>
      </c>
      <c r="Z37" s="6" t="inlineStr">
        <is>
          <t>not defined</t>
        </is>
      </c>
      <c r="AA37" s="10" t="inlineStr">
        <is>
          <t>not defined</t>
        </is>
      </c>
      <c r="AB37" s="4" t="n">
        <v>450</v>
      </c>
      <c r="AC37" s="4" t="n">
        <v>71</v>
      </c>
      <c r="AD37" s="4" t="n">
        <v>285</v>
      </c>
      <c r="AE37" s="7" t="inlineStr">
        <is>
          <t>not applicable</t>
        </is>
      </c>
      <c r="AH37" s="4" t="inlineStr">
        <is>
          <t>x</t>
        </is>
      </c>
      <c r="AI37" s="11" t="inlineStr">
        <is>
          <t>-</t>
        </is>
      </c>
      <c r="AK37" s="10" t="inlineStr">
        <is>
          <t>CC-CV</t>
        </is>
      </c>
      <c r="AL37" s="10" t="inlineStr">
        <is>
          <t>not defined</t>
        </is>
      </c>
      <c r="AM37" s="10" t="inlineStr">
        <is>
          <t>not defined</t>
        </is>
      </c>
      <c r="AN37">
        <f>IF(G37="Pouch",1,IF(G37="Prismatic",2,IF(G37="Cylindrical",3,"")))</f>
        <v/>
      </c>
      <c r="AO37" t="n">
        <v>60.79</v>
      </c>
    </row>
    <row r="38">
      <c r="A38" t="n">
        <v>36</v>
      </c>
      <c r="B38" s="3" t="inlineStr">
        <is>
          <t>ISI-042</t>
        </is>
      </c>
      <c r="C38" s="3" t="inlineStr">
        <is>
          <t>ISI-042</t>
        </is>
      </c>
      <c r="D38" s="3" t="inlineStr">
        <is>
          <t>A123</t>
        </is>
      </c>
      <c r="E38" s="3" t="inlineStr">
        <is>
          <t>Nickel rich</t>
        </is>
      </c>
      <c r="F38" s="3" t="inlineStr">
        <is>
          <t>NMC</t>
        </is>
      </c>
      <c r="G38" s="3" t="inlineStr">
        <is>
          <t>Pouch</t>
        </is>
      </c>
      <c r="H38" s="3" t="inlineStr">
        <is>
          <t>A123 39AH</t>
        </is>
      </c>
      <c r="I38" s="3" t="inlineStr">
        <is>
          <t>Active</t>
        </is>
      </c>
      <c r="J38" s="3" t="inlineStr">
        <is>
          <t>Prismatic</t>
        </is>
      </c>
      <c r="K38" s="4" t="inlineStr">
        <is>
          <t>not defined</t>
        </is>
      </c>
      <c r="L38" s="4" t="inlineStr">
        <is>
          <t>not defined</t>
        </is>
      </c>
      <c r="M38" s="4" t="inlineStr">
        <is>
          <t>not defined</t>
        </is>
      </c>
      <c r="N38" s="4" t="inlineStr">
        <is>
          <t>not defined</t>
        </is>
      </c>
      <c r="O38" s="3" t="n">
        <v>39</v>
      </c>
      <c r="P38" s="3" t="n">
        <v>4.2</v>
      </c>
      <c r="Q38" s="3" t="n">
        <v>3.65</v>
      </c>
      <c r="R38" s="3" t="n">
        <v>2.7</v>
      </c>
      <c r="S38" s="3" t="n">
        <v>19.5</v>
      </c>
      <c r="T38" s="3" t="n">
        <v>117</v>
      </c>
      <c r="U38" s="6" t="inlineStr">
        <is>
          <t>not defined</t>
        </is>
      </c>
      <c r="V38" s="3" t="n">
        <v>820</v>
      </c>
      <c r="X38" s="3" t="n">
        <v>78</v>
      </c>
      <c r="Y38" s="3" t="n">
        <v>19.5</v>
      </c>
      <c r="Z38" s="6" t="inlineStr">
        <is>
          <t>not defined</t>
        </is>
      </c>
      <c r="AA38" s="10" t="inlineStr">
        <is>
          <t>not defined</t>
        </is>
      </c>
      <c r="AB38" s="4" t="n">
        <v>268</v>
      </c>
      <c r="AC38" s="4" t="n">
        <v>7</v>
      </c>
      <c r="AD38" s="4" t="n">
        <v>228</v>
      </c>
      <c r="AE38" s="7" t="inlineStr">
        <is>
          <t>not applicable</t>
        </is>
      </c>
      <c r="AH38" s="4" t="inlineStr">
        <is>
          <t>x</t>
        </is>
      </c>
      <c r="AI38" s="11" t="inlineStr">
        <is>
          <t>-</t>
        </is>
      </c>
      <c r="AK38" s="10" t="inlineStr">
        <is>
          <t>CC-CV</t>
        </is>
      </c>
      <c r="AL38" s="10" t="inlineStr">
        <is>
          <t>not defined</t>
        </is>
      </c>
      <c r="AM38" s="10" t="inlineStr">
        <is>
          <t>not defined</t>
        </is>
      </c>
      <c r="AN38">
        <f>IF(G38="Pouch",1,IF(G38="Prismatic",2,IF(G38="Cylindrical",3,"")))</f>
        <v/>
      </c>
      <c r="AO38" t="n">
        <v>60.25</v>
      </c>
    </row>
    <row r="39">
      <c r="A39" t="n">
        <v>37</v>
      </c>
      <c r="B39" s="3" t="inlineStr">
        <is>
          <t>ISI-043</t>
        </is>
      </c>
      <c r="C39" s="3" t="inlineStr">
        <is>
          <t>ISI-043</t>
        </is>
      </c>
      <c r="D39" s="3" t="inlineStr">
        <is>
          <t>A123</t>
        </is>
      </c>
      <c r="E39" s="3" t="inlineStr">
        <is>
          <t>Lithium Iron Phosphate</t>
        </is>
      </c>
      <c r="F39" s="3" t="inlineStr">
        <is>
          <t>LFP</t>
        </is>
      </c>
      <c r="G39" s="3" t="inlineStr">
        <is>
          <t>Pouch</t>
        </is>
      </c>
      <c r="H39" s="3" t="inlineStr">
        <is>
          <t>A123 50AH</t>
        </is>
      </c>
      <c r="I39" s="3" t="inlineStr">
        <is>
          <t>Active</t>
        </is>
      </c>
      <c r="J39" s="3" t="inlineStr">
        <is>
          <t>Prismatic</t>
        </is>
      </c>
      <c r="K39" s="4" t="n">
        <v>2000</v>
      </c>
      <c r="L39" s="4" t="n">
        <v>80</v>
      </c>
      <c r="M39" s="4" t="inlineStr">
        <is>
          <t>not defined</t>
        </is>
      </c>
      <c r="N39" s="4" t="inlineStr">
        <is>
          <t>not defined</t>
        </is>
      </c>
      <c r="O39" s="3" t="n">
        <v>50</v>
      </c>
      <c r="P39" s="3" t="n">
        <v>3.65</v>
      </c>
      <c r="Q39" s="3" t="n">
        <v>3.3</v>
      </c>
      <c r="R39" s="3" t="n">
        <v>2.5</v>
      </c>
      <c r="S39" s="3">
        <f>0.5*O39</f>
        <v/>
      </c>
      <c r="T39" s="3">
        <f>1*O39</f>
        <v/>
      </c>
      <c r="U39" s="6" t="inlineStr">
        <is>
          <t>not defined</t>
        </is>
      </c>
      <c r="V39" s="3" t="n">
        <v>1167</v>
      </c>
      <c r="X39" s="3">
        <f>1*O39</f>
        <v/>
      </c>
      <c r="Y39" s="3">
        <f>0.5*O39</f>
        <v/>
      </c>
      <c r="Z39" s="6" t="inlineStr">
        <is>
          <t>not defined</t>
        </is>
      </c>
      <c r="AA39" s="10" t="inlineStr">
        <is>
          <t>not defined</t>
        </is>
      </c>
      <c r="AB39" s="4" t="n">
        <v>268</v>
      </c>
      <c r="AC39" s="4" t="n">
        <v>10.8</v>
      </c>
      <c r="AD39" s="4" t="n">
        <v>228</v>
      </c>
      <c r="AE39" s="7" t="inlineStr">
        <is>
          <t>not applicable</t>
        </is>
      </c>
      <c r="AH39" s="4" t="inlineStr">
        <is>
          <t>x</t>
        </is>
      </c>
      <c r="AI39" s="11" t="inlineStr">
        <is>
          <t>2021</t>
        </is>
      </c>
      <c r="AK39" s="10" t="inlineStr">
        <is>
          <t>CC-CV</t>
        </is>
      </c>
      <c r="AL39" s="10" t="inlineStr">
        <is>
          <t>not defined</t>
        </is>
      </c>
      <c r="AM39" s="10" t="inlineStr">
        <is>
          <t>not defined</t>
        </is>
      </c>
      <c r="AN39">
        <f>IF(G39="Pouch",1,IF(G39="Prismatic",2,IF(G39="Cylindrical",3,"")))</f>
        <v/>
      </c>
      <c r="AO39" t="n">
        <v>60.25</v>
      </c>
    </row>
    <row r="40">
      <c r="A40" t="n">
        <v>38</v>
      </c>
      <c r="B40" s="3" t="inlineStr">
        <is>
          <t>ISI-044</t>
        </is>
      </c>
      <c r="C40" s="3" t="inlineStr">
        <is>
          <t>ISI-044</t>
        </is>
      </c>
      <c r="D40" s="3" t="inlineStr">
        <is>
          <t>A123</t>
        </is>
      </c>
      <c r="E40" s="3" t="inlineStr">
        <is>
          <t>Nickel rich</t>
        </is>
      </c>
      <c r="F40" s="3" t="inlineStr">
        <is>
          <t>NMC</t>
        </is>
      </c>
      <c r="G40" s="3" t="inlineStr">
        <is>
          <t>Pouch</t>
        </is>
      </c>
      <c r="H40" s="3" t="inlineStr">
        <is>
          <t>A123 26AH</t>
        </is>
      </c>
      <c r="I40" s="3" t="inlineStr">
        <is>
          <t>Active</t>
        </is>
      </c>
      <c r="J40" s="3" t="inlineStr">
        <is>
          <t>Prismatic</t>
        </is>
      </c>
      <c r="K40" s="4" t="inlineStr">
        <is>
          <t>not defined</t>
        </is>
      </c>
      <c r="L40" s="4" t="inlineStr">
        <is>
          <t>not defined</t>
        </is>
      </c>
      <c r="M40" s="3" t="n">
        <v>355</v>
      </c>
      <c r="N40" s="3" t="n">
        <v>180</v>
      </c>
      <c r="O40" s="3" t="n">
        <v>26</v>
      </c>
      <c r="P40" s="3" t="n">
        <v>4.2</v>
      </c>
      <c r="Q40" s="3" t="n">
        <v>3.65</v>
      </c>
      <c r="R40" s="3" t="n">
        <v>2.7</v>
      </c>
      <c r="S40" s="3">
        <f>0.2*O40</f>
        <v/>
      </c>
      <c r="T40" s="3">
        <f>1*O40</f>
        <v/>
      </c>
      <c r="U40" s="6" t="inlineStr">
        <is>
          <t>not defined</t>
        </is>
      </c>
      <c r="V40" s="3" t="n">
        <v>550</v>
      </c>
      <c r="X40" s="3">
        <f>1*O40</f>
        <v/>
      </c>
      <c r="Y40" s="3">
        <f>0.2*O40</f>
        <v/>
      </c>
      <c r="Z40" s="6" t="inlineStr">
        <is>
          <t>not defined</t>
        </is>
      </c>
      <c r="AA40" s="10" t="inlineStr">
        <is>
          <t>not defined</t>
        </is>
      </c>
      <c r="AB40" s="4" t="n">
        <v>227</v>
      </c>
      <c r="AC40" s="4" t="n">
        <v>7.5</v>
      </c>
      <c r="AD40" s="4" t="n">
        <v>161</v>
      </c>
      <c r="AE40" s="7" t="inlineStr">
        <is>
          <t>not applicable</t>
        </is>
      </c>
      <c r="AF40" s="4" t="n">
        <v>2016</v>
      </c>
      <c r="AH40" s="4" t="inlineStr">
        <is>
          <t>x</t>
        </is>
      </c>
      <c r="AI40" s="11" t="inlineStr">
        <is>
          <t>2016</t>
        </is>
      </c>
      <c r="AK40" s="10" t="inlineStr">
        <is>
          <t>CC-CV</t>
        </is>
      </c>
      <c r="AL40" s="10" t="inlineStr">
        <is>
          <t>not defined</t>
        </is>
      </c>
      <c r="AM40" s="10" t="inlineStr">
        <is>
          <t>not defined</t>
        </is>
      </c>
      <c r="AN40">
        <f>IF(G40="Pouch",1,IF(G40="Prismatic",2,IF(G40="Cylindrical",3,"")))</f>
        <v/>
      </c>
      <c r="AO40" t="n">
        <v>60.25</v>
      </c>
    </row>
    <row r="41">
      <c r="A41" t="n">
        <v>39</v>
      </c>
      <c r="B41" s="3" t="inlineStr">
        <is>
          <t>ISI-045</t>
        </is>
      </c>
      <c r="C41" s="3" t="inlineStr">
        <is>
          <t>ISI-045</t>
        </is>
      </c>
      <c r="D41" s="3" t="inlineStr">
        <is>
          <t>A123</t>
        </is>
      </c>
      <c r="E41" s="3" t="inlineStr">
        <is>
          <t>Nickel rich</t>
        </is>
      </c>
      <c r="F41" s="3" t="inlineStr">
        <is>
          <t>NMC</t>
        </is>
      </c>
      <c r="G41" s="3" t="inlineStr">
        <is>
          <t>Pouch</t>
        </is>
      </c>
      <c r="H41" s="3" t="inlineStr">
        <is>
          <t>A123 32AH</t>
        </is>
      </c>
      <c r="I41" s="3" t="inlineStr">
        <is>
          <t>Active</t>
        </is>
      </c>
      <c r="J41" s="3" t="inlineStr">
        <is>
          <t>Prismatic</t>
        </is>
      </c>
      <c r="K41" s="4" t="n">
        <v>2500</v>
      </c>
      <c r="L41" s="4" t="n">
        <v>80</v>
      </c>
      <c r="M41" s="4" t="inlineStr">
        <is>
          <t>not defined</t>
        </is>
      </c>
      <c r="N41" s="4" t="inlineStr">
        <is>
          <t>not defined</t>
        </is>
      </c>
      <c r="O41" s="3" t="n">
        <v>32</v>
      </c>
      <c r="P41" s="3" t="n">
        <v>4.2</v>
      </c>
      <c r="Q41" s="3" t="n">
        <v>3.65</v>
      </c>
      <c r="R41" s="3" t="n">
        <v>2.7</v>
      </c>
      <c r="S41" s="3">
        <f>1*O41</f>
        <v/>
      </c>
      <c r="T41" s="3">
        <f>6*O41</f>
        <v/>
      </c>
      <c r="U41" s="6" t="inlineStr">
        <is>
          <t>not defined</t>
        </is>
      </c>
      <c r="V41" s="3" t="n">
        <v>561</v>
      </c>
      <c r="X41" s="3">
        <f>2*O41</f>
        <v/>
      </c>
      <c r="Y41" s="3">
        <f>1*O41</f>
        <v/>
      </c>
      <c r="Z41" s="6" t="inlineStr">
        <is>
          <t>not defined</t>
        </is>
      </c>
      <c r="AA41" s="10" t="inlineStr">
        <is>
          <t>not defined</t>
        </is>
      </c>
      <c r="AB41" s="4" t="n">
        <v>227</v>
      </c>
      <c r="AC41" s="4" t="n">
        <v>7.5</v>
      </c>
      <c r="AD41" s="4" t="n">
        <v>161</v>
      </c>
      <c r="AE41" s="7" t="inlineStr">
        <is>
          <t>not applicable</t>
        </is>
      </c>
      <c r="AH41" s="4" t="inlineStr">
        <is>
          <t>x</t>
        </is>
      </c>
      <c r="AI41" s="11" t="inlineStr">
        <is>
          <t>2018</t>
        </is>
      </c>
      <c r="AK41" s="10" t="inlineStr">
        <is>
          <t>CC-CV</t>
        </is>
      </c>
      <c r="AL41" s="10" t="inlineStr">
        <is>
          <t>not defined</t>
        </is>
      </c>
      <c r="AM41" s="10" t="inlineStr">
        <is>
          <t>not defined</t>
        </is>
      </c>
      <c r="AN41">
        <f>IF(G41="Pouch",1,IF(G41="Prismatic",2,IF(G41="Cylindrical",3,"")))</f>
        <v/>
      </c>
      <c r="AO41" t="n">
        <v>60.25</v>
      </c>
    </row>
    <row r="42">
      <c r="A42" t="n">
        <v>40</v>
      </c>
      <c r="B42" s="3" t="inlineStr">
        <is>
          <t>ISI-046</t>
        </is>
      </c>
      <c r="C42" s="3" t="inlineStr">
        <is>
          <t>ISI-046</t>
        </is>
      </c>
      <c r="D42" s="3" t="inlineStr">
        <is>
          <t>A123</t>
        </is>
      </c>
      <c r="E42" s="3" t="inlineStr">
        <is>
          <t>Lithium Iron Phosphate</t>
        </is>
      </c>
      <c r="F42" s="3" t="inlineStr">
        <is>
          <t>LFP</t>
        </is>
      </c>
      <c r="G42" s="3" t="inlineStr">
        <is>
          <t>Pouch</t>
        </is>
      </c>
      <c r="H42" s="3" t="inlineStr">
        <is>
          <t>AMP20M1HD-A</t>
        </is>
      </c>
      <c r="I42" s="3" t="inlineStr">
        <is>
          <t>Active</t>
        </is>
      </c>
      <c r="J42" s="3" t="inlineStr">
        <is>
          <t>Prismatic</t>
        </is>
      </c>
      <c r="K42" s="4" t="n">
        <v>3000</v>
      </c>
      <c r="L42" s="4" t="n">
        <v>90</v>
      </c>
      <c r="M42" s="3" t="n">
        <v>247</v>
      </c>
      <c r="N42" s="3" t="n">
        <v>131</v>
      </c>
      <c r="O42" s="3" t="n">
        <v>19.6</v>
      </c>
      <c r="P42" s="3" t="n">
        <v>3.65</v>
      </c>
      <c r="Q42" s="3" t="n">
        <v>3.3</v>
      </c>
      <c r="R42" s="3" t="n">
        <v>2.5</v>
      </c>
      <c r="S42" s="3">
        <f>0.2*O42</f>
        <v/>
      </c>
      <c r="T42" s="3" t="n">
        <v>360</v>
      </c>
      <c r="U42" s="6" t="n">
        <v>2</v>
      </c>
      <c r="V42" s="3" t="n">
        <v>496</v>
      </c>
      <c r="X42" s="3" t="n">
        <v>300</v>
      </c>
      <c r="Y42" s="3">
        <f>0.2*O42</f>
        <v/>
      </c>
      <c r="Z42" s="6" t="n">
        <v>1</v>
      </c>
      <c r="AA42" s="10" t="inlineStr">
        <is>
          <t>not defined</t>
        </is>
      </c>
      <c r="AB42" s="4" t="n">
        <v>227</v>
      </c>
      <c r="AC42" s="4" t="n">
        <v>7.5</v>
      </c>
      <c r="AD42" s="4" t="n">
        <v>161</v>
      </c>
      <c r="AE42" s="7" t="inlineStr">
        <is>
          <t>not applicable</t>
        </is>
      </c>
      <c r="AH42" s="4" t="inlineStr">
        <is>
          <t>x</t>
        </is>
      </c>
      <c r="AI42" s="14" t="inlineStr">
        <is>
          <t>MD100105-02, 2011</t>
        </is>
      </c>
      <c r="AJ42" s="9" t="inlineStr">
        <is>
          <t>@23°C</t>
        </is>
      </c>
      <c r="AK42" s="10" t="inlineStr">
        <is>
          <t>CC-CV</t>
        </is>
      </c>
      <c r="AL42" s="10" t="inlineStr">
        <is>
          <t>not defined</t>
        </is>
      </c>
      <c r="AM42" s="12" t="n">
        <v>1</v>
      </c>
      <c r="AN42">
        <f>IF(G42="Pouch",1,IF(G42="Prismatic",2,IF(G42="Cylindrical",3,"")))</f>
        <v/>
      </c>
      <c r="AO42" t="n">
        <v>60.25</v>
      </c>
    </row>
    <row r="43">
      <c r="A43" t="n">
        <v>41</v>
      </c>
      <c r="B43" s="3" t="inlineStr">
        <is>
          <t>ISI-048</t>
        </is>
      </c>
      <c r="C43" s="3" t="inlineStr">
        <is>
          <t>ISI-048</t>
        </is>
      </c>
      <c r="D43" s="3" t="inlineStr">
        <is>
          <t>BAK</t>
        </is>
      </c>
      <c r="E43" s="3" t="inlineStr">
        <is>
          <t>Nickel rich</t>
        </is>
      </c>
      <c r="F43" s="3" t="inlineStr">
        <is>
          <t>NMC811</t>
        </is>
      </c>
      <c r="G43" s="3" t="inlineStr">
        <is>
          <t>Cylindrical</t>
        </is>
      </c>
      <c r="H43" s="3" t="inlineStr">
        <is>
          <t>N21700CB-48</t>
        </is>
      </c>
      <c r="I43" s="3" t="inlineStr">
        <is>
          <t>Active</t>
        </is>
      </c>
      <c r="J43" s="3" t="inlineStr">
        <is>
          <t>Cyl</t>
        </is>
      </c>
      <c r="K43" s="4" t="n">
        <v>1000</v>
      </c>
      <c r="L43" s="4" t="n">
        <v>80</v>
      </c>
      <c r="M43" s="4" t="inlineStr">
        <is>
          <t>not defined</t>
        </is>
      </c>
      <c r="N43" s="4" t="inlineStr">
        <is>
          <t>not defined</t>
        </is>
      </c>
      <c r="O43" s="3" t="n">
        <v>4.8</v>
      </c>
      <c r="P43" s="3" t="n">
        <v>4.2</v>
      </c>
      <c r="Q43" s="3" t="n">
        <v>3.6</v>
      </c>
      <c r="R43" s="3" t="n">
        <v>2.5</v>
      </c>
      <c r="S43" s="3">
        <f>0.2*O43</f>
        <v/>
      </c>
      <c r="T43" s="3">
        <f>3*O43</f>
        <v/>
      </c>
      <c r="U43" s="6" t="n">
        <v>1</v>
      </c>
      <c r="V43" s="3" t="n">
        <v>70</v>
      </c>
      <c r="X43" s="3">
        <f>1*O43</f>
        <v/>
      </c>
      <c r="Y43" s="3">
        <f>0.2*O43</f>
        <v/>
      </c>
      <c r="Z43" s="6" t="n">
        <v>0.5</v>
      </c>
      <c r="AA43" s="10" t="inlineStr">
        <is>
          <t>not defined</t>
        </is>
      </c>
      <c r="AB43" s="4" t="inlineStr">
        <is>
          <t>not applicable</t>
        </is>
      </c>
      <c r="AC43" s="4" t="n">
        <v>70</v>
      </c>
      <c r="AD43" s="8" t="n"/>
      <c r="AE43" s="8" t="n">
        <v>21</v>
      </c>
      <c r="AH43" s="4" t="inlineStr">
        <is>
          <t>x</t>
        </is>
      </c>
      <c r="AI43" s="13" t="inlineStr">
        <is>
          <t xml:space="preserve">P/PR03/PB-D-N21700CB-48-LS </t>
        </is>
      </c>
      <c r="AK43" s="10" t="inlineStr">
        <is>
          <t>CC-CV</t>
        </is>
      </c>
      <c r="AL43" s="10" t="inlineStr">
        <is>
          <t>not defined</t>
        </is>
      </c>
      <c r="AM43" s="10" t="inlineStr">
        <is>
          <t>not defined</t>
        </is>
      </c>
      <c r="AN43">
        <f>IF(G43="Pouch",1,IF(G43="Prismatic",2,IF(G43="Cylindrical",3,"")))</f>
        <v/>
      </c>
      <c r="AO43" t="n">
        <v>64.69</v>
      </c>
    </row>
    <row r="44">
      <c r="A44" t="n">
        <v>42</v>
      </c>
      <c r="B44" s="3" t="inlineStr">
        <is>
          <t>ISI-049</t>
        </is>
      </c>
      <c r="C44" s="3" t="inlineStr">
        <is>
          <t>ISI-049</t>
        </is>
      </c>
      <c r="D44" s="3" t="inlineStr">
        <is>
          <t>BAK</t>
        </is>
      </c>
      <c r="E44" s="3" t="inlineStr">
        <is>
          <t>Nickel rich</t>
        </is>
      </c>
      <c r="F44" s="3" t="inlineStr">
        <is>
          <t>NMC</t>
        </is>
      </c>
      <c r="G44" s="3" t="inlineStr">
        <is>
          <t>Cylindrical</t>
        </is>
      </c>
      <c r="H44" s="3" t="inlineStr">
        <is>
          <t>26650HC2</t>
        </is>
      </c>
      <c r="I44" s="3" t="inlineStr">
        <is>
          <t>Active</t>
        </is>
      </c>
      <c r="J44" s="3" t="inlineStr">
        <is>
          <t>Cyl</t>
        </is>
      </c>
      <c r="K44" s="4" t="n">
        <v>1000</v>
      </c>
      <c r="L44" s="4" t="n">
        <v>80</v>
      </c>
      <c r="M44" s="4" t="inlineStr">
        <is>
          <t>not defined</t>
        </is>
      </c>
      <c r="N44" s="4" t="inlineStr">
        <is>
          <t>not defined</t>
        </is>
      </c>
      <c r="O44" s="3" t="n">
        <v>5</v>
      </c>
      <c r="P44" s="3" t="n">
        <v>4.2</v>
      </c>
      <c r="Q44" s="3" t="n">
        <v>3.6</v>
      </c>
      <c r="R44" s="3" t="n">
        <v>2.5</v>
      </c>
      <c r="S44" s="3">
        <f>0.5*O44</f>
        <v/>
      </c>
      <c r="T44" s="3">
        <f>2*O44</f>
        <v/>
      </c>
      <c r="U44" s="6" t="inlineStr">
        <is>
          <t>not defined</t>
        </is>
      </c>
      <c r="V44" s="3" t="n">
        <v>95</v>
      </c>
      <c r="X44" s="3">
        <f>1*O44</f>
        <v/>
      </c>
      <c r="Y44" s="3">
        <f>0.5*O44</f>
        <v/>
      </c>
      <c r="Z44" s="6" t="inlineStr">
        <is>
          <t>not defined</t>
        </is>
      </c>
      <c r="AA44" s="10" t="inlineStr">
        <is>
          <t>not defined</t>
        </is>
      </c>
      <c r="AB44" s="4" t="inlineStr">
        <is>
          <t>not applicable</t>
        </is>
      </c>
      <c r="AC44" s="4" t="n">
        <v>65</v>
      </c>
      <c r="AD44" s="8" t="n"/>
      <c r="AE44" s="8" t="n">
        <v>26</v>
      </c>
      <c r="AH44" s="4" t="inlineStr">
        <is>
          <t>x</t>
        </is>
      </c>
      <c r="AI44" s="11" t="inlineStr">
        <is>
          <t>2021</t>
        </is>
      </c>
      <c r="AK44" s="10" t="inlineStr">
        <is>
          <t>CC-CV</t>
        </is>
      </c>
      <c r="AL44" s="10" t="inlineStr">
        <is>
          <t>not defined</t>
        </is>
      </c>
      <c r="AM44" s="10" t="inlineStr">
        <is>
          <t>not defined</t>
        </is>
      </c>
      <c r="AN44">
        <f>IF(G44="Pouch",1,IF(G44="Prismatic",2,IF(G44="Cylindrical",3,"")))</f>
        <v/>
      </c>
      <c r="AO44" t="n">
        <v>64.69</v>
      </c>
    </row>
    <row r="45">
      <c r="A45" t="n">
        <v>43</v>
      </c>
      <c r="B45" s="3" t="inlineStr">
        <is>
          <t>ISI-05</t>
        </is>
      </c>
      <c r="C45" s="3" t="inlineStr">
        <is>
          <t>ISI-05</t>
        </is>
      </c>
      <c r="D45" s="3" t="inlineStr">
        <is>
          <t>Kokam</t>
        </is>
      </c>
      <c r="E45" s="3" t="inlineStr">
        <is>
          <t>Nickel rich</t>
        </is>
      </c>
      <c r="F45" s="3" t="inlineStr">
        <is>
          <t>NMC</t>
        </is>
      </c>
      <c r="G45" s="3" t="inlineStr">
        <is>
          <t>Pouch</t>
        </is>
      </c>
      <c r="H45" s="3" t="inlineStr">
        <is>
          <t>SLPB120216216</t>
        </is>
      </c>
      <c r="I45" s="3" t="inlineStr">
        <is>
          <t>Active</t>
        </is>
      </c>
      <c r="J45" s="3" t="inlineStr">
        <is>
          <t>Prismatic</t>
        </is>
      </c>
      <c r="K45" s="4" t="n">
        <v>4000</v>
      </c>
      <c r="L45" s="4" t="n">
        <v>80</v>
      </c>
      <c r="M45" s="3" t="n">
        <v>319</v>
      </c>
      <c r="N45" s="3" t="n">
        <v>169</v>
      </c>
      <c r="O45" s="3" t="n">
        <v>53</v>
      </c>
      <c r="P45" s="3" t="n">
        <v>4.2</v>
      </c>
      <c r="Q45" s="3" t="n">
        <v>3.7</v>
      </c>
      <c r="R45" s="3" t="n">
        <v>2.7</v>
      </c>
      <c r="S45" s="3">
        <f>O45*0.2</f>
        <v/>
      </c>
      <c r="T45" s="3">
        <f>5*O45</f>
        <v/>
      </c>
      <c r="U45" s="6" t="n">
        <v>1</v>
      </c>
      <c r="V45" s="3" t="n">
        <v>1160</v>
      </c>
      <c r="X45" s="3" t="n">
        <v>106</v>
      </c>
      <c r="Y45" s="3">
        <f>O45*0.2</f>
        <v/>
      </c>
      <c r="Z45" s="6" t="n">
        <v>1</v>
      </c>
      <c r="AA45" s="10" t="inlineStr">
        <is>
          <t>not defined</t>
        </is>
      </c>
      <c r="AB45" s="4" t="n">
        <v>227</v>
      </c>
      <c r="AC45" s="4" t="n">
        <v>12</v>
      </c>
      <c r="AD45" s="4" t="n">
        <v>226</v>
      </c>
      <c r="AE45" s="7" t="inlineStr">
        <is>
          <t>not applicable</t>
        </is>
      </c>
      <c r="AF45" s="4" t="n">
        <v>2016</v>
      </c>
      <c r="AG45" s="4" t="inlineStr">
        <is>
          <t>x</t>
        </is>
      </c>
      <c r="AH45" s="4" t="inlineStr">
        <is>
          <t>x</t>
        </is>
      </c>
      <c r="AI45" s="11" t="inlineStr">
        <is>
          <t>-</t>
        </is>
      </c>
      <c r="AK45" s="10" t="inlineStr">
        <is>
          <t>CC-CV</t>
        </is>
      </c>
      <c r="AL45" s="10" t="inlineStr">
        <is>
          <t>not defined</t>
        </is>
      </c>
      <c r="AM45" s="12" t="n">
        <v>0.8</v>
      </c>
      <c r="AN45">
        <f>IF(G45="Pouch",1,IF(G45="Prismatic",2,IF(G45="Cylindrical",3,"")))</f>
        <v/>
      </c>
      <c r="AO45" t="n">
        <v>60.25</v>
      </c>
    </row>
    <row r="46">
      <c r="A46" t="n">
        <v>44</v>
      </c>
      <c r="B46" s="3" t="inlineStr">
        <is>
          <t>ISI-050</t>
        </is>
      </c>
      <c r="C46" s="3" t="inlineStr">
        <is>
          <t>ISI-050</t>
        </is>
      </c>
      <c r="D46" s="3" t="inlineStr">
        <is>
          <t>CATL</t>
        </is>
      </c>
      <c r="E46" s="3" t="inlineStr">
        <is>
          <t>Lithium Iron Phosphate</t>
        </is>
      </c>
      <c r="F46" s="3" t="inlineStr">
        <is>
          <t>LFP</t>
        </is>
      </c>
      <c r="G46" s="3" t="inlineStr">
        <is>
          <t>Prismatic</t>
        </is>
      </c>
      <c r="H46" s="3" t="inlineStr">
        <is>
          <t>100Ah CATL LiFePO4</t>
        </is>
      </c>
      <c r="I46" s="3" t="inlineStr">
        <is>
          <t>Active</t>
        </is>
      </c>
      <c r="J46" s="3" t="inlineStr">
        <is>
          <t>Prismatic</t>
        </is>
      </c>
      <c r="K46" s="4" t="inlineStr">
        <is>
          <t>not defined</t>
        </is>
      </c>
      <c r="L46" s="4" t="inlineStr">
        <is>
          <t>not defined</t>
        </is>
      </c>
      <c r="M46" s="4" t="inlineStr">
        <is>
          <t>not defined</t>
        </is>
      </c>
      <c r="N46" s="4" t="inlineStr">
        <is>
          <t>not defined</t>
        </is>
      </c>
      <c r="O46" s="3" t="n">
        <v>100</v>
      </c>
      <c r="P46" s="3" t="n">
        <v>3.65</v>
      </c>
      <c r="Q46" s="3" t="n">
        <v>3.2</v>
      </c>
      <c r="R46" s="3" t="n">
        <v>2.5</v>
      </c>
      <c r="S46" s="3">
        <f>0.5*O46</f>
        <v/>
      </c>
      <c r="T46" s="3">
        <f>1*O46</f>
        <v/>
      </c>
      <c r="U46" s="6" t="inlineStr">
        <is>
          <t>not defined</t>
        </is>
      </c>
      <c r="V46" s="3" t="n">
        <v>2270</v>
      </c>
      <c r="X46" s="3">
        <f>1*O46</f>
        <v/>
      </c>
      <c r="Y46" s="3">
        <f>0.5*O46</f>
        <v/>
      </c>
      <c r="Z46" s="6" t="inlineStr">
        <is>
          <t>not defined</t>
        </is>
      </c>
      <c r="AA46" s="10" t="inlineStr">
        <is>
          <t>not defined</t>
        </is>
      </c>
      <c r="AB46" s="4" t="n">
        <v>200</v>
      </c>
      <c r="AC46" s="8" t="n">
        <v>33</v>
      </c>
      <c r="AD46" s="8" t="n">
        <v>172</v>
      </c>
      <c r="AE46" s="7" t="inlineStr">
        <is>
          <t>not applicable</t>
        </is>
      </c>
      <c r="AH46" s="4" t="inlineStr">
        <is>
          <t>x</t>
        </is>
      </c>
      <c r="AI46" s="11" t="inlineStr">
        <is>
          <t>-</t>
        </is>
      </c>
      <c r="AK46" s="10" t="inlineStr">
        <is>
          <t>CC-CV</t>
        </is>
      </c>
      <c r="AL46" s="10" t="inlineStr">
        <is>
          <t>not defined</t>
        </is>
      </c>
      <c r="AM46" s="10" t="inlineStr">
        <is>
          <t>not defined</t>
        </is>
      </c>
      <c r="AN46">
        <f>IF(G46="Pouch",1,IF(G46="Prismatic",2,IF(G46="Cylindrical",3,"")))</f>
        <v/>
      </c>
      <c r="AO46" t="n">
        <v>60.79</v>
      </c>
    </row>
    <row r="47">
      <c r="A47" t="n">
        <v>45</v>
      </c>
      <c r="B47" s="3" t="inlineStr">
        <is>
          <t>ISI-051</t>
        </is>
      </c>
      <c r="C47" s="3" t="inlineStr">
        <is>
          <t>ISI-051</t>
        </is>
      </c>
      <c r="D47" s="3" t="inlineStr">
        <is>
          <t>CATL</t>
        </is>
      </c>
      <c r="E47" s="3" t="inlineStr">
        <is>
          <t>Lithium Iron Phosphate</t>
        </is>
      </c>
      <c r="F47" s="3" t="inlineStr">
        <is>
          <t>LFP</t>
        </is>
      </c>
      <c r="G47" s="3" t="inlineStr">
        <is>
          <t>Prismatic</t>
        </is>
      </c>
      <c r="H47" s="3" t="inlineStr">
        <is>
          <t>120Ah CATL LiFePO4</t>
        </is>
      </c>
      <c r="I47" s="3" t="inlineStr">
        <is>
          <t>Active</t>
        </is>
      </c>
      <c r="J47" s="3" t="inlineStr">
        <is>
          <t>Prismatic</t>
        </is>
      </c>
      <c r="K47" s="4" t="inlineStr">
        <is>
          <t>not defined</t>
        </is>
      </c>
      <c r="L47" s="4" t="inlineStr">
        <is>
          <t>not defined</t>
        </is>
      </c>
      <c r="M47" s="4" t="inlineStr">
        <is>
          <t>not defined</t>
        </is>
      </c>
      <c r="N47" s="4" t="inlineStr">
        <is>
          <t>not defined</t>
        </is>
      </c>
      <c r="O47" s="3" t="n">
        <v>120</v>
      </c>
      <c r="P47" s="3" t="n">
        <v>3.65</v>
      </c>
      <c r="Q47" s="3" t="n">
        <v>3.2</v>
      </c>
      <c r="R47" s="3" t="n">
        <v>2.5</v>
      </c>
      <c r="S47" s="3">
        <f>0.2*O47</f>
        <v/>
      </c>
      <c r="T47" s="3">
        <f>2*O47</f>
        <v/>
      </c>
      <c r="U47" s="6" t="inlineStr">
        <is>
          <t>not defined</t>
        </is>
      </c>
      <c r="V47" s="3" t="n">
        <v>2840</v>
      </c>
      <c r="X47" s="3">
        <f>1*O47</f>
        <v/>
      </c>
      <c r="Y47" s="3">
        <f>0.5*O47</f>
        <v/>
      </c>
      <c r="Z47" s="6" t="inlineStr">
        <is>
          <t>not defined</t>
        </is>
      </c>
      <c r="AA47" s="10" t="inlineStr">
        <is>
          <t>not defined</t>
        </is>
      </c>
      <c r="AB47" s="4" t="n">
        <v>174</v>
      </c>
      <c r="AC47" s="8" t="n">
        <v>48</v>
      </c>
      <c r="AD47" s="8" t="n">
        <v>172</v>
      </c>
      <c r="AE47" s="7" t="inlineStr">
        <is>
          <t>not applicable</t>
        </is>
      </c>
      <c r="AH47" s="4" t="inlineStr">
        <is>
          <t>x</t>
        </is>
      </c>
      <c r="AI47" s="11" t="inlineStr">
        <is>
          <t>-</t>
        </is>
      </c>
      <c r="AK47" s="10" t="inlineStr">
        <is>
          <t>CC-CV</t>
        </is>
      </c>
      <c r="AL47" s="10" t="inlineStr">
        <is>
          <t>not defined</t>
        </is>
      </c>
      <c r="AM47" s="10" t="inlineStr">
        <is>
          <t>not defined</t>
        </is>
      </c>
      <c r="AN47">
        <f>IF(G47="Pouch",1,IF(G47="Prismatic",2,IF(G47="Cylindrical",3,"")))</f>
        <v/>
      </c>
      <c r="AO47" t="n">
        <v>60.79</v>
      </c>
    </row>
    <row r="48">
      <c r="A48" t="n">
        <v>46</v>
      </c>
      <c r="B48" s="3" t="inlineStr">
        <is>
          <t>ISI-052</t>
        </is>
      </c>
      <c r="C48" s="3" t="inlineStr">
        <is>
          <t>ISI-052</t>
        </is>
      </c>
      <c r="D48" s="3" t="inlineStr">
        <is>
          <t>CATL</t>
        </is>
      </c>
      <c r="E48" s="3" t="inlineStr">
        <is>
          <t>Lithium Iron Phosphate</t>
        </is>
      </c>
      <c r="F48" s="3" t="inlineStr">
        <is>
          <t>LFP</t>
        </is>
      </c>
      <c r="G48" s="3" t="inlineStr">
        <is>
          <t>Prismatic</t>
        </is>
      </c>
      <c r="H48" s="3" t="inlineStr">
        <is>
          <t>280Ah CATL LiFePO4</t>
        </is>
      </c>
      <c r="I48" s="3" t="inlineStr">
        <is>
          <t>Active</t>
        </is>
      </c>
      <c r="J48" s="3" t="inlineStr">
        <is>
          <t>Prismatic</t>
        </is>
      </c>
      <c r="K48" s="4" t="n">
        <v>12000</v>
      </c>
      <c r="L48" s="4" t="n">
        <v>80</v>
      </c>
      <c r="M48" s="4" t="inlineStr">
        <is>
          <t>not defined</t>
        </is>
      </c>
      <c r="N48" s="4" t="inlineStr">
        <is>
          <t>not defined</t>
        </is>
      </c>
      <c r="O48" s="3" t="n">
        <v>280</v>
      </c>
      <c r="P48" s="3" t="n">
        <v>3.65</v>
      </c>
      <c r="Q48" s="3" t="n">
        <v>3.2</v>
      </c>
      <c r="R48" s="3" t="n">
        <v>2.5</v>
      </c>
      <c r="S48" s="3">
        <f>0.2*O48</f>
        <v/>
      </c>
      <c r="T48" s="3">
        <f>2*O48</f>
        <v/>
      </c>
      <c r="U48" s="6" t="inlineStr">
        <is>
          <t>not defined</t>
        </is>
      </c>
      <c r="V48" s="3" t="n">
        <v>5340</v>
      </c>
      <c r="X48" s="3">
        <f>1*O48</f>
        <v/>
      </c>
      <c r="Y48" s="3">
        <f>0.5*O48</f>
        <v/>
      </c>
      <c r="Z48" s="6" t="inlineStr">
        <is>
          <t>not defined</t>
        </is>
      </c>
      <c r="AA48" s="10" t="inlineStr">
        <is>
          <t>not defined</t>
        </is>
      </c>
      <c r="AB48" s="4" t="n">
        <v>208</v>
      </c>
      <c r="AC48" s="8" t="n">
        <v>72</v>
      </c>
      <c r="AD48" s="8" t="n">
        <v>174</v>
      </c>
      <c r="AE48" s="7" t="inlineStr">
        <is>
          <t>not applicable</t>
        </is>
      </c>
      <c r="AH48" s="4" t="inlineStr">
        <is>
          <t>x</t>
        </is>
      </c>
      <c r="AI48" s="11" t="inlineStr">
        <is>
          <t>-</t>
        </is>
      </c>
      <c r="AK48" s="10" t="inlineStr">
        <is>
          <t>CC-CV</t>
        </is>
      </c>
      <c r="AL48" s="10" t="inlineStr">
        <is>
          <t>not defined</t>
        </is>
      </c>
      <c r="AM48" s="10" t="inlineStr">
        <is>
          <t>not defined</t>
        </is>
      </c>
      <c r="AN48">
        <f>IF(G48="Pouch",1,IF(G48="Prismatic",2,IF(G48="Cylindrical",3,"")))</f>
        <v/>
      </c>
      <c r="AO48" t="n">
        <v>60.79</v>
      </c>
    </row>
    <row r="49">
      <c r="A49" t="n">
        <v>47</v>
      </c>
      <c r="B49" s="3" t="inlineStr">
        <is>
          <t>ISI-053</t>
        </is>
      </c>
      <c r="C49" s="3" t="inlineStr">
        <is>
          <t>ISI-053</t>
        </is>
      </c>
      <c r="D49" s="3" t="inlineStr">
        <is>
          <t>CATL</t>
        </is>
      </c>
      <c r="E49" s="3" t="inlineStr">
        <is>
          <t>Nickel rich</t>
        </is>
      </c>
      <c r="F49" s="3" t="inlineStr">
        <is>
          <t>NMC 811</t>
        </is>
      </c>
      <c r="G49" s="3" t="inlineStr">
        <is>
          <t>Prismatic</t>
        </is>
      </c>
      <c r="H49" s="3" t="inlineStr">
        <is>
          <t>50Ah CATL 811</t>
        </is>
      </c>
      <c r="I49" s="3" t="inlineStr">
        <is>
          <t>Active</t>
        </is>
      </c>
      <c r="J49" s="3" t="inlineStr">
        <is>
          <t>Prismatic</t>
        </is>
      </c>
      <c r="K49" s="4" t="n">
        <v>3000</v>
      </c>
      <c r="L49" s="4" t="n">
        <v>80</v>
      </c>
      <c r="M49" s="4" t="inlineStr">
        <is>
          <t>not defined</t>
        </is>
      </c>
      <c r="N49" s="4" t="inlineStr">
        <is>
          <t>not defined</t>
        </is>
      </c>
      <c r="O49" s="3" t="n">
        <v>50</v>
      </c>
      <c r="P49" s="3" t="n">
        <v>4.2</v>
      </c>
      <c r="Q49" s="3" t="n">
        <v>3.65</v>
      </c>
      <c r="R49" s="3" t="n">
        <v>3</v>
      </c>
      <c r="S49" s="3">
        <f>0.2*O49</f>
        <v/>
      </c>
      <c r="T49" s="3">
        <f>2*O49</f>
        <v/>
      </c>
      <c r="U49" s="6" t="inlineStr">
        <is>
          <t>not defined</t>
        </is>
      </c>
      <c r="V49" s="3" t="n">
        <v>850</v>
      </c>
      <c r="X49" s="3">
        <f>1*O49</f>
        <v/>
      </c>
      <c r="Y49" s="3">
        <f>0.5*O49</f>
        <v/>
      </c>
      <c r="Z49" s="6" t="inlineStr">
        <is>
          <t>not defined</t>
        </is>
      </c>
      <c r="AA49" s="10" t="inlineStr">
        <is>
          <t>not defined</t>
        </is>
      </c>
      <c r="AB49" s="4" t="n">
        <v>148</v>
      </c>
      <c r="AC49" s="8" t="n">
        <v>27</v>
      </c>
      <c r="AD49" s="8" t="n">
        <v>98</v>
      </c>
      <c r="AE49" s="7" t="inlineStr">
        <is>
          <t>not applicable</t>
        </is>
      </c>
      <c r="AH49" s="4" t="inlineStr">
        <is>
          <t>x</t>
        </is>
      </c>
      <c r="AI49" s="11" t="inlineStr">
        <is>
          <t>-</t>
        </is>
      </c>
      <c r="AK49" s="10" t="inlineStr">
        <is>
          <t>CC-CV</t>
        </is>
      </c>
      <c r="AL49" s="10" t="inlineStr">
        <is>
          <t>not defined</t>
        </is>
      </c>
      <c r="AM49" s="10" t="inlineStr">
        <is>
          <t>not defined</t>
        </is>
      </c>
      <c r="AN49">
        <f>IF(G49="Pouch",1,IF(G49="Prismatic",2,IF(G49="Cylindrical",3,"")))</f>
        <v/>
      </c>
      <c r="AO49" t="n">
        <v>60.79</v>
      </c>
    </row>
    <row r="50">
      <c r="A50" t="n">
        <v>48</v>
      </c>
      <c r="B50" s="3" t="inlineStr">
        <is>
          <t>ISI-054</t>
        </is>
      </c>
      <c r="C50" s="3" t="inlineStr">
        <is>
          <t>ISI-054</t>
        </is>
      </c>
      <c r="D50" s="3" t="inlineStr">
        <is>
          <t>ENERDEL</t>
        </is>
      </c>
      <c r="E50" s="3" t="inlineStr">
        <is>
          <t>Nickel rich</t>
        </is>
      </c>
      <c r="F50" s="3" t="inlineStr">
        <is>
          <t>NMC</t>
        </is>
      </c>
      <c r="G50" s="3" t="inlineStr">
        <is>
          <t>Pouch</t>
        </is>
      </c>
      <c r="H50" s="3" t="inlineStr">
        <is>
          <t>CE175-360 Moxie+</t>
        </is>
      </c>
      <c r="I50" s="3" t="inlineStr">
        <is>
          <t>Active</t>
        </is>
      </c>
      <c r="J50" s="3" t="inlineStr">
        <is>
          <t>Prismatic</t>
        </is>
      </c>
      <c r="K50" s="4" t="n">
        <v>4000</v>
      </c>
      <c r="L50" s="4" t="n">
        <v>70</v>
      </c>
      <c r="M50" s="4" t="inlineStr">
        <is>
          <t>not defined</t>
        </is>
      </c>
      <c r="N50" s="4" t="inlineStr">
        <is>
          <t>not defined</t>
        </is>
      </c>
      <c r="O50" s="3" t="n">
        <v>17.5</v>
      </c>
      <c r="P50" s="3" t="n">
        <v>4.1</v>
      </c>
      <c r="Q50" s="3" t="n">
        <v>3.6</v>
      </c>
      <c r="R50" s="3" t="n">
        <v>2.5</v>
      </c>
      <c r="S50" s="3">
        <f>0.2*O50</f>
        <v/>
      </c>
      <c r="T50" s="3">
        <f>1*O50</f>
        <v/>
      </c>
      <c r="U50" s="6" t="n">
        <v>0.5</v>
      </c>
      <c r="V50" s="3" t="n">
        <v>430</v>
      </c>
      <c r="X50" s="3">
        <f>1*O50</f>
        <v/>
      </c>
      <c r="Y50" s="3">
        <f>0.2*O50</f>
        <v/>
      </c>
      <c r="Z50" s="6" t="n">
        <v>0.5</v>
      </c>
      <c r="AA50" s="10" t="inlineStr">
        <is>
          <t>not defined</t>
        </is>
      </c>
      <c r="AB50" s="4" t="n">
        <v>253</v>
      </c>
      <c r="AC50" s="8" t="n">
        <v>5.8</v>
      </c>
      <c r="AD50" s="8" t="n">
        <v>172</v>
      </c>
      <c r="AE50" s="7" t="inlineStr">
        <is>
          <t>not applicable</t>
        </is>
      </c>
      <c r="AF50" s="4" t="n">
        <v>2017</v>
      </c>
      <c r="AG50" s="4" t="inlineStr">
        <is>
          <t>x</t>
        </is>
      </c>
      <c r="AI50" s="11" t="inlineStr">
        <is>
          <t>File No.: 07-10004-04</t>
        </is>
      </c>
      <c r="AJ50" s="9" t="inlineStr">
        <is>
          <t>@30°C</t>
        </is>
      </c>
      <c r="AK50" s="10" t="inlineStr">
        <is>
          <t>CC-CV</t>
        </is>
      </c>
      <c r="AL50" s="10" t="inlineStr">
        <is>
          <t>not defined</t>
        </is>
      </c>
      <c r="AM50" s="12" t="n">
        <v>1</v>
      </c>
      <c r="AN50">
        <f>IF(G50="Pouch",1,IF(G50="Prismatic",2,IF(G50="Cylindrical",3,"")))</f>
        <v/>
      </c>
      <c r="AO50" t="n">
        <v>60.25</v>
      </c>
    </row>
    <row r="51">
      <c r="A51" t="n">
        <v>49</v>
      </c>
      <c r="B51" s="3" t="inlineStr">
        <is>
          <t>ISI-055</t>
        </is>
      </c>
      <c r="C51" s="3" t="inlineStr">
        <is>
          <t>ISI-055</t>
        </is>
      </c>
      <c r="D51" s="3" t="inlineStr">
        <is>
          <t>ENERDEL</t>
        </is>
      </c>
      <c r="E51" s="3" t="inlineStr">
        <is>
          <t>Nickel rich</t>
        </is>
      </c>
      <c r="F51" s="3" t="inlineStr">
        <is>
          <t>NMC</t>
        </is>
      </c>
      <c r="G51" s="3" t="inlineStr">
        <is>
          <t>Pouch</t>
        </is>
      </c>
      <c r="H51" s="3" t="inlineStr">
        <is>
          <t>CE250-370 Moxie+</t>
        </is>
      </c>
      <c r="I51" s="3" t="inlineStr">
        <is>
          <t>Active</t>
        </is>
      </c>
      <c r="J51" s="3" t="inlineStr">
        <is>
          <t>Prismatic</t>
        </is>
      </c>
      <c r="K51" s="4" t="n">
        <v>3000</v>
      </c>
      <c r="L51" s="4" t="n">
        <v>80</v>
      </c>
      <c r="M51" s="4" t="inlineStr">
        <is>
          <t>not defined</t>
        </is>
      </c>
      <c r="N51" s="4" t="inlineStr">
        <is>
          <t>not defined</t>
        </is>
      </c>
      <c r="O51" s="3" t="n">
        <v>17.5</v>
      </c>
      <c r="P51" s="3" t="n">
        <v>4.2</v>
      </c>
      <c r="Q51" s="3" t="n">
        <v>3.7</v>
      </c>
      <c r="R51" s="3" t="n">
        <v>2.7</v>
      </c>
      <c r="S51" s="3">
        <f>0.2*O51</f>
        <v/>
      </c>
      <c r="T51" s="3">
        <f>3*O51</f>
        <v/>
      </c>
      <c r="U51" s="6" t="n">
        <v>2</v>
      </c>
      <c r="V51" s="3" t="n">
        <v>850</v>
      </c>
      <c r="X51" s="3">
        <f>2*O51</f>
        <v/>
      </c>
      <c r="Y51" s="3">
        <f>0.2*O51</f>
        <v/>
      </c>
      <c r="Z51" s="6" t="n">
        <v>2</v>
      </c>
      <c r="AA51" s="10" t="inlineStr">
        <is>
          <t>not defined</t>
        </is>
      </c>
      <c r="AB51" s="4" t="n">
        <v>253</v>
      </c>
      <c r="AC51" s="8" t="n">
        <v>5.7</v>
      </c>
      <c r="AD51" s="8" t="n">
        <v>172</v>
      </c>
      <c r="AE51" s="7" t="inlineStr">
        <is>
          <t>not applicable</t>
        </is>
      </c>
      <c r="AF51" s="4" t="n">
        <v>2018</v>
      </c>
      <c r="AG51" s="4" t="inlineStr">
        <is>
          <t>x</t>
        </is>
      </c>
      <c r="AI51" s="11" t="inlineStr">
        <is>
          <t>File No.: 07-20001-00</t>
        </is>
      </c>
      <c r="AK51" s="10" t="inlineStr">
        <is>
          <t>CC-CV</t>
        </is>
      </c>
      <c r="AL51" s="10" t="inlineStr">
        <is>
          <t>not defined</t>
        </is>
      </c>
      <c r="AM51" s="12" t="n">
        <v>0.9</v>
      </c>
      <c r="AN51">
        <f>IF(G51="Pouch",1,IF(G51="Prismatic",2,IF(G51="Cylindrical",3,"")))</f>
        <v/>
      </c>
      <c r="AO51" t="n">
        <v>60.25</v>
      </c>
    </row>
    <row r="52">
      <c r="A52" t="n">
        <v>50</v>
      </c>
      <c r="B52" s="3" t="inlineStr">
        <is>
          <t>ISI-056</t>
        </is>
      </c>
      <c r="C52" s="3" t="inlineStr">
        <is>
          <t>ISI-056</t>
        </is>
      </c>
      <c r="D52" s="3" t="inlineStr">
        <is>
          <t>ENERDEL</t>
        </is>
      </c>
      <c r="E52" s="3" t="inlineStr">
        <is>
          <t>Nickel rich</t>
        </is>
      </c>
      <c r="F52" s="3" t="inlineStr">
        <is>
          <t>NMC</t>
        </is>
      </c>
      <c r="G52" s="3" t="inlineStr">
        <is>
          <t>Pouch</t>
        </is>
      </c>
      <c r="H52" s="3" t="inlineStr">
        <is>
          <t>CP160-365 Moxie+</t>
        </is>
      </c>
      <c r="I52" s="3" t="inlineStr">
        <is>
          <t>Active</t>
        </is>
      </c>
      <c r="J52" s="3" t="inlineStr">
        <is>
          <t>Prismatic</t>
        </is>
      </c>
      <c r="K52" s="4" t="n">
        <v>4000</v>
      </c>
      <c r="L52" s="4" t="n">
        <v>70</v>
      </c>
      <c r="M52" s="4" t="inlineStr">
        <is>
          <t>not defined</t>
        </is>
      </c>
      <c r="N52" s="4" t="inlineStr">
        <is>
          <t>not defined</t>
        </is>
      </c>
      <c r="O52" s="3" t="n">
        <v>16</v>
      </c>
      <c r="P52" s="3" t="n">
        <v>4.1</v>
      </c>
      <c r="Q52" s="3" t="n">
        <v>3.65</v>
      </c>
      <c r="R52" s="3" t="n">
        <v>2.5</v>
      </c>
      <c r="S52" s="3">
        <f>0.5*O52</f>
        <v/>
      </c>
      <c r="T52" s="3">
        <f>1*O52</f>
        <v/>
      </c>
      <c r="U52" s="6" t="n">
        <v>0.5</v>
      </c>
      <c r="V52" s="3" t="n">
        <v>430</v>
      </c>
      <c r="X52" s="3">
        <f>1*O52</f>
        <v/>
      </c>
      <c r="Y52" s="3">
        <f>0.5*O52</f>
        <v/>
      </c>
      <c r="Z52" s="6" t="n">
        <v>0.5</v>
      </c>
      <c r="AA52" s="10" t="inlineStr">
        <is>
          <t>not defined</t>
        </is>
      </c>
      <c r="AB52" s="4" t="n">
        <v>253</v>
      </c>
      <c r="AC52" s="8" t="n">
        <v>5.9</v>
      </c>
      <c r="AD52" s="8" t="n">
        <v>172</v>
      </c>
      <c r="AE52" s="7" t="inlineStr">
        <is>
          <t>not applicable</t>
        </is>
      </c>
      <c r="AF52" s="4" t="n">
        <v>2017</v>
      </c>
      <c r="AG52" s="4" t="inlineStr">
        <is>
          <t>x</t>
        </is>
      </c>
      <c r="AI52" s="11" t="inlineStr">
        <is>
          <t>File No.: 07-10005-05</t>
        </is>
      </c>
      <c r="AK52" s="10" t="inlineStr">
        <is>
          <t>CC-CV</t>
        </is>
      </c>
      <c r="AL52" s="10" t="inlineStr">
        <is>
          <t>not defined</t>
        </is>
      </c>
      <c r="AM52" s="12" t="n">
        <v>1</v>
      </c>
      <c r="AN52">
        <f>IF(G52="Pouch",1,IF(G52="Prismatic",2,IF(G52="Cylindrical",3,"")))</f>
        <v/>
      </c>
      <c r="AO52" t="n">
        <v>60.25</v>
      </c>
    </row>
    <row r="53">
      <c r="A53" t="n">
        <v>51</v>
      </c>
      <c r="B53" s="3" t="inlineStr">
        <is>
          <t>ISI-057</t>
        </is>
      </c>
      <c r="C53" s="3" t="inlineStr">
        <is>
          <t>ISI-057</t>
        </is>
      </c>
      <c r="D53" s="3" t="inlineStr">
        <is>
          <t>ENERTECH</t>
        </is>
      </c>
      <c r="E53" s="3" t="inlineStr">
        <is>
          <t>Nickel rich</t>
        </is>
      </c>
      <c r="F53" s="3" t="inlineStr">
        <is>
          <t>NMC, NCA, NMC/NCA</t>
        </is>
      </c>
      <c r="G53" s="3" t="inlineStr">
        <is>
          <t>Pouch</t>
        </is>
      </c>
      <c r="H53" s="3" t="inlineStr">
        <is>
          <t>SPB 58253172EG1 / 17Ah</t>
        </is>
      </c>
      <c r="I53" s="3" t="inlineStr">
        <is>
          <t>Active</t>
        </is>
      </c>
      <c r="J53" s="3" t="inlineStr">
        <is>
          <t>Prismatic</t>
        </is>
      </c>
      <c r="K53" s="4" t="n">
        <v>4000</v>
      </c>
      <c r="L53" s="4" t="n">
        <v>80</v>
      </c>
      <c r="M53" s="4" t="inlineStr">
        <is>
          <t>not defined</t>
        </is>
      </c>
      <c r="N53" s="4" t="inlineStr">
        <is>
          <t>not defined</t>
        </is>
      </c>
      <c r="O53" s="3" t="n">
        <v>17.5</v>
      </c>
      <c r="P53" s="3" t="n">
        <v>4.1</v>
      </c>
      <c r="Q53" s="3" t="n">
        <v>3.65</v>
      </c>
      <c r="R53" s="3" t="n">
        <v>2.5</v>
      </c>
      <c r="S53" s="3">
        <f>1/3*O53</f>
        <v/>
      </c>
      <c r="T53" s="3">
        <f>3*O53</f>
        <v/>
      </c>
      <c r="U53" s="6" t="n">
        <v>1</v>
      </c>
      <c r="V53" s="3" t="n">
        <v>430</v>
      </c>
      <c r="X53" s="3">
        <f>2*O53</f>
        <v/>
      </c>
      <c r="Y53" s="3">
        <f>1/3*O53</f>
        <v/>
      </c>
      <c r="Z53" s="6" t="n">
        <v>1</v>
      </c>
      <c r="AA53" s="10" t="inlineStr">
        <is>
          <t>not defined</t>
        </is>
      </c>
      <c r="AB53" s="4" t="n">
        <v>253</v>
      </c>
      <c r="AC53" s="8" t="n">
        <v>5.8</v>
      </c>
      <c r="AD53" s="8" t="n">
        <v>172</v>
      </c>
      <c r="AE53" s="7" t="inlineStr">
        <is>
          <t>not applicable</t>
        </is>
      </c>
      <c r="AG53" s="4" t="inlineStr">
        <is>
          <t>(x)</t>
        </is>
      </c>
      <c r="AI53" s="11" t="inlineStr">
        <is>
          <t>-</t>
        </is>
      </c>
      <c r="AK53" s="10" t="inlineStr">
        <is>
          <t>CC-CV</t>
        </is>
      </c>
      <c r="AL53" s="10" t="inlineStr">
        <is>
          <t>not defined</t>
        </is>
      </c>
      <c r="AM53" s="12" t="n">
        <v>0.8</v>
      </c>
      <c r="AN53">
        <f>IF(G53="Pouch",1,IF(G53="Prismatic",2,IF(G53="Cylindrical",3,"")))</f>
        <v/>
      </c>
      <c r="AO53" t="n">
        <v>60.25</v>
      </c>
    </row>
    <row r="54">
      <c r="A54" t="n">
        <v>52</v>
      </c>
      <c r="B54" s="3" t="inlineStr">
        <is>
          <t>ISI-058</t>
        </is>
      </c>
      <c r="C54" s="3" t="inlineStr">
        <is>
          <t>ISI-058</t>
        </is>
      </c>
      <c r="D54" s="3" t="inlineStr">
        <is>
          <t>ENERTECH</t>
        </is>
      </c>
      <c r="E54" s="3" t="inlineStr">
        <is>
          <t>Nickel rich</t>
        </is>
      </c>
      <c r="F54" s="3" t="inlineStr">
        <is>
          <t>NMC, NCA, NMC/NCA</t>
        </is>
      </c>
      <c r="G54" s="3" t="inlineStr">
        <is>
          <t>Pouch</t>
        </is>
      </c>
      <c r="H54" s="3" t="inlineStr">
        <is>
          <t>SPB 58253172P3 / 23Ah</t>
        </is>
      </c>
      <c r="I54" s="3" t="inlineStr">
        <is>
          <t>Active</t>
        </is>
      </c>
      <c r="J54" s="3" t="inlineStr">
        <is>
          <t>Prismatic</t>
        </is>
      </c>
      <c r="K54" s="4" t="n">
        <v>2500</v>
      </c>
      <c r="L54" s="4" t="n">
        <v>80</v>
      </c>
      <c r="M54" s="4" t="inlineStr">
        <is>
          <t>not defined</t>
        </is>
      </c>
      <c r="N54" s="4" t="inlineStr">
        <is>
          <t>not defined</t>
        </is>
      </c>
      <c r="O54" s="3" t="n">
        <v>23</v>
      </c>
      <c r="P54" s="3" t="n">
        <v>4.2</v>
      </c>
      <c r="Q54" s="3" t="n">
        <v>3.7</v>
      </c>
      <c r="R54" s="3" t="n">
        <v>2.7</v>
      </c>
      <c r="S54" s="3">
        <f>1/2*O54</f>
        <v/>
      </c>
      <c r="T54" s="3">
        <f>5*O54</f>
        <v/>
      </c>
      <c r="U54" s="6" t="n">
        <v>1</v>
      </c>
      <c r="V54" s="3" t="n">
        <v>470</v>
      </c>
      <c r="X54" s="3">
        <f>3*O54</f>
        <v/>
      </c>
      <c r="Y54" s="3">
        <f>1/2*O54</f>
        <v/>
      </c>
      <c r="Z54" s="6" t="n">
        <v>1</v>
      </c>
      <c r="AA54" s="10" t="inlineStr">
        <is>
          <t>not defined</t>
        </is>
      </c>
      <c r="AB54" s="4" t="n">
        <v>253</v>
      </c>
      <c r="AC54" s="8" t="n">
        <v>5.8</v>
      </c>
      <c r="AD54" s="8" t="n">
        <v>172</v>
      </c>
      <c r="AE54" s="7" t="inlineStr">
        <is>
          <t>not applicable</t>
        </is>
      </c>
      <c r="AG54" s="4" t="inlineStr">
        <is>
          <t>(x)</t>
        </is>
      </c>
      <c r="AI54" s="11" t="inlineStr">
        <is>
          <t>-</t>
        </is>
      </c>
      <c r="AK54" s="10" t="inlineStr">
        <is>
          <t>CC-CV</t>
        </is>
      </c>
      <c r="AL54" s="10" t="inlineStr">
        <is>
          <t>not defined</t>
        </is>
      </c>
      <c r="AM54" s="10" t="n">
        <v>100</v>
      </c>
      <c r="AN54">
        <f>IF(G54="Pouch",1,IF(G54="Prismatic",2,IF(G54="Cylindrical",3,"")))</f>
        <v/>
      </c>
      <c r="AO54" t="n">
        <v>60.25</v>
      </c>
    </row>
    <row r="55">
      <c r="A55" t="n">
        <v>53</v>
      </c>
      <c r="B55" s="3" t="inlineStr">
        <is>
          <t>ISI-059</t>
        </is>
      </c>
      <c r="C55" s="3" t="inlineStr">
        <is>
          <t>ISI-059</t>
        </is>
      </c>
      <c r="D55" s="3" t="inlineStr">
        <is>
          <t>ENERTECH</t>
        </is>
      </c>
      <c r="E55" s="3" t="inlineStr">
        <is>
          <t>Nickel rich</t>
        </is>
      </c>
      <c r="F55" s="3" t="inlineStr">
        <is>
          <t>NMC, NCA, NMC/NCA</t>
        </is>
      </c>
      <c r="G55" s="3" t="inlineStr">
        <is>
          <t>Pouch</t>
        </is>
      </c>
      <c r="H55" s="3" t="inlineStr">
        <is>
          <t>SPB 58253172V2 / 22Ah</t>
        </is>
      </c>
      <c r="I55" s="3" t="inlineStr">
        <is>
          <t>Active</t>
        </is>
      </c>
      <c r="J55" s="3" t="inlineStr">
        <is>
          <t>Prismatic</t>
        </is>
      </c>
      <c r="K55" s="4" t="n">
        <v>4000</v>
      </c>
      <c r="L55" s="4" t="n">
        <v>80</v>
      </c>
      <c r="M55" s="4" t="inlineStr">
        <is>
          <t>not defined</t>
        </is>
      </c>
      <c r="N55" s="4" t="inlineStr">
        <is>
          <t>not defined</t>
        </is>
      </c>
      <c r="O55" s="3" t="n">
        <v>22</v>
      </c>
      <c r="P55" s="3" t="n">
        <v>4.2</v>
      </c>
      <c r="Q55" s="3" t="n">
        <v>3.75</v>
      </c>
      <c r="R55" s="3" t="n">
        <v>2.7</v>
      </c>
      <c r="S55" s="3">
        <f>1/2*O55</f>
        <v/>
      </c>
      <c r="T55" s="3">
        <f>5*O55</f>
        <v/>
      </c>
      <c r="U55" s="6" t="n">
        <v>1</v>
      </c>
      <c r="V55" s="3" t="n">
        <v>480</v>
      </c>
      <c r="X55" s="3">
        <f>3*O55</f>
        <v/>
      </c>
      <c r="Y55" s="3">
        <f>1/2*O55</f>
        <v/>
      </c>
      <c r="Z55" s="6" t="n">
        <v>1</v>
      </c>
      <c r="AA55" s="10" t="inlineStr">
        <is>
          <t>not defined</t>
        </is>
      </c>
      <c r="AB55" s="4" t="n">
        <v>253</v>
      </c>
      <c r="AC55" s="8" t="n">
        <v>5.8</v>
      </c>
      <c r="AD55" s="8" t="n">
        <v>172</v>
      </c>
      <c r="AE55" s="7" t="inlineStr">
        <is>
          <t>not applicable</t>
        </is>
      </c>
      <c r="AG55" s="4" t="inlineStr">
        <is>
          <t>(x)</t>
        </is>
      </c>
      <c r="AI55" s="11" t="inlineStr">
        <is>
          <t>-</t>
        </is>
      </c>
      <c r="AK55" s="10" t="inlineStr">
        <is>
          <t>CC-CV</t>
        </is>
      </c>
      <c r="AL55" s="10" t="inlineStr">
        <is>
          <t>not defined</t>
        </is>
      </c>
      <c r="AM55" s="12" t="n">
        <v>0.8</v>
      </c>
      <c r="AN55">
        <f>IF(G55="Pouch",1,IF(G55="Prismatic",2,IF(G55="Cylindrical",3,"")))</f>
        <v/>
      </c>
      <c r="AO55" t="n">
        <v>60.25</v>
      </c>
    </row>
    <row r="56">
      <c r="A56" t="n">
        <v>54</v>
      </c>
      <c r="B56" s="3" t="inlineStr">
        <is>
          <t>ISI-06</t>
        </is>
      </c>
      <c r="C56" s="3" t="inlineStr">
        <is>
          <t>ISI-06</t>
        </is>
      </c>
      <c r="D56" s="3" t="inlineStr">
        <is>
          <t>Kokam</t>
        </is>
      </c>
      <c r="E56" s="3" t="inlineStr">
        <is>
          <t>Nickel rich</t>
        </is>
      </c>
      <c r="F56" s="3" t="inlineStr">
        <is>
          <t>NMC</t>
        </is>
      </c>
      <c r="G56" s="3" t="inlineStr">
        <is>
          <t>Pouch</t>
        </is>
      </c>
      <c r="H56" s="3" t="inlineStr">
        <is>
          <t>SLPB120216216G1</t>
        </is>
      </c>
      <c r="I56" s="3" t="inlineStr">
        <is>
          <t>Active</t>
        </is>
      </c>
      <c r="J56" s="3" t="inlineStr">
        <is>
          <t>Prismatic</t>
        </is>
      </c>
      <c r="K56" s="4" t="n">
        <v>6000</v>
      </c>
      <c r="L56" s="4" t="n">
        <v>70</v>
      </c>
      <c r="M56" s="3" t="n">
        <v>463</v>
      </c>
      <c r="N56" s="3" t="n">
        <v>195</v>
      </c>
      <c r="O56" s="3" t="n">
        <v>60</v>
      </c>
      <c r="P56" s="3" t="n">
        <v>4.2</v>
      </c>
      <c r="Q56" s="3" t="n">
        <v>3.68</v>
      </c>
      <c r="R56" s="3" t="n">
        <v>2.7</v>
      </c>
      <c r="S56" s="3">
        <f>O56*0.2</f>
        <v/>
      </c>
      <c r="T56" s="3">
        <f>3*O56</f>
        <v/>
      </c>
      <c r="U56" s="6" t="n">
        <v>1</v>
      </c>
      <c r="V56" s="3" t="n">
        <v>1140</v>
      </c>
      <c r="X56" s="3" t="n">
        <v>120</v>
      </c>
      <c r="Y56" s="3">
        <f>O56*0.2</f>
        <v/>
      </c>
      <c r="Z56" s="6" t="n">
        <v>1</v>
      </c>
      <c r="AA56" s="10" t="inlineStr">
        <is>
          <t>not defined</t>
        </is>
      </c>
      <c r="AB56" s="4" t="n">
        <v>227</v>
      </c>
      <c r="AC56" s="4" t="n">
        <v>12</v>
      </c>
      <c r="AD56" s="4" t="n">
        <v>226</v>
      </c>
      <c r="AE56" s="7" t="inlineStr">
        <is>
          <t>not applicable</t>
        </is>
      </c>
      <c r="AF56" s="4" t="n">
        <v>2020</v>
      </c>
      <c r="AG56" s="4" t="inlineStr">
        <is>
          <t>x</t>
        </is>
      </c>
      <c r="AH56" s="4" t="inlineStr">
        <is>
          <t>x</t>
        </is>
      </c>
      <c r="AI56" s="13" t="inlineStr">
        <is>
          <t xml:space="preserve">KKDS-20200429-BM-CEL-09 </t>
        </is>
      </c>
      <c r="AJ56" s="4" t="inlineStr">
        <is>
          <t>TUM</t>
        </is>
      </c>
      <c r="AK56" s="10" t="inlineStr">
        <is>
          <t>CC-CV</t>
        </is>
      </c>
      <c r="AL56" s="10" t="inlineStr">
        <is>
          <t>not defined</t>
        </is>
      </c>
      <c r="AM56" s="12" t="n">
        <v>0.9</v>
      </c>
      <c r="AN56">
        <f>IF(G56="Pouch",1,IF(G56="Prismatic",2,IF(G56="Cylindrical",3,"")))</f>
        <v/>
      </c>
      <c r="AO56" t="n">
        <v>60.25</v>
      </c>
    </row>
    <row r="57">
      <c r="A57" t="n">
        <v>55</v>
      </c>
      <c r="B57" s="3" t="inlineStr">
        <is>
          <t>ISI-060</t>
        </is>
      </c>
      <c r="C57" s="3" t="inlineStr">
        <is>
          <t>ISI-060</t>
        </is>
      </c>
      <c r="D57" s="3" t="inlineStr">
        <is>
          <t>ENERTECH</t>
        </is>
      </c>
      <c r="E57" s="3" t="inlineStr">
        <is>
          <t>Nickel rich</t>
        </is>
      </c>
      <c r="F57" s="3" t="inlineStr">
        <is>
          <t>NMC, NCA, NMC/NCA</t>
        </is>
      </c>
      <c r="G57" s="3" t="inlineStr">
        <is>
          <t>Pouch</t>
        </is>
      </c>
      <c r="H57" s="3" t="inlineStr">
        <is>
          <t>SPB 58253172V3 / 25Ah</t>
        </is>
      </c>
      <c r="I57" s="3" t="inlineStr">
        <is>
          <t>Active</t>
        </is>
      </c>
      <c r="J57" s="3" t="inlineStr">
        <is>
          <t>Prismatic</t>
        </is>
      </c>
      <c r="K57" s="4" t="n">
        <v>4000</v>
      </c>
      <c r="L57" s="4" t="n">
        <v>80</v>
      </c>
      <c r="M57" s="4" t="inlineStr">
        <is>
          <t>not defined</t>
        </is>
      </c>
      <c r="N57" s="4" t="inlineStr">
        <is>
          <t>not defined</t>
        </is>
      </c>
      <c r="O57" s="3" t="n">
        <v>25</v>
      </c>
      <c r="P57" s="3" t="n">
        <v>4.2</v>
      </c>
      <c r="Q57" s="3" t="n">
        <v>3.7</v>
      </c>
      <c r="R57" s="3" t="n">
        <v>2.7</v>
      </c>
      <c r="S57" s="3" t="n">
        <v>8.300000000000001</v>
      </c>
      <c r="T57" s="3">
        <f>3*O57</f>
        <v/>
      </c>
      <c r="U57" s="6" t="n">
        <v>1</v>
      </c>
      <c r="V57" s="3" t="n">
        <v>480</v>
      </c>
      <c r="X57" s="3">
        <f>2*O57</f>
        <v/>
      </c>
      <c r="Y57" s="3" t="n">
        <v>8.300000000000001</v>
      </c>
      <c r="Z57" s="6" t="n">
        <v>1</v>
      </c>
      <c r="AA57" s="10" t="inlineStr">
        <is>
          <t>not defined</t>
        </is>
      </c>
      <c r="AB57" s="4" t="n">
        <v>253</v>
      </c>
      <c r="AC57" s="8" t="n">
        <v>5.8</v>
      </c>
      <c r="AD57" s="8" t="n">
        <v>172</v>
      </c>
      <c r="AE57" s="7" t="inlineStr">
        <is>
          <t>not applicable</t>
        </is>
      </c>
      <c r="AG57" s="4" t="inlineStr">
        <is>
          <t>(x)</t>
        </is>
      </c>
      <c r="AI57" s="11" t="inlineStr">
        <is>
          <t>-</t>
        </is>
      </c>
      <c r="AK57" s="10" t="inlineStr">
        <is>
          <t>CC-CV</t>
        </is>
      </c>
      <c r="AL57" s="10" t="inlineStr">
        <is>
          <t>not defined</t>
        </is>
      </c>
      <c r="AM57" s="12" t="n">
        <v>0.8</v>
      </c>
      <c r="AN57">
        <f>IF(G57="Pouch",1,IF(G57="Prismatic",2,IF(G57="Cylindrical",3,"")))</f>
        <v/>
      </c>
      <c r="AO57" t="n">
        <v>60.25</v>
      </c>
    </row>
    <row r="58">
      <c r="A58" t="n">
        <v>56</v>
      </c>
      <c r="B58" s="3" t="inlineStr">
        <is>
          <t>ISI-061</t>
        </is>
      </c>
      <c r="C58" s="3" t="inlineStr">
        <is>
          <t>ISI-061</t>
        </is>
      </c>
      <c r="D58" s="3" t="inlineStr">
        <is>
          <t>ENERTECH</t>
        </is>
      </c>
      <c r="E58" s="3" t="inlineStr">
        <is>
          <t>Nickel rich</t>
        </is>
      </c>
      <c r="F58" s="3" t="inlineStr">
        <is>
          <t>NMC 811</t>
        </is>
      </c>
      <c r="G58" s="3" t="inlineStr">
        <is>
          <t>Pouch</t>
        </is>
      </c>
      <c r="H58" s="3" t="inlineStr">
        <is>
          <t>58253172V4 / 30Ah</t>
        </is>
      </c>
      <c r="I58" s="3" t="inlineStr">
        <is>
          <t>Active</t>
        </is>
      </c>
      <c r="J58" s="3" t="inlineStr">
        <is>
          <t>Prismatic</t>
        </is>
      </c>
      <c r="K58" s="4" t="n">
        <v>4000</v>
      </c>
      <c r="L58" s="4" t="n">
        <v>80</v>
      </c>
      <c r="M58" s="3" t="n">
        <v>440</v>
      </c>
      <c r="N58" s="3" t="n">
        <v>214</v>
      </c>
      <c r="O58" s="3" t="n">
        <v>25</v>
      </c>
      <c r="P58" s="3" t="n">
        <v>4.2</v>
      </c>
      <c r="Q58" s="3" t="n">
        <v>3.7</v>
      </c>
      <c r="R58" s="3" t="n">
        <v>2.7</v>
      </c>
      <c r="S58" s="3" t="n">
        <v>10</v>
      </c>
      <c r="T58" s="3" t="n">
        <v>60</v>
      </c>
      <c r="U58" s="6" t="n">
        <v>1</v>
      </c>
      <c r="V58" s="3" t="n">
        <v>520</v>
      </c>
      <c r="X58" s="3" t="n">
        <v>30</v>
      </c>
      <c r="Y58" s="3" t="n">
        <v>10</v>
      </c>
      <c r="Z58" s="6" t="n">
        <v>1</v>
      </c>
      <c r="AA58" s="10" t="inlineStr">
        <is>
          <t>not defined</t>
        </is>
      </c>
      <c r="AB58" s="4" t="n">
        <v>253</v>
      </c>
      <c r="AC58" s="8" t="n">
        <v>5.8</v>
      </c>
      <c r="AD58" s="8" t="n">
        <v>172</v>
      </c>
      <c r="AE58" s="7" t="inlineStr">
        <is>
          <t>not applicable</t>
        </is>
      </c>
      <c r="AG58" s="4" t="inlineStr">
        <is>
          <t>(x)</t>
        </is>
      </c>
      <c r="AI58" s="11" t="inlineStr">
        <is>
          <t>-</t>
        </is>
      </c>
      <c r="AK58" s="10" t="inlineStr">
        <is>
          <t>CC-CV</t>
        </is>
      </c>
      <c r="AL58" s="10" t="inlineStr">
        <is>
          <t>not defined</t>
        </is>
      </c>
      <c r="AM58" s="12" t="n">
        <v>0.8</v>
      </c>
      <c r="AN58">
        <f>IF(G58="Pouch",1,IF(G58="Prismatic",2,IF(G58="Cylindrical",3,"")))</f>
        <v/>
      </c>
      <c r="AO58" t="n">
        <v>60.25</v>
      </c>
    </row>
    <row r="59">
      <c r="A59" t="n">
        <v>57</v>
      </c>
      <c r="B59" s="3" t="inlineStr">
        <is>
          <t>ISI-062</t>
        </is>
      </c>
      <c r="C59" s="3" t="inlineStr">
        <is>
          <t>ISI-062</t>
        </is>
      </c>
      <c r="D59" s="3" t="inlineStr">
        <is>
          <t>ENERTECH</t>
        </is>
      </c>
      <c r="E59" s="3" t="inlineStr">
        <is>
          <t>Nickel rich</t>
        </is>
      </c>
      <c r="F59" s="3" t="inlineStr">
        <is>
          <t>NMC, NCA, NMC/NCA</t>
        </is>
      </c>
      <c r="G59" s="3" t="inlineStr">
        <is>
          <t>Pouch</t>
        </is>
      </c>
      <c r="H59" s="3" t="inlineStr">
        <is>
          <t>SPB 59235172PG1</t>
        </is>
      </c>
      <c r="I59" s="3" t="inlineStr">
        <is>
          <t>Active</t>
        </is>
      </c>
      <c r="J59" s="3" t="inlineStr">
        <is>
          <t>Prismatic</t>
        </is>
      </c>
      <c r="K59" s="4" t="n">
        <v>4000</v>
      </c>
      <c r="L59" s="4" t="n">
        <v>90</v>
      </c>
      <c r="M59" s="4" t="inlineStr">
        <is>
          <t>not defined</t>
        </is>
      </c>
      <c r="N59" s="4" t="inlineStr">
        <is>
          <t>not defined</t>
        </is>
      </c>
      <c r="O59" s="3" t="n">
        <v>16</v>
      </c>
      <c r="P59" s="3" t="n">
        <v>4.1</v>
      </c>
      <c r="Q59" s="3" t="n">
        <v>3.65</v>
      </c>
      <c r="R59" s="3" t="n">
        <v>2.5</v>
      </c>
      <c r="S59" s="3">
        <f>1/3*O59</f>
        <v/>
      </c>
      <c r="T59" s="3">
        <f>5*O59</f>
        <v/>
      </c>
      <c r="U59" s="6" t="n">
        <v>1</v>
      </c>
      <c r="V59" s="3" t="n">
        <v>430</v>
      </c>
      <c r="X59" s="3">
        <f>5*O59</f>
        <v/>
      </c>
      <c r="Y59" s="3">
        <f>1/3*O59</f>
        <v/>
      </c>
      <c r="Z59" s="6" t="n">
        <v>1</v>
      </c>
      <c r="AA59" s="10" t="inlineStr">
        <is>
          <t>not defined</t>
        </is>
      </c>
      <c r="AB59" s="4" t="n">
        <v>253</v>
      </c>
      <c r="AC59" s="8" t="n">
        <v>5.8</v>
      </c>
      <c r="AD59" s="8" t="n">
        <v>172</v>
      </c>
      <c r="AE59" s="7" t="inlineStr">
        <is>
          <t>not applicable</t>
        </is>
      </c>
      <c r="AG59" s="4" t="inlineStr">
        <is>
          <t>(x)</t>
        </is>
      </c>
      <c r="AI59" s="11" t="inlineStr">
        <is>
          <t>-</t>
        </is>
      </c>
      <c r="AK59" s="10" t="inlineStr">
        <is>
          <t>CC-CV</t>
        </is>
      </c>
      <c r="AL59" s="10" t="inlineStr">
        <is>
          <t>not defined</t>
        </is>
      </c>
      <c r="AM59" s="12" t="n">
        <v>0.8</v>
      </c>
      <c r="AN59">
        <f>IF(G59="Pouch",1,IF(G59="Prismatic",2,IF(G59="Cylindrical",3,"")))</f>
        <v/>
      </c>
      <c r="AO59" t="n">
        <v>60.25</v>
      </c>
    </row>
    <row r="60">
      <c r="A60" t="n">
        <v>58</v>
      </c>
      <c r="B60" s="3" t="inlineStr">
        <is>
          <t>ISI-063</t>
        </is>
      </c>
      <c r="C60" s="3" t="inlineStr">
        <is>
          <t>ISI-063</t>
        </is>
      </c>
      <c r="D60" s="3" t="inlineStr">
        <is>
          <t>ENERTECH</t>
        </is>
      </c>
      <c r="E60" s="3" t="inlineStr">
        <is>
          <t>Nickel rich</t>
        </is>
      </c>
      <c r="F60" s="3" t="inlineStr">
        <is>
          <t>NMC, NCA, NMC/NCA</t>
        </is>
      </c>
      <c r="G60" s="3" t="inlineStr">
        <is>
          <t>Pouch</t>
        </is>
      </c>
      <c r="H60" s="3" t="inlineStr">
        <is>
          <t>SPB 70115145 / 12 Ah</t>
        </is>
      </c>
      <c r="I60" s="3" t="inlineStr">
        <is>
          <t>Active</t>
        </is>
      </c>
      <c r="J60" s="3" t="inlineStr">
        <is>
          <t>Prismatic</t>
        </is>
      </c>
      <c r="K60" s="4" t="n">
        <v>4000</v>
      </c>
      <c r="L60" s="4" t="n">
        <v>90</v>
      </c>
      <c r="M60" s="4" t="inlineStr">
        <is>
          <t>not defined</t>
        </is>
      </c>
      <c r="N60" s="4" t="inlineStr">
        <is>
          <t>not defined</t>
        </is>
      </c>
      <c r="O60" s="3" t="n">
        <v>12</v>
      </c>
      <c r="P60" s="3" t="n">
        <v>4.1</v>
      </c>
      <c r="Q60" s="3" t="n">
        <v>3.65</v>
      </c>
      <c r="R60" s="3" t="n">
        <v>2.5</v>
      </c>
      <c r="S60" s="3" t="n">
        <v>6</v>
      </c>
      <c r="T60" s="3">
        <f>2*O60</f>
        <v/>
      </c>
      <c r="U60" s="6" t="n">
        <v>1</v>
      </c>
      <c r="V60" s="3" t="n">
        <v>240</v>
      </c>
      <c r="X60" s="3">
        <f>1*O60</f>
        <v/>
      </c>
      <c r="Y60" s="3" t="n">
        <v>6</v>
      </c>
      <c r="Z60" s="6" t="n">
        <v>1</v>
      </c>
      <c r="AA60" s="10" t="inlineStr">
        <is>
          <t>not defined</t>
        </is>
      </c>
      <c r="AB60" s="4" t="n">
        <v>253</v>
      </c>
      <c r="AC60" s="8" t="n">
        <v>5.8</v>
      </c>
      <c r="AD60" s="8" t="n">
        <v>172</v>
      </c>
      <c r="AE60" s="7" t="inlineStr">
        <is>
          <t>not applicable</t>
        </is>
      </c>
      <c r="AG60" s="4" t="inlineStr">
        <is>
          <t>(x)</t>
        </is>
      </c>
      <c r="AI60" s="11" t="inlineStr">
        <is>
          <t>-</t>
        </is>
      </c>
      <c r="AK60" s="10" t="inlineStr">
        <is>
          <t>CC-CV</t>
        </is>
      </c>
      <c r="AL60" s="10" t="inlineStr">
        <is>
          <t>not defined</t>
        </is>
      </c>
      <c r="AM60" s="12" t="n">
        <v>0.8</v>
      </c>
      <c r="AN60">
        <f>IF(G60="Pouch",1,IF(G60="Prismatic",2,IF(G60="Cylindrical",3,"")))</f>
        <v/>
      </c>
      <c r="AO60" t="n">
        <v>60.25</v>
      </c>
    </row>
    <row r="61">
      <c r="A61" t="n">
        <v>59</v>
      </c>
      <c r="B61" s="3" t="inlineStr">
        <is>
          <t>ISI-064</t>
        </is>
      </c>
      <c r="C61" s="3" t="inlineStr">
        <is>
          <t>ISI-064</t>
        </is>
      </c>
      <c r="D61" s="3" t="inlineStr">
        <is>
          <t>ENERTECH</t>
        </is>
      </c>
      <c r="E61" s="3" t="inlineStr">
        <is>
          <t>Nickel rich</t>
        </is>
      </c>
      <c r="F61" s="3" t="inlineStr">
        <is>
          <t>NMC, NCA, NMC/NCA</t>
        </is>
      </c>
      <c r="G61" s="3" t="inlineStr">
        <is>
          <t>Pouch</t>
        </is>
      </c>
      <c r="H61" s="3" t="inlineStr">
        <is>
          <t>SPB 90190260V2 / 40Ah</t>
        </is>
      </c>
      <c r="I61" s="3" t="inlineStr">
        <is>
          <t>Active</t>
        </is>
      </c>
      <c r="J61" s="3" t="inlineStr">
        <is>
          <t>Prismatic</t>
        </is>
      </c>
      <c r="K61" s="4" t="n">
        <v>2000</v>
      </c>
      <c r="L61" s="4" t="n">
        <v>80</v>
      </c>
      <c r="M61" s="4" t="inlineStr">
        <is>
          <t>not defined</t>
        </is>
      </c>
      <c r="N61" s="4" t="inlineStr">
        <is>
          <t>not defined</t>
        </is>
      </c>
      <c r="O61" s="3" t="n">
        <v>40</v>
      </c>
      <c r="P61" s="3" t="n">
        <v>4.2</v>
      </c>
      <c r="Q61" s="3" t="n">
        <v>3.7</v>
      </c>
      <c r="R61" s="3" t="n">
        <v>3</v>
      </c>
      <c r="S61" s="3">
        <f>1/2*O61</f>
        <v/>
      </c>
      <c r="T61" s="3">
        <f>4*O61</f>
        <v/>
      </c>
      <c r="U61" s="6" t="n">
        <v>1</v>
      </c>
      <c r="V61" s="3" t="n">
        <v>990</v>
      </c>
      <c r="X61" s="3">
        <f>1*O61</f>
        <v/>
      </c>
      <c r="Y61" s="3">
        <f>1/2*O61</f>
        <v/>
      </c>
      <c r="Z61" s="6" t="n">
        <v>1</v>
      </c>
      <c r="AA61" s="10" t="inlineStr">
        <is>
          <t>not defined</t>
        </is>
      </c>
      <c r="AB61" s="4" t="n">
        <v>260</v>
      </c>
      <c r="AC61" s="8" t="n">
        <v>9</v>
      </c>
      <c r="AD61" s="8" t="n">
        <v>190</v>
      </c>
      <c r="AE61" s="7" t="inlineStr">
        <is>
          <t>not applicable</t>
        </is>
      </c>
      <c r="AG61" s="4" t="inlineStr">
        <is>
          <t>(x)</t>
        </is>
      </c>
      <c r="AI61" s="11" t="inlineStr">
        <is>
          <t>-</t>
        </is>
      </c>
      <c r="AK61" s="10" t="inlineStr">
        <is>
          <t>CC-CV</t>
        </is>
      </c>
      <c r="AL61" s="10" t="n">
        <v>0.05</v>
      </c>
      <c r="AM61" s="10" t="inlineStr">
        <is>
          <t>not defined</t>
        </is>
      </c>
      <c r="AN61">
        <f>IF(G61="Pouch",1,IF(G61="Prismatic",2,IF(G61="Cylindrical",3,"")))</f>
        <v/>
      </c>
      <c r="AO61" t="n">
        <v>60.25</v>
      </c>
    </row>
    <row r="62">
      <c r="A62" t="n">
        <v>60</v>
      </c>
      <c r="B62" s="3" t="inlineStr">
        <is>
          <t>ISI-065</t>
        </is>
      </c>
      <c r="C62" s="3" t="inlineStr">
        <is>
          <t>ISI-065</t>
        </is>
      </c>
      <c r="D62" s="3" t="inlineStr">
        <is>
          <t>ENERTECH</t>
        </is>
      </c>
      <c r="E62" s="3" t="inlineStr">
        <is>
          <t>Nickel rich</t>
        </is>
      </c>
      <c r="F62" s="3" t="inlineStr">
        <is>
          <t>NMC, NCA, NMC/NCA</t>
        </is>
      </c>
      <c r="G62" s="3" t="inlineStr">
        <is>
          <t>Pouch</t>
        </is>
      </c>
      <c r="H62" s="3" t="inlineStr">
        <is>
          <t>SPB704684</t>
        </is>
      </c>
      <c r="I62" s="3" t="inlineStr">
        <is>
          <t>Active</t>
        </is>
      </c>
      <c r="J62" s="3" t="inlineStr">
        <is>
          <t>Prismatic</t>
        </is>
      </c>
      <c r="K62" s="4" t="inlineStr">
        <is>
          <t>not defined</t>
        </is>
      </c>
      <c r="L62" s="4" t="inlineStr">
        <is>
          <t>not defined</t>
        </is>
      </c>
      <c r="M62" s="3" t="n">
        <v>451</v>
      </c>
      <c r="N62" s="3" t="n">
        <v>204</v>
      </c>
      <c r="O62" s="3" t="n">
        <v>3.3</v>
      </c>
      <c r="P62" s="3" t="n">
        <v>4.2</v>
      </c>
      <c r="Q62" s="3" t="n">
        <v>3.7</v>
      </c>
      <c r="R62" s="3" t="n">
        <v>3</v>
      </c>
      <c r="S62" s="3">
        <f>1/2*O62</f>
        <v/>
      </c>
      <c r="T62" s="3">
        <f>2*O62</f>
        <v/>
      </c>
      <c r="U62" s="6" t="n">
        <v>1</v>
      </c>
      <c r="V62" s="3" t="n">
        <v>60</v>
      </c>
      <c r="X62" s="3">
        <f>1*O62</f>
        <v/>
      </c>
      <c r="Y62" s="3">
        <f>1/2*O62</f>
        <v/>
      </c>
      <c r="Z62" s="6" t="n">
        <v>1</v>
      </c>
      <c r="AA62" s="10" t="inlineStr">
        <is>
          <t>not defined</t>
        </is>
      </c>
      <c r="AB62" s="4" t="n">
        <v>84</v>
      </c>
      <c r="AC62" s="8" t="n">
        <v>7</v>
      </c>
      <c r="AD62" s="8" t="n">
        <v>46</v>
      </c>
      <c r="AE62" s="7" t="inlineStr">
        <is>
          <t>not applicable</t>
        </is>
      </c>
      <c r="AF62" s="4" t="n">
        <v>2012</v>
      </c>
      <c r="AG62" s="4" t="inlineStr">
        <is>
          <t>(x)</t>
        </is>
      </c>
      <c r="AI62" s="11" t="inlineStr">
        <is>
          <t>18.07.2012</t>
        </is>
      </c>
      <c r="AK62" s="10" t="inlineStr">
        <is>
          <t>CC-CV</t>
        </is>
      </c>
      <c r="AL62" s="10" t="inlineStr">
        <is>
          <t>not defined</t>
        </is>
      </c>
      <c r="AM62" s="10" t="inlineStr">
        <is>
          <t>not defined</t>
        </is>
      </c>
      <c r="AN62">
        <f>IF(G62="Pouch",1,IF(G62="Prismatic",2,IF(G62="Cylindrical",3,"")))</f>
        <v/>
      </c>
      <c r="AO62" t="n">
        <v>60.25</v>
      </c>
    </row>
    <row r="63">
      <c r="A63" t="n">
        <v>61</v>
      </c>
      <c r="B63" s="3" t="inlineStr">
        <is>
          <t>ISI-066</t>
        </is>
      </c>
      <c r="C63" s="3" t="inlineStr">
        <is>
          <t>ISI-066</t>
        </is>
      </c>
      <c r="D63" s="3" t="inlineStr">
        <is>
          <t>GeneralElectronics</t>
        </is>
      </c>
      <c r="G63" s="3" t="inlineStr">
        <is>
          <t>Pouch</t>
        </is>
      </c>
      <c r="H63" s="3" t="inlineStr">
        <is>
          <t>GEB 126090</t>
        </is>
      </c>
      <c r="I63" s="3" t="inlineStr">
        <is>
          <t>Active</t>
        </is>
      </c>
      <c r="J63" s="3" t="inlineStr">
        <is>
          <t>Prismatic</t>
        </is>
      </c>
      <c r="K63" s="4" t="n">
        <v>300</v>
      </c>
      <c r="L63" s="4" t="n">
        <v>80</v>
      </c>
      <c r="M63" s="4" t="inlineStr">
        <is>
          <t>not defined</t>
        </is>
      </c>
      <c r="N63" s="4" t="inlineStr">
        <is>
          <t>not defined</t>
        </is>
      </c>
      <c r="O63" s="3" t="n">
        <v>8.800000000000001</v>
      </c>
      <c r="P63" s="3" t="n">
        <v>4.2</v>
      </c>
      <c r="Q63" s="3" t="n">
        <v>3.7</v>
      </c>
      <c r="R63" s="3" t="n">
        <v>2.75</v>
      </c>
      <c r="S63" s="3">
        <f>0.2*O63</f>
        <v/>
      </c>
      <c r="T63" s="3">
        <f>1*O63</f>
        <v/>
      </c>
      <c r="U63" s="6" t="n">
        <v>0.2</v>
      </c>
      <c r="V63" s="3" t="n">
        <v>155</v>
      </c>
      <c r="X63" s="3">
        <f>1*O63</f>
        <v/>
      </c>
      <c r="Y63" s="3">
        <f>0.2*O63</f>
        <v/>
      </c>
      <c r="Z63" s="6" t="n">
        <v>0.2</v>
      </c>
      <c r="AA63" s="10" t="n">
        <v>1</v>
      </c>
      <c r="AB63" s="4" t="n">
        <v>90</v>
      </c>
      <c r="AC63" s="8" t="n">
        <v>12</v>
      </c>
      <c r="AD63" s="8" t="n">
        <v>60</v>
      </c>
      <c r="AE63" s="7" t="inlineStr">
        <is>
          <t>not applicable</t>
        </is>
      </c>
      <c r="AG63" s="4" t="inlineStr">
        <is>
          <t>x</t>
        </is>
      </c>
      <c r="AI63" s="11" t="inlineStr">
        <is>
          <t>-</t>
        </is>
      </c>
      <c r="AK63" s="10" t="inlineStr">
        <is>
          <t>CC-CV</t>
        </is>
      </c>
      <c r="AL63" s="10" t="inlineStr">
        <is>
          <t>not defined</t>
        </is>
      </c>
      <c r="AM63" s="10" t="inlineStr">
        <is>
          <t>not defined</t>
        </is>
      </c>
      <c r="AN63">
        <f>IF(G63="Pouch",1,IF(G63="Prismatic",2,IF(G63="Cylindrical",3,"")))</f>
        <v/>
      </c>
      <c r="AO63" t="n">
        <v>60.25</v>
      </c>
    </row>
    <row r="64">
      <c r="A64" t="n">
        <v>62</v>
      </c>
      <c r="B64" s="3" t="inlineStr">
        <is>
          <t>ISI-067</t>
        </is>
      </c>
      <c r="C64" s="3" t="inlineStr">
        <is>
          <t>ISI-067</t>
        </is>
      </c>
      <c r="D64" s="3" t="inlineStr">
        <is>
          <t>GeneralElectronics</t>
        </is>
      </c>
      <c r="G64" s="3" t="inlineStr">
        <is>
          <t>Pouch</t>
        </is>
      </c>
      <c r="H64" s="3" t="inlineStr">
        <is>
          <t>GEB 855085</t>
        </is>
      </c>
      <c r="I64" s="3" t="inlineStr">
        <is>
          <t>Active</t>
        </is>
      </c>
      <c r="J64" s="3" t="inlineStr">
        <is>
          <t>Prismatic</t>
        </is>
      </c>
      <c r="K64" s="4" t="n">
        <v>500</v>
      </c>
      <c r="L64" s="4" t="n">
        <v>80</v>
      </c>
      <c r="M64" s="4" t="inlineStr">
        <is>
          <t>not defined</t>
        </is>
      </c>
      <c r="N64" s="4" t="inlineStr">
        <is>
          <t>not defined</t>
        </is>
      </c>
      <c r="O64" s="3" t="n">
        <v>4.1</v>
      </c>
      <c r="P64" s="3" t="n">
        <v>4.2</v>
      </c>
      <c r="Q64" s="3" t="n">
        <v>3.7</v>
      </c>
      <c r="R64" s="3" t="n">
        <v>2.75</v>
      </c>
      <c r="S64" s="3">
        <f>0.2*O64</f>
        <v/>
      </c>
      <c r="T64" s="3">
        <f>1*O64</f>
        <v/>
      </c>
      <c r="U64" s="6" t="n">
        <v>0.2</v>
      </c>
      <c r="V64" s="3" t="n">
        <v>70</v>
      </c>
      <c r="X64" s="3">
        <f>1*O64</f>
        <v/>
      </c>
      <c r="Y64" s="3">
        <f>0.2*O64</f>
        <v/>
      </c>
      <c r="Z64" s="6" t="n">
        <v>0.2</v>
      </c>
      <c r="AA64" s="10" t="n">
        <v>1</v>
      </c>
      <c r="AB64" s="4" t="n">
        <v>85</v>
      </c>
      <c r="AC64" s="8" t="n">
        <v>8.5</v>
      </c>
      <c r="AD64" s="8" t="n">
        <v>50</v>
      </c>
      <c r="AE64" s="7" t="inlineStr">
        <is>
          <t>not applicable</t>
        </is>
      </c>
      <c r="AG64" s="4" t="inlineStr">
        <is>
          <t>x</t>
        </is>
      </c>
      <c r="AI64" s="11" t="inlineStr">
        <is>
          <t>-</t>
        </is>
      </c>
      <c r="AK64" s="10" t="inlineStr">
        <is>
          <t>CC-CV</t>
        </is>
      </c>
      <c r="AL64" s="10" t="n">
        <v>0.02</v>
      </c>
      <c r="AM64" s="10" t="inlineStr">
        <is>
          <t>not defined</t>
        </is>
      </c>
      <c r="AN64">
        <f>IF(G64="Pouch",1,IF(G64="Prismatic",2,IF(G64="Cylindrical",3,"")))</f>
        <v/>
      </c>
      <c r="AO64" t="n">
        <v>60.25</v>
      </c>
    </row>
    <row r="65">
      <c r="A65" t="n">
        <v>63</v>
      </c>
      <c r="B65" s="3" t="inlineStr">
        <is>
          <t>ISI-068</t>
        </is>
      </c>
      <c r="C65" s="3" t="inlineStr">
        <is>
          <t>ISI-068</t>
        </is>
      </c>
      <c r="D65" s="3" t="inlineStr">
        <is>
          <t>GeneralElectronics</t>
        </is>
      </c>
      <c r="G65" s="3" t="inlineStr">
        <is>
          <t>Pouch</t>
        </is>
      </c>
      <c r="H65" s="3" t="inlineStr">
        <is>
          <t>GEB 9059156</t>
        </is>
      </c>
      <c r="I65" s="3" t="inlineStr">
        <is>
          <t>Active</t>
        </is>
      </c>
      <c r="J65" s="3" t="inlineStr">
        <is>
          <t>Prismatic</t>
        </is>
      </c>
      <c r="K65" s="4" t="n">
        <v>500</v>
      </c>
      <c r="L65" s="4" t="n">
        <v>80</v>
      </c>
      <c r="M65" s="4" t="inlineStr">
        <is>
          <t>not defined</t>
        </is>
      </c>
      <c r="N65" s="4" t="inlineStr">
        <is>
          <t>not defined</t>
        </is>
      </c>
      <c r="O65" s="3" t="n">
        <v>10</v>
      </c>
      <c r="P65" s="3" t="n">
        <v>4.2</v>
      </c>
      <c r="Q65" s="3" t="n">
        <v>3.7</v>
      </c>
      <c r="R65" s="3" t="n">
        <v>2.75</v>
      </c>
      <c r="S65" s="3">
        <f>0.2*O65</f>
        <v/>
      </c>
      <c r="T65" s="3">
        <f>1*O65</f>
        <v/>
      </c>
      <c r="U65" s="6" t="n">
        <v>0.2</v>
      </c>
      <c r="V65" s="3" t="n">
        <v>200</v>
      </c>
      <c r="X65" s="3">
        <f>1*O65</f>
        <v/>
      </c>
      <c r="Y65" s="3">
        <f>0.2*O65</f>
        <v/>
      </c>
      <c r="Z65" s="6" t="n">
        <v>0.2</v>
      </c>
      <c r="AA65" s="10" t="n">
        <v>1</v>
      </c>
      <c r="AB65" s="4" t="n">
        <v>156</v>
      </c>
      <c r="AC65" s="8" t="n">
        <v>9</v>
      </c>
      <c r="AD65" s="8" t="n">
        <v>60</v>
      </c>
      <c r="AE65" s="7" t="inlineStr">
        <is>
          <t>not applicable</t>
        </is>
      </c>
      <c r="AG65" s="4" t="inlineStr">
        <is>
          <t>x</t>
        </is>
      </c>
      <c r="AI65" s="11" t="inlineStr">
        <is>
          <t>-</t>
        </is>
      </c>
      <c r="AK65" s="10" t="inlineStr">
        <is>
          <t>CC-CV</t>
        </is>
      </c>
      <c r="AL65" s="10" t="n">
        <v>0.05</v>
      </c>
      <c r="AM65" s="10" t="inlineStr">
        <is>
          <t>not defined</t>
        </is>
      </c>
      <c r="AN65">
        <f>IF(G65="Pouch",1,IF(G65="Prismatic",2,IF(G65="Cylindrical",3,"")))</f>
        <v/>
      </c>
      <c r="AO65" t="n">
        <v>60.25</v>
      </c>
    </row>
    <row r="66">
      <c r="A66" t="n">
        <v>64</v>
      </c>
      <c r="B66" s="3" t="inlineStr">
        <is>
          <t>ISI-069</t>
        </is>
      </c>
      <c r="C66" s="3" t="inlineStr">
        <is>
          <t>ISI-069</t>
        </is>
      </c>
      <c r="D66" s="3" t="inlineStr">
        <is>
          <t>GeneralElectronics</t>
        </is>
      </c>
      <c r="G66" s="3" t="inlineStr">
        <is>
          <t>Cylindrical</t>
        </is>
      </c>
      <c r="H66" s="3" t="inlineStr">
        <is>
          <t>GEB 21700</t>
        </is>
      </c>
      <c r="I66" s="3" t="inlineStr">
        <is>
          <t>Active</t>
        </is>
      </c>
      <c r="J66" s="3" t="inlineStr">
        <is>
          <t>Cyl</t>
        </is>
      </c>
      <c r="K66" s="4" t="n">
        <v>1000</v>
      </c>
      <c r="L66" s="4" t="n">
        <v>80</v>
      </c>
      <c r="M66" s="4" t="inlineStr">
        <is>
          <t>not defined</t>
        </is>
      </c>
      <c r="N66" s="4" t="inlineStr">
        <is>
          <t>not defined</t>
        </is>
      </c>
      <c r="O66" s="3" t="n">
        <v>4</v>
      </c>
      <c r="P66" s="3" t="n">
        <v>4.2</v>
      </c>
      <c r="Q66" s="3" t="n">
        <v>3.7</v>
      </c>
      <c r="R66" s="3" t="n">
        <v>2.75</v>
      </c>
      <c r="S66" s="3">
        <f>0.2*O66</f>
        <v/>
      </c>
      <c r="T66" s="3" t="n">
        <v>12</v>
      </c>
      <c r="U66" s="6" t="n">
        <v>0.2</v>
      </c>
      <c r="V66" s="3" t="n">
        <v>69</v>
      </c>
      <c r="X66" s="3" t="n">
        <v>2</v>
      </c>
      <c r="Y66" s="3">
        <f>0.2*O66</f>
        <v/>
      </c>
      <c r="Z66" s="6" t="n">
        <v>0.2</v>
      </c>
      <c r="AA66" s="10" t="n">
        <v>0.5</v>
      </c>
      <c r="AB66" s="4" t="inlineStr">
        <is>
          <t>not applicable</t>
        </is>
      </c>
      <c r="AC66" s="4" t="n">
        <v>70.5</v>
      </c>
      <c r="AD66" s="8" t="n"/>
      <c r="AE66" s="8" t="n">
        <v>21.8</v>
      </c>
      <c r="AF66" s="4" t="n">
        <v>2018</v>
      </c>
      <c r="AG66" s="4" t="inlineStr">
        <is>
          <t>x</t>
        </is>
      </c>
      <c r="AI66" s="11" t="inlineStr">
        <is>
          <t>04.07.2018</t>
        </is>
      </c>
      <c r="AK66" s="10" t="inlineStr">
        <is>
          <t>CC-CV</t>
        </is>
      </c>
      <c r="AL66" s="10" t="n">
        <v>0.02</v>
      </c>
      <c r="AM66" s="10" t="inlineStr">
        <is>
          <t>not defined</t>
        </is>
      </c>
      <c r="AN66">
        <f>IF(G66="Pouch",1,IF(G66="Prismatic",2,IF(G66="Cylindrical",3,"")))</f>
        <v/>
      </c>
      <c r="AO66" t="n">
        <v>64.69</v>
      </c>
    </row>
    <row r="67">
      <c r="A67" t="n">
        <v>65</v>
      </c>
      <c r="B67" s="3" t="inlineStr">
        <is>
          <t>ISI-07</t>
        </is>
      </c>
      <c r="C67" s="3" t="inlineStr">
        <is>
          <t>ISI-07</t>
        </is>
      </c>
      <c r="D67" s="3" t="inlineStr">
        <is>
          <t>Kokam</t>
        </is>
      </c>
      <c r="E67" s="3" t="inlineStr">
        <is>
          <t>Nickel rich</t>
        </is>
      </c>
      <c r="F67" s="3" t="inlineStr">
        <is>
          <t>NMC</t>
        </is>
      </c>
      <c r="G67" s="3" t="inlineStr">
        <is>
          <t>Pouch</t>
        </is>
      </c>
      <c r="H67" s="3" t="inlineStr">
        <is>
          <t>SLPB120216216G2</t>
        </is>
      </c>
      <c r="I67" s="3" t="inlineStr">
        <is>
          <t>Active</t>
        </is>
      </c>
      <c r="J67" s="3" t="inlineStr">
        <is>
          <t>Prismatic</t>
        </is>
      </c>
      <c r="K67" s="4" t="n">
        <v>3000</v>
      </c>
      <c r="L67" s="4" t="n">
        <v>70</v>
      </c>
      <c r="M67" s="3" t="n">
        <v>525</v>
      </c>
      <c r="N67" s="3" t="n">
        <v>225</v>
      </c>
      <c r="O67" s="3" t="n">
        <v>70</v>
      </c>
      <c r="P67" s="3" t="n">
        <v>4.2</v>
      </c>
      <c r="Q67" s="3" t="n">
        <v>3.67</v>
      </c>
      <c r="R67" s="3" t="n">
        <v>2.7</v>
      </c>
      <c r="S67" s="3">
        <f>O67*0.2</f>
        <v/>
      </c>
      <c r="T67" s="3">
        <f>2*O67</f>
        <v/>
      </c>
      <c r="U67" s="6" t="n">
        <v>1</v>
      </c>
      <c r="V67" s="3" t="n">
        <v>1150</v>
      </c>
      <c r="X67" s="3" t="n">
        <v>70</v>
      </c>
      <c r="Y67" s="3">
        <f>O67*0.2</f>
        <v/>
      </c>
      <c r="Z67" s="6" t="n">
        <v>1</v>
      </c>
      <c r="AA67" s="10" t="inlineStr">
        <is>
          <t>not defined</t>
        </is>
      </c>
      <c r="AB67" s="4" t="n">
        <v>227</v>
      </c>
      <c r="AC67" s="4" t="n">
        <v>12.3</v>
      </c>
      <c r="AD67" s="4" t="n">
        <v>226</v>
      </c>
      <c r="AE67" s="7" t="inlineStr">
        <is>
          <t>not applicable</t>
        </is>
      </c>
      <c r="AF67" s="4" t="n">
        <v>2020</v>
      </c>
      <c r="AG67" s="4" t="inlineStr">
        <is>
          <t>x</t>
        </is>
      </c>
      <c r="AH67" s="4" t="inlineStr">
        <is>
          <t>x</t>
        </is>
      </c>
      <c r="AI67" s="13" t="inlineStr">
        <is>
          <t xml:space="preserve">KKDS-20200514-BM-CEL-21 </t>
        </is>
      </c>
      <c r="AK67" s="10" t="inlineStr">
        <is>
          <t>CC-CV</t>
        </is>
      </c>
      <c r="AL67" s="10" t="inlineStr">
        <is>
          <t>not defined</t>
        </is>
      </c>
      <c r="AM67" s="12" t="n">
        <v>0.9</v>
      </c>
      <c r="AN67">
        <f>IF(G67="Pouch",1,IF(G67="Prismatic",2,IF(G67="Cylindrical",3,"")))</f>
        <v/>
      </c>
      <c r="AO67" t="n">
        <v>60.25</v>
      </c>
    </row>
    <row r="68">
      <c r="A68" t="n">
        <v>66</v>
      </c>
      <c r="B68" s="3" t="inlineStr">
        <is>
          <t>ISI-070</t>
        </is>
      </c>
      <c r="C68" s="3" t="inlineStr">
        <is>
          <t>ISI-070</t>
        </is>
      </c>
      <c r="D68" s="3" t="inlineStr">
        <is>
          <t>GeneralElectronics</t>
        </is>
      </c>
      <c r="G68" s="3" t="inlineStr">
        <is>
          <t>Cylindrical</t>
        </is>
      </c>
      <c r="H68" s="3" t="inlineStr">
        <is>
          <t>GEB 26650</t>
        </is>
      </c>
      <c r="I68" s="3" t="inlineStr">
        <is>
          <t>Active</t>
        </is>
      </c>
      <c r="J68" s="3" t="inlineStr">
        <is>
          <t>Cyl</t>
        </is>
      </c>
      <c r="K68" s="4" t="n">
        <v>1000</v>
      </c>
      <c r="L68" s="4" t="n">
        <v>80</v>
      </c>
      <c r="M68" s="4" t="inlineStr">
        <is>
          <t>not defined</t>
        </is>
      </c>
      <c r="N68" s="4" t="inlineStr">
        <is>
          <t>not defined</t>
        </is>
      </c>
      <c r="O68" s="3" t="n">
        <v>5</v>
      </c>
      <c r="P68" s="3" t="n">
        <v>4.2</v>
      </c>
      <c r="Q68" s="3" t="n">
        <v>3.7</v>
      </c>
      <c r="R68" s="3" t="n">
        <v>2.75</v>
      </c>
      <c r="S68" s="3">
        <f>0.2*O68</f>
        <v/>
      </c>
      <c r="T68" s="3" t="n">
        <v>5</v>
      </c>
      <c r="U68" s="6" t="n">
        <v>0.2</v>
      </c>
      <c r="V68" s="3" t="n">
        <v>80</v>
      </c>
      <c r="X68" s="3" t="n">
        <v>2.5</v>
      </c>
      <c r="Y68" s="3">
        <f>0.2*O68</f>
        <v/>
      </c>
      <c r="Z68" s="6" t="n">
        <v>0.2</v>
      </c>
      <c r="AA68" s="10" t="n">
        <v>0.5</v>
      </c>
      <c r="AB68" s="4" t="inlineStr">
        <is>
          <t>not applicable</t>
        </is>
      </c>
      <c r="AC68" s="4" t="n">
        <v>65</v>
      </c>
      <c r="AD68" s="8" t="n"/>
      <c r="AE68" s="8" t="n">
        <v>26</v>
      </c>
      <c r="AF68" s="4" t="n">
        <v>2018</v>
      </c>
      <c r="AG68" s="4" t="inlineStr">
        <is>
          <t>x</t>
        </is>
      </c>
      <c r="AI68" s="11" t="inlineStr">
        <is>
          <t>30.07.2018</t>
        </is>
      </c>
      <c r="AJ68" s="4" t="inlineStr">
        <is>
          <t>Cycle life &gt; 600</t>
        </is>
      </c>
      <c r="AK68" s="10" t="inlineStr">
        <is>
          <t>CC-CV</t>
        </is>
      </c>
      <c r="AL68" s="10" t="n">
        <v>0.01</v>
      </c>
      <c r="AM68" s="10" t="inlineStr">
        <is>
          <t>not defined</t>
        </is>
      </c>
      <c r="AN68">
        <f>IF(G68="Pouch",1,IF(G68="Prismatic",2,IF(G68="Cylindrical",3,"")))</f>
        <v/>
      </c>
      <c r="AO68" t="n">
        <v>64.69</v>
      </c>
    </row>
    <row r="69">
      <c r="A69" t="n">
        <v>67</v>
      </c>
      <c r="B69" s="3" t="inlineStr">
        <is>
          <t>ISI-071</t>
        </is>
      </c>
      <c r="C69" s="3" t="inlineStr">
        <is>
          <t>ISI-071</t>
        </is>
      </c>
      <c r="D69" s="3" t="inlineStr">
        <is>
          <t>GeneralElectronics</t>
        </is>
      </c>
      <c r="G69" s="3" t="inlineStr">
        <is>
          <t>Cylindrical</t>
        </is>
      </c>
      <c r="H69" s="3" t="inlineStr">
        <is>
          <t>GEB 32650</t>
        </is>
      </c>
      <c r="I69" s="3" t="inlineStr">
        <is>
          <t>Active</t>
        </is>
      </c>
      <c r="J69" s="3" t="inlineStr">
        <is>
          <t>Cyl</t>
        </is>
      </c>
      <c r="K69" s="4" t="n">
        <v>1000</v>
      </c>
      <c r="L69" s="4" t="n">
        <v>80</v>
      </c>
      <c r="M69" s="4" t="inlineStr">
        <is>
          <t>not defined</t>
        </is>
      </c>
      <c r="N69" s="4" t="inlineStr">
        <is>
          <t>not defined</t>
        </is>
      </c>
      <c r="O69" s="3" t="n">
        <v>6</v>
      </c>
      <c r="P69" s="3" t="n">
        <v>4.2</v>
      </c>
      <c r="Q69" s="3" t="n">
        <v>3.7</v>
      </c>
      <c r="R69" s="3" t="n">
        <v>2.75</v>
      </c>
      <c r="S69" s="3" t="n">
        <v>3</v>
      </c>
      <c r="T69" s="3" t="n">
        <v>6</v>
      </c>
      <c r="U69" s="6" t="n">
        <v>0.2</v>
      </c>
      <c r="V69" s="3" t="n">
        <v>140</v>
      </c>
      <c r="X69" s="3" t="n">
        <v>3</v>
      </c>
      <c r="Y69" s="3">
        <f>0.2*O69</f>
        <v/>
      </c>
      <c r="Z69" s="6" t="n">
        <v>0.2</v>
      </c>
      <c r="AA69" s="10" t="n">
        <v>0.5</v>
      </c>
      <c r="AB69" s="4" t="inlineStr">
        <is>
          <t>not applicable</t>
        </is>
      </c>
      <c r="AC69" s="4" t="n">
        <v>65</v>
      </c>
      <c r="AD69" s="8" t="n"/>
      <c r="AE69" s="8" t="n">
        <v>32</v>
      </c>
      <c r="AF69" s="4" t="n">
        <v>2018</v>
      </c>
      <c r="AG69" s="4" t="inlineStr">
        <is>
          <t>x</t>
        </is>
      </c>
      <c r="AI69" s="11" t="inlineStr">
        <is>
          <t>06.03.2019</t>
        </is>
      </c>
      <c r="AJ69" s="4" t="inlineStr">
        <is>
          <t>Cycle life &gt; 600</t>
        </is>
      </c>
      <c r="AK69" s="10" t="inlineStr">
        <is>
          <t>CC-CV</t>
        </is>
      </c>
      <c r="AL69" s="10" t="n">
        <v>0.01</v>
      </c>
      <c r="AM69" s="10" t="inlineStr">
        <is>
          <t>not defined</t>
        </is>
      </c>
      <c r="AN69">
        <f>IF(G69="Pouch",1,IF(G69="Prismatic",2,IF(G69="Cylindrical",3,"")))</f>
        <v/>
      </c>
      <c r="AO69" t="n">
        <v>64.69</v>
      </c>
    </row>
    <row r="70">
      <c r="A70" t="n">
        <v>68</v>
      </c>
      <c r="B70" s="3" t="inlineStr">
        <is>
          <t>ISI-072</t>
        </is>
      </c>
      <c r="C70" s="3" t="inlineStr">
        <is>
          <t>ISI-072</t>
        </is>
      </c>
      <c r="D70" s="3" t="inlineStr">
        <is>
          <t>Great Power</t>
        </is>
      </c>
      <c r="G70" s="3" t="inlineStr">
        <is>
          <t>Cylindrical</t>
        </is>
      </c>
      <c r="H70" s="3" t="inlineStr">
        <is>
          <t>GP 21700</t>
        </is>
      </c>
      <c r="I70" s="3" t="inlineStr">
        <is>
          <t>Active</t>
        </is>
      </c>
      <c r="J70" s="3" t="inlineStr">
        <is>
          <t>Cyl</t>
        </is>
      </c>
      <c r="K70" s="4" t="n">
        <v>1000</v>
      </c>
      <c r="L70" s="4" t="n">
        <v>80</v>
      </c>
      <c r="M70" s="4" t="inlineStr">
        <is>
          <t>not defined</t>
        </is>
      </c>
      <c r="N70" s="4" t="inlineStr">
        <is>
          <t>not defined</t>
        </is>
      </c>
      <c r="O70" s="3" t="n">
        <v>4.7</v>
      </c>
      <c r="P70" s="3" t="n">
        <v>4.2</v>
      </c>
      <c r="Q70" s="3" t="n">
        <v>3.7</v>
      </c>
      <c r="R70" s="3" t="n">
        <v>2.75</v>
      </c>
      <c r="S70" s="3">
        <f>0.2*O70</f>
        <v/>
      </c>
      <c r="T70" s="3">
        <f>1.5*O70</f>
        <v/>
      </c>
      <c r="U70" s="6" t="n">
        <v>0.2</v>
      </c>
      <c r="V70" s="3" t="n">
        <v>140</v>
      </c>
      <c r="X70" s="3" t="n">
        <v>2.4</v>
      </c>
      <c r="Y70" s="3" t="n">
        <v>0.96</v>
      </c>
      <c r="Z70" s="6" t="n">
        <v>0.2</v>
      </c>
      <c r="AA70" s="10" t="inlineStr">
        <is>
          <t>not defined</t>
        </is>
      </c>
      <c r="AB70" s="4" t="inlineStr">
        <is>
          <t>not applicable</t>
        </is>
      </c>
      <c r="AC70" s="4" t="n">
        <v>70.5</v>
      </c>
      <c r="AD70" s="8" t="n"/>
      <c r="AE70" s="8" t="n">
        <v>21.8</v>
      </c>
      <c r="AF70" s="4" t="n">
        <v>2018</v>
      </c>
      <c r="AG70" s="4" t="inlineStr">
        <is>
          <t>x</t>
        </is>
      </c>
      <c r="AI70" s="11" t="inlineStr">
        <is>
          <t>27.03.2018</t>
        </is>
      </c>
      <c r="AJ70" s="4" t="inlineStr">
        <is>
          <t>Cycle life &gt;&gt; 500</t>
        </is>
      </c>
      <c r="AK70" s="10" t="inlineStr">
        <is>
          <t>CC-CV</t>
        </is>
      </c>
      <c r="AL70" s="10" t="inlineStr">
        <is>
          <t>not defined</t>
        </is>
      </c>
      <c r="AM70" s="10" t="inlineStr">
        <is>
          <t>not defined</t>
        </is>
      </c>
      <c r="AN70">
        <f>IF(G70="Pouch",1,IF(G70="Prismatic",2,IF(G70="Cylindrical",3,"")))</f>
        <v/>
      </c>
      <c r="AO70" t="n">
        <v>64.69</v>
      </c>
    </row>
    <row r="71">
      <c r="A71" t="n">
        <v>69</v>
      </c>
      <c r="B71" s="3" t="inlineStr">
        <is>
          <t>ISI-073</t>
        </is>
      </c>
      <c r="C71" s="3" t="inlineStr">
        <is>
          <t>ISI-073</t>
        </is>
      </c>
      <c r="D71" s="3" t="inlineStr">
        <is>
          <t>Hitachi</t>
        </is>
      </c>
      <c r="G71" s="3" t="inlineStr">
        <is>
          <t>Pouch</t>
        </is>
      </c>
      <c r="H71" s="3" t="inlineStr">
        <is>
          <t>L0578G1A1</t>
        </is>
      </c>
      <c r="I71" s="3" t="inlineStr">
        <is>
          <t>Active</t>
        </is>
      </c>
      <c r="J71" s="3" t="inlineStr">
        <is>
          <t>Prismatic</t>
        </is>
      </c>
      <c r="K71" s="4" t="n">
        <v>1000</v>
      </c>
      <c r="L71" s="4" t="n">
        <v>80</v>
      </c>
      <c r="M71" s="4" t="inlineStr">
        <is>
          <t>not defined</t>
        </is>
      </c>
      <c r="N71" s="4" t="inlineStr">
        <is>
          <t>not defined</t>
        </is>
      </c>
      <c r="O71" s="3" t="n">
        <v>5</v>
      </c>
      <c r="P71" s="3" t="n">
        <v>4.2</v>
      </c>
      <c r="Q71" s="3" t="n">
        <v>3.7</v>
      </c>
      <c r="R71" s="3" t="n">
        <v>2.75</v>
      </c>
      <c r="S71" s="3">
        <f>0.2*O71</f>
        <v/>
      </c>
      <c r="T71" s="3" t="n">
        <v>15</v>
      </c>
      <c r="U71" s="6" t="n">
        <v>2</v>
      </c>
      <c r="V71" s="3" t="n">
        <v>137</v>
      </c>
      <c r="X71" s="3" t="n">
        <v>7.5</v>
      </c>
      <c r="Y71" s="3">
        <f>0.2*O71</f>
        <v/>
      </c>
      <c r="Z71" s="6" t="n">
        <v>2</v>
      </c>
      <c r="AA71" s="10" t="inlineStr">
        <is>
          <t>not defined</t>
        </is>
      </c>
      <c r="AB71" s="4" t="n">
        <v>161</v>
      </c>
      <c r="AC71" s="4" t="n">
        <v>6.5</v>
      </c>
      <c r="AD71" s="4" t="n">
        <v>78</v>
      </c>
      <c r="AE71" s="7" t="inlineStr">
        <is>
          <t>not applicable</t>
        </is>
      </c>
      <c r="AH71" s="4" t="inlineStr">
        <is>
          <t>x</t>
        </is>
      </c>
      <c r="AI71" s="11" t="inlineStr">
        <is>
          <t>02.2013</t>
        </is>
      </c>
      <c r="AK71" s="10" t="inlineStr">
        <is>
          <t>CC-CV</t>
        </is>
      </c>
      <c r="AL71" s="10" t="n">
        <v>0.1</v>
      </c>
      <c r="AM71" s="10" t="inlineStr">
        <is>
          <t>not defined</t>
        </is>
      </c>
      <c r="AN71">
        <f>IF(G71="Pouch",1,IF(G71="Prismatic",2,IF(G71="Cylindrical",3,"")))</f>
        <v/>
      </c>
      <c r="AO71" t="n">
        <v>60.25</v>
      </c>
    </row>
    <row r="72" ht="15.6" customHeight="1">
      <c r="A72" t="n">
        <v>70</v>
      </c>
      <c r="B72" s="3" t="inlineStr">
        <is>
          <t>ISI-074</t>
        </is>
      </c>
      <c r="C72" s="3" t="inlineStr">
        <is>
          <t>ISI-074</t>
        </is>
      </c>
      <c r="D72" s="3" t="inlineStr">
        <is>
          <t>Hitachi</t>
        </is>
      </c>
      <c r="G72" s="3" t="inlineStr">
        <is>
          <t>Pouch</t>
        </is>
      </c>
      <c r="H72" s="3" t="inlineStr">
        <is>
          <t>L13A0N2C1</t>
        </is>
      </c>
      <c r="I72" s="3" t="inlineStr">
        <is>
          <t>Active</t>
        </is>
      </c>
      <c r="J72" s="3" t="inlineStr">
        <is>
          <t>Prismatic</t>
        </is>
      </c>
      <c r="K72" s="4" t="n">
        <v>1000</v>
      </c>
      <c r="L72" s="4" t="n">
        <v>80</v>
      </c>
      <c r="M72" s="4" t="inlineStr">
        <is>
          <t>not defined</t>
        </is>
      </c>
      <c r="N72" s="4" t="inlineStr">
        <is>
          <t>not defined</t>
        </is>
      </c>
      <c r="O72" s="3" t="n">
        <v>13</v>
      </c>
      <c r="P72" s="3" t="n">
        <v>4.2</v>
      </c>
      <c r="Q72" s="3" t="n">
        <v>3.7</v>
      </c>
      <c r="R72" s="3" t="n">
        <v>2.75</v>
      </c>
      <c r="S72" s="3">
        <f>0.2*O72</f>
        <v/>
      </c>
      <c r="T72" s="3" t="n">
        <v>39</v>
      </c>
      <c r="U72" s="6" t="n">
        <v>2</v>
      </c>
      <c r="V72" s="3" t="n">
        <v>270</v>
      </c>
      <c r="X72" s="3" t="n">
        <v>13</v>
      </c>
      <c r="Y72" s="3">
        <f>0.2*O72</f>
        <v/>
      </c>
      <c r="Z72" s="6" t="n">
        <v>2</v>
      </c>
      <c r="AA72" s="10" t="inlineStr">
        <is>
          <t>not defined</t>
        </is>
      </c>
      <c r="AB72" s="4" t="n">
        <v>222</v>
      </c>
      <c r="AC72" s="4" t="n">
        <v>6.7</v>
      </c>
      <c r="AD72" s="4" t="n">
        <v>100</v>
      </c>
      <c r="AE72" s="7" t="inlineStr">
        <is>
          <t>not applicable</t>
        </is>
      </c>
      <c r="AH72" s="4" t="inlineStr">
        <is>
          <t>x</t>
        </is>
      </c>
      <c r="AI72" s="11" t="inlineStr">
        <is>
          <t>02.2013</t>
        </is>
      </c>
      <c r="AK72" s="10" t="inlineStr">
        <is>
          <t>CC-CV</t>
        </is>
      </c>
      <c r="AL72" s="10" t="n">
        <v>0.1</v>
      </c>
      <c r="AM72" s="10" t="inlineStr">
        <is>
          <t>not defined</t>
        </is>
      </c>
      <c r="AN72">
        <f>IF(G72="Pouch",1,IF(G72="Prismatic",2,IF(G72="Cylindrical",3,"")))</f>
        <v/>
      </c>
      <c r="AO72" t="n">
        <v>60.25</v>
      </c>
    </row>
    <row r="73">
      <c r="A73" t="n">
        <v>71</v>
      </c>
      <c r="B73" s="3" t="inlineStr">
        <is>
          <t>ISI-075</t>
        </is>
      </c>
      <c r="C73" s="3" t="inlineStr">
        <is>
          <t>ISI-075</t>
        </is>
      </c>
      <c r="D73" s="3" t="inlineStr">
        <is>
          <t>Hitachi</t>
        </is>
      </c>
      <c r="G73" s="3" t="inlineStr">
        <is>
          <t>Pouch</t>
        </is>
      </c>
      <c r="H73" s="3" t="inlineStr">
        <is>
          <t>L15A0N2C1</t>
        </is>
      </c>
      <c r="I73" s="3" t="inlineStr">
        <is>
          <t>Active</t>
        </is>
      </c>
      <c r="J73" s="3" t="inlineStr">
        <is>
          <t>Prismatic</t>
        </is>
      </c>
      <c r="K73" s="4" t="n">
        <v>1000</v>
      </c>
      <c r="L73" s="4" t="n">
        <v>80</v>
      </c>
      <c r="M73" s="4" t="inlineStr">
        <is>
          <t>not defined</t>
        </is>
      </c>
      <c r="N73" s="4" t="inlineStr">
        <is>
          <t>not defined</t>
        </is>
      </c>
      <c r="O73" s="3" t="n">
        <v>15</v>
      </c>
      <c r="P73" s="3" t="n">
        <v>4.2</v>
      </c>
      <c r="Q73" s="3" t="n">
        <v>3.7</v>
      </c>
      <c r="R73" s="3" t="n">
        <v>2.75</v>
      </c>
      <c r="S73" s="3">
        <f>0.2*O73</f>
        <v/>
      </c>
      <c r="T73" s="3" t="n">
        <v>45</v>
      </c>
      <c r="U73" s="6" t="n">
        <v>2</v>
      </c>
      <c r="V73" s="3" t="n">
        <v>307</v>
      </c>
      <c r="X73" s="3" t="n">
        <v>15</v>
      </c>
      <c r="Y73" s="3">
        <f>0.2*O73</f>
        <v/>
      </c>
      <c r="Z73" s="6" t="n">
        <v>2</v>
      </c>
      <c r="AA73" s="10" t="inlineStr">
        <is>
          <t>not defined</t>
        </is>
      </c>
      <c r="AB73" s="4" t="n">
        <v>222</v>
      </c>
      <c r="AC73" s="4" t="n">
        <v>7.5</v>
      </c>
      <c r="AD73" s="4" t="n">
        <v>100</v>
      </c>
      <c r="AE73" s="7" t="inlineStr">
        <is>
          <t>not applicable</t>
        </is>
      </c>
      <c r="AH73" s="4" t="inlineStr">
        <is>
          <t>x</t>
        </is>
      </c>
      <c r="AI73" s="11" t="inlineStr">
        <is>
          <t>02.2013</t>
        </is>
      </c>
      <c r="AK73" s="10" t="inlineStr">
        <is>
          <t>CC-CV</t>
        </is>
      </c>
      <c r="AL73" s="10" t="n">
        <v>0.1</v>
      </c>
      <c r="AM73" s="10" t="inlineStr">
        <is>
          <t>not defined</t>
        </is>
      </c>
      <c r="AN73">
        <f>IF(G73="Pouch",1,IF(G73="Prismatic",2,IF(G73="Cylindrical",3,"")))</f>
        <v/>
      </c>
      <c r="AO73" t="n">
        <v>60.25</v>
      </c>
    </row>
    <row r="74">
      <c r="A74" t="n">
        <v>72</v>
      </c>
      <c r="B74" s="3" t="inlineStr">
        <is>
          <t>ISI-076</t>
        </is>
      </c>
      <c r="C74" s="3" t="inlineStr">
        <is>
          <t>ISI-076</t>
        </is>
      </c>
      <c r="D74" s="3" t="inlineStr">
        <is>
          <t>KeepPower</t>
        </is>
      </c>
      <c r="G74" s="3" t="inlineStr">
        <is>
          <t>Cylindrical</t>
        </is>
      </c>
      <c r="H74" s="3" t="inlineStr">
        <is>
          <t>KP 21700</t>
        </is>
      </c>
      <c r="I74" s="3" t="inlineStr">
        <is>
          <t>Active</t>
        </is>
      </c>
      <c r="J74" s="3" t="inlineStr">
        <is>
          <t>Cyl</t>
        </is>
      </c>
      <c r="K74" s="4" t="n">
        <v>500</v>
      </c>
      <c r="L74" s="4" t="n">
        <v>80</v>
      </c>
      <c r="M74" s="4" t="inlineStr">
        <is>
          <t>not defined</t>
        </is>
      </c>
      <c r="N74" s="4" t="inlineStr">
        <is>
          <t>not defined</t>
        </is>
      </c>
      <c r="O74" s="3" t="n">
        <v>4</v>
      </c>
      <c r="P74" s="3" t="n">
        <v>4.2</v>
      </c>
      <c r="Q74" s="3" t="n">
        <v>3.7</v>
      </c>
      <c r="R74" s="3" t="n">
        <v>2.75</v>
      </c>
      <c r="S74" s="3">
        <f>0.2*O74</f>
        <v/>
      </c>
      <c r="T74" s="3" t="n">
        <v>4</v>
      </c>
      <c r="U74" s="6" t="n">
        <v>0.2</v>
      </c>
      <c r="V74" s="3" t="n">
        <v>69</v>
      </c>
      <c r="X74" s="3" t="n">
        <v>2</v>
      </c>
      <c r="Y74" s="3" t="n">
        <v>0.96</v>
      </c>
      <c r="Z74" s="6" t="n">
        <v>0.2</v>
      </c>
      <c r="AA74" s="10" t="inlineStr">
        <is>
          <t>not defined</t>
        </is>
      </c>
      <c r="AB74" s="4" t="inlineStr">
        <is>
          <t>not applicable</t>
        </is>
      </c>
      <c r="AC74" s="4" t="n">
        <v>70.5</v>
      </c>
      <c r="AD74" s="8" t="n"/>
      <c r="AE74" s="8" t="n">
        <v>21.8</v>
      </c>
      <c r="AH74" s="4" t="inlineStr">
        <is>
          <t>x</t>
        </is>
      </c>
      <c r="AI74" s="11" t="inlineStr">
        <is>
          <t>-</t>
        </is>
      </c>
      <c r="AK74" s="10" t="inlineStr">
        <is>
          <t>CC-CV</t>
        </is>
      </c>
      <c r="AL74" s="10" t="inlineStr">
        <is>
          <t>not defined</t>
        </is>
      </c>
      <c r="AM74" s="10" t="inlineStr">
        <is>
          <t>not defined</t>
        </is>
      </c>
      <c r="AN74">
        <f>IF(G74="Pouch",1,IF(G74="Prismatic",2,IF(G74="Cylindrical",3,"")))</f>
        <v/>
      </c>
      <c r="AO74" t="n">
        <v>64.69</v>
      </c>
    </row>
    <row r="75">
      <c r="A75" t="n">
        <v>73</v>
      </c>
      <c r="B75" s="3" t="inlineStr">
        <is>
          <t>ISI-077a</t>
        </is>
      </c>
      <c r="C75" s="3" t="inlineStr">
        <is>
          <t>ISI-077</t>
        </is>
      </c>
      <c r="D75" s="3" t="inlineStr">
        <is>
          <t>LECLANCHÉ</t>
        </is>
      </c>
      <c r="E75" s="3" t="inlineStr">
        <is>
          <t>Lithium Titanate</t>
        </is>
      </c>
      <c r="F75" s="3" t="inlineStr">
        <is>
          <t>LTO</t>
        </is>
      </c>
      <c r="G75" s="3" t="inlineStr">
        <is>
          <t>Pouch</t>
        </is>
      </c>
      <c r="H75" s="3" t="inlineStr">
        <is>
          <t>LT 34 Ah (936901)</t>
        </is>
      </c>
      <c r="I75" s="3" t="inlineStr">
        <is>
          <t>Active</t>
        </is>
      </c>
      <c r="J75" s="3" t="inlineStr">
        <is>
          <t>Prismatic</t>
        </is>
      </c>
      <c r="K75" s="4" t="n">
        <v>20000</v>
      </c>
      <c r="L75" s="4" t="n">
        <v>80</v>
      </c>
      <c r="M75" s="4" t="inlineStr">
        <is>
          <t>not defined</t>
        </is>
      </c>
      <c r="N75" s="4" t="inlineStr">
        <is>
          <t>not defined</t>
        </is>
      </c>
      <c r="O75" s="3" t="n">
        <v>34</v>
      </c>
      <c r="P75" s="3" t="n">
        <v>2.8</v>
      </c>
      <c r="Q75" s="3" t="n">
        <v>2.2</v>
      </c>
      <c r="R75" s="3" t="n">
        <v>1.5</v>
      </c>
      <c r="S75" s="3">
        <f>1*O75</f>
        <v/>
      </c>
      <c r="T75" s="3" t="n">
        <v>204</v>
      </c>
      <c r="U75" s="6" t="n">
        <v>4</v>
      </c>
      <c r="V75" s="3" t="n">
        <v>1080</v>
      </c>
      <c r="W75" s="3" t="n">
        <v>475</v>
      </c>
      <c r="X75" s="3" t="n">
        <v>204</v>
      </c>
      <c r="Y75" s="3">
        <f>1*O75</f>
        <v/>
      </c>
      <c r="Z75" s="6" t="n">
        <v>4</v>
      </c>
      <c r="AA75" s="10" t="inlineStr">
        <is>
          <t>not defined</t>
        </is>
      </c>
      <c r="AB75" s="4" t="n">
        <v>286</v>
      </c>
      <c r="AC75" s="8" t="n">
        <v>12</v>
      </c>
      <c r="AD75" s="8" t="n">
        <v>178.5</v>
      </c>
      <c r="AE75" s="7" t="inlineStr">
        <is>
          <t>not applicable</t>
        </is>
      </c>
      <c r="AG75" s="4" t="inlineStr">
        <is>
          <t>x</t>
        </is>
      </c>
      <c r="AI75" s="11" t="inlineStr">
        <is>
          <t>LT34 EN D20212_1</t>
        </is>
      </c>
      <c r="AJ75" s="9" t="inlineStr">
        <is>
          <t>@80% DoD</t>
        </is>
      </c>
      <c r="AK75" s="10" t="inlineStr">
        <is>
          <t>CC-CV</t>
        </is>
      </c>
      <c r="AL75" s="10" t="inlineStr">
        <is>
          <t>not defined</t>
        </is>
      </c>
      <c r="AM75" s="12" t="n">
        <v>0.8</v>
      </c>
      <c r="AN75">
        <f>IF(G75="Pouch",1,IF(G75="Prismatic",2,IF(G75="Cylindrical",3,"")))</f>
        <v/>
      </c>
      <c r="AO75" t="n">
        <v>60.25</v>
      </c>
    </row>
    <row r="76">
      <c r="A76" t="n">
        <v>74</v>
      </c>
      <c r="B76" s="3" t="inlineStr">
        <is>
          <t>ISI-078a</t>
        </is>
      </c>
      <c r="C76" s="3" t="inlineStr">
        <is>
          <t>ISI-078</t>
        </is>
      </c>
      <c r="D76" s="3" t="inlineStr">
        <is>
          <t>LECLANCHÉ</t>
        </is>
      </c>
      <c r="E76" s="3" t="inlineStr">
        <is>
          <t>Nickel rich</t>
        </is>
      </c>
      <c r="F76" s="3" t="inlineStr">
        <is>
          <t>NMC</t>
        </is>
      </c>
      <c r="G76" s="3" t="inlineStr">
        <is>
          <t>Pouch</t>
        </is>
      </c>
      <c r="H76" s="3" t="inlineStr">
        <is>
          <t>GL60 (936A04)</t>
        </is>
      </c>
      <c r="I76" s="3" t="inlineStr">
        <is>
          <t>Active</t>
        </is>
      </c>
      <c r="J76" s="3" t="inlineStr">
        <is>
          <t>Prismatic</t>
        </is>
      </c>
      <c r="K76" s="4" t="n">
        <v>8000</v>
      </c>
      <c r="L76" s="4" t="n">
        <v>80</v>
      </c>
      <c r="M76" s="4" t="inlineStr">
        <is>
          <t>not defined</t>
        </is>
      </c>
      <c r="N76" s="4" t="inlineStr">
        <is>
          <t>not defined</t>
        </is>
      </c>
      <c r="O76" s="3" t="n">
        <v>60</v>
      </c>
      <c r="P76" s="3" t="n">
        <v>4.2</v>
      </c>
      <c r="Q76" s="3" t="n">
        <v>3.7</v>
      </c>
      <c r="R76" s="3" t="n">
        <v>3</v>
      </c>
      <c r="S76" s="3">
        <f>0.2*O76</f>
        <v/>
      </c>
      <c r="T76" s="3" t="n">
        <v>180</v>
      </c>
      <c r="U76" s="6" t="n">
        <v>1</v>
      </c>
      <c r="V76" s="3" t="n">
        <v>1120</v>
      </c>
      <c r="W76" s="3" t="n">
        <v>475</v>
      </c>
      <c r="X76" s="3" t="n">
        <v>60</v>
      </c>
      <c r="Y76" s="3">
        <f>0.2*O76</f>
        <v/>
      </c>
      <c r="Z76" s="6" t="n">
        <v>1</v>
      </c>
      <c r="AA76" s="10" t="inlineStr">
        <is>
          <t>not defined</t>
        </is>
      </c>
      <c r="AB76" s="4" t="n">
        <v>286</v>
      </c>
      <c r="AC76" s="8" t="n">
        <v>12</v>
      </c>
      <c r="AD76" s="8" t="n">
        <v>178.5</v>
      </c>
      <c r="AE76" s="7" t="inlineStr">
        <is>
          <t>not applicable</t>
        </is>
      </c>
      <c r="AG76" s="4" t="inlineStr">
        <is>
          <t>x</t>
        </is>
      </c>
      <c r="AI76" s="11" t="inlineStr">
        <is>
          <t>GL60 EN D201910_2</t>
        </is>
      </c>
      <c r="AJ76" s="9" t="inlineStr">
        <is>
          <t>@100% DoD</t>
        </is>
      </c>
      <c r="AK76" s="10" t="inlineStr">
        <is>
          <t>CC-CV</t>
        </is>
      </c>
      <c r="AL76" s="10" t="inlineStr">
        <is>
          <t>not defined</t>
        </is>
      </c>
      <c r="AM76" s="12" t="n">
        <v>1</v>
      </c>
      <c r="AN76">
        <f>IF(G76="Pouch",1,IF(G76="Prismatic",2,IF(G76="Cylindrical",3,"")))</f>
        <v/>
      </c>
      <c r="AO76" t="n">
        <v>60.25</v>
      </c>
    </row>
    <row r="77">
      <c r="A77" t="n">
        <v>75</v>
      </c>
      <c r="B77" s="3" t="inlineStr">
        <is>
          <t>ISI-079a</t>
        </is>
      </c>
      <c r="C77" s="3" t="inlineStr">
        <is>
          <t>ISI-079</t>
        </is>
      </c>
      <c r="D77" s="3" t="inlineStr">
        <is>
          <t>LECLANCHÉ</t>
        </is>
      </c>
      <c r="E77" s="3" t="inlineStr">
        <is>
          <t>Nickel rich</t>
        </is>
      </c>
      <c r="F77" s="3" t="inlineStr">
        <is>
          <t>NMC 622</t>
        </is>
      </c>
      <c r="G77" s="3" t="inlineStr">
        <is>
          <t>Pouch</t>
        </is>
      </c>
      <c r="H77" s="3" t="inlineStr">
        <is>
          <t>GL65</t>
        </is>
      </c>
      <c r="I77" s="3" t="inlineStr">
        <is>
          <t>Active</t>
        </is>
      </c>
      <c r="J77" s="3" t="inlineStr">
        <is>
          <t>Prismatic</t>
        </is>
      </c>
      <c r="K77" s="4" t="n">
        <v>7000</v>
      </c>
      <c r="L77" s="4" t="n">
        <v>80</v>
      </c>
      <c r="M77" s="4" t="inlineStr">
        <is>
          <t>not defined</t>
        </is>
      </c>
      <c r="N77" s="4" t="inlineStr">
        <is>
          <t>not defined</t>
        </is>
      </c>
      <c r="O77" s="3" t="n">
        <v>65</v>
      </c>
      <c r="P77" s="3" t="n">
        <v>4.35</v>
      </c>
      <c r="Q77" s="3" t="n">
        <v>3.72</v>
      </c>
      <c r="R77" s="3" t="n">
        <v>3</v>
      </c>
      <c r="S77" s="3">
        <f>0.2*O77</f>
        <v/>
      </c>
      <c r="T77" s="3">
        <f>3*O77</f>
        <v/>
      </c>
      <c r="U77" s="6" t="n">
        <v>1</v>
      </c>
      <c r="V77" s="3" t="n">
        <v>1120</v>
      </c>
      <c r="W77" s="3" t="n">
        <v>475</v>
      </c>
      <c r="X77" s="3" t="n">
        <v>65</v>
      </c>
      <c r="Y77" s="3">
        <f>0.2*O77</f>
        <v/>
      </c>
      <c r="Z77" s="6" t="n">
        <v>1</v>
      </c>
      <c r="AA77" s="10" t="inlineStr">
        <is>
          <t>not defined</t>
        </is>
      </c>
      <c r="AB77" s="4" t="n">
        <v>286</v>
      </c>
      <c r="AC77" s="8" t="n">
        <v>12</v>
      </c>
      <c r="AD77" s="8" t="n">
        <v>178.5</v>
      </c>
      <c r="AE77" s="7" t="inlineStr">
        <is>
          <t>not applicable</t>
        </is>
      </c>
      <c r="AG77" s="4" t="inlineStr">
        <is>
          <t>x</t>
        </is>
      </c>
      <c r="AI77" s="11" t="inlineStr">
        <is>
          <t>GL65 EN-EUR B20213_0</t>
        </is>
      </c>
      <c r="AJ77" s="9" t="inlineStr">
        <is>
          <t>@100% DoD</t>
        </is>
      </c>
      <c r="AK77" s="10" t="inlineStr">
        <is>
          <t>CC-CV</t>
        </is>
      </c>
      <c r="AL77" s="10" t="inlineStr">
        <is>
          <t>not defined</t>
        </is>
      </c>
      <c r="AM77" s="12" t="n">
        <v>1</v>
      </c>
      <c r="AN77">
        <f>IF(G77="Pouch",1,IF(G77="Prismatic",2,IF(G77="Cylindrical",3,"")))</f>
        <v/>
      </c>
      <c r="AO77" t="n">
        <v>60.25</v>
      </c>
    </row>
    <row r="78">
      <c r="A78" t="n">
        <v>76</v>
      </c>
      <c r="B78" s="3" t="inlineStr">
        <is>
          <t>ISI-08</t>
        </is>
      </c>
      <c r="C78" s="3" t="inlineStr">
        <is>
          <t>ISI-08</t>
        </is>
      </c>
      <c r="D78" s="3" t="inlineStr">
        <is>
          <t>Kokam</t>
        </is>
      </c>
      <c r="E78" s="3" t="inlineStr">
        <is>
          <t>Nickel rich</t>
        </is>
      </c>
      <c r="F78" s="3" t="inlineStr">
        <is>
          <t>NMC</t>
        </is>
      </c>
      <c r="G78" s="3" t="inlineStr">
        <is>
          <t>Pouch</t>
        </is>
      </c>
      <c r="H78" s="3" t="inlineStr">
        <is>
          <t>SLPB120255255</t>
        </is>
      </c>
      <c r="I78" s="3" t="inlineStr">
        <is>
          <t>Active</t>
        </is>
      </c>
      <c r="J78" s="3" t="inlineStr">
        <is>
          <t>Prismatic</t>
        </is>
      </c>
      <c r="K78" s="4" t="n">
        <v>6000</v>
      </c>
      <c r="L78" s="4" t="n">
        <v>70</v>
      </c>
      <c r="M78" s="3" t="n">
        <v>423</v>
      </c>
      <c r="N78" s="3" t="n">
        <v>182</v>
      </c>
      <c r="O78" s="3" t="n">
        <v>75</v>
      </c>
      <c r="P78" s="3" t="n">
        <v>4.2</v>
      </c>
      <c r="Q78" s="3" t="n">
        <v>3.7</v>
      </c>
      <c r="R78" s="3" t="n">
        <v>2.7</v>
      </c>
      <c r="S78" s="3">
        <f>O78*0.2</f>
        <v/>
      </c>
      <c r="T78" s="3">
        <f>3*O78</f>
        <v/>
      </c>
      <c r="U78" s="6" t="n">
        <v>1</v>
      </c>
      <c r="V78" s="3" t="n">
        <v>1535</v>
      </c>
      <c r="X78" s="3" t="n">
        <v>75</v>
      </c>
      <c r="Y78" s="3">
        <f>O78*0.2</f>
        <v/>
      </c>
      <c r="Z78" s="6" t="n">
        <v>1</v>
      </c>
      <c r="AA78" s="10" t="inlineStr">
        <is>
          <t>not defined</t>
        </is>
      </c>
      <c r="AB78" s="4" t="n">
        <v>265</v>
      </c>
      <c r="AC78" s="4" t="n">
        <v>11.8</v>
      </c>
      <c r="AD78" s="4" t="n">
        <v>268</v>
      </c>
      <c r="AE78" s="7" t="inlineStr">
        <is>
          <t>not applicable</t>
        </is>
      </c>
      <c r="AF78" s="4" t="n">
        <v>2020</v>
      </c>
      <c r="AG78" s="4" t="inlineStr">
        <is>
          <t>x</t>
        </is>
      </c>
      <c r="AH78" s="4" t="inlineStr">
        <is>
          <t>x</t>
        </is>
      </c>
      <c r="AI78" s="13" t="inlineStr">
        <is>
          <t xml:space="preserve">KKDS-20200514-BM-CEL-22 </t>
        </is>
      </c>
      <c r="AK78" s="10" t="inlineStr">
        <is>
          <t>CC-CV</t>
        </is>
      </c>
      <c r="AL78" s="10" t="inlineStr">
        <is>
          <t>not defined</t>
        </is>
      </c>
      <c r="AM78" s="12" t="n">
        <v>0.9</v>
      </c>
      <c r="AN78">
        <f>IF(G78="Pouch",1,IF(G78="Prismatic",2,IF(G78="Cylindrical",3,"")))</f>
        <v/>
      </c>
      <c r="AO78" t="n">
        <v>60.25</v>
      </c>
    </row>
    <row r="79">
      <c r="A79" t="n">
        <v>77</v>
      </c>
      <c r="B79" s="3" t="inlineStr">
        <is>
          <t>ISI-080</t>
        </is>
      </c>
      <c r="C79" s="3" t="inlineStr">
        <is>
          <t>ISI-080</t>
        </is>
      </c>
      <c r="D79" s="3" t="inlineStr">
        <is>
          <t>LG Chem</t>
        </is>
      </c>
      <c r="E79" s="3" t="inlineStr">
        <is>
          <t>Nickel rich</t>
        </is>
      </c>
      <c r="F79" s="3" t="inlineStr">
        <is>
          <t>NMC</t>
        </is>
      </c>
      <c r="G79" s="3" t="inlineStr">
        <is>
          <t>Cylindrical</t>
        </is>
      </c>
      <c r="H79" s="3" t="inlineStr">
        <is>
          <t>INR18650 MJ1</t>
        </is>
      </c>
      <c r="I79" s="3" t="inlineStr">
        <is>
          <t>Active</t>
        </is>
      </c>
      <c r="J79" s="3" t="inlineStr">
        <is>
          <t>Cyl</t>
        </is>
      </c>
      <c r="K79" s="4" t="n">
        <v>400</v>
      </c>
      <c r="L79" s="4" t="n">
        <v>80</v>
      </c>
      <c r="M79" s="4" t="inlineStr">
        <is>
          <t>not defined</t>
        </is>
      </c>
      <c r="N79" s="3" t="n">
        <v>259.6</v>
      </c>
      <c r="O79" s="3" t="n">
        <v>3.5</v>
      </c>
      <c r="P79" s="3" t="n">
        <v>4.2</v>
      </c>
      <c r="Q79" s="3" t="n">
        <v>3.635</v>
      </c>
      <c r="R79" s="3" t="n">
        <v>2.5</v>
      </c>
      <c r="S79" s="3">
        <f>0.2*O79</f>
        <v/>
      </c>
      <c r="T79" s="3" t="n">
        <v>10</v>
      </c>
      <c r="U79" s="6">
        <f>4/O79</f>
        <v/>
      </c>
      <c r="V79" s="3" t="n">
        <v>49</v>
      </c>
      <c r="X79" s="3" t="n">
        <v>3.4</v>
      </c>
      <c r="Y79" s="3" t="n">
        <v>0.96</v>
      </c>
      <c r="Z79" s="6">
        <f>1.5/O79</f>
        <v/>
      </c>
      <c r="AA79" s="10" t="inlineStr">
        <is>
          <t>not defined</t>
        </is>
      </c>
      <c r="AB79" s="4" t="inlineStr">
        <is>
          <t>not applicable</t>
        </is>
      </c>
      <c r="AC79" s="4" t="n">
        <v>65</v>
      </c>
      <c r="AD79" s="8" t="n"/>
      <c r="AE79" s="8" t="n">
        <v>18</v>
      </c>
      <c r="AF79" s="4" t="n">
        <v>2014</v>
      </c>
      <c r="AG79" s="4" t="inlineStr">
        <is>
          <t>x</t>
        </is>
      </c>
      <c r="AJ79" s="4" t="inlineStr">
        <is>
          <t>SDL</t>
        </is>
      </c>
      <c r="AK79" s="10" t="inlineStr">
        <is>
          <t>CC-CV</t>
        </is>
      </c>
      <c r="AL79" s="10" t="inlineStr">
        <is>
          <t>not defined</t>
        </is>
      </c>
      <c r="AM79" s="10" t="inlineStr">
        <is>
          <t>not defined</t>
        </is>
      </c>
      <c r="AN79">
        <f>IF(G79="Pouch",1,IF(G79="Prismatic",2,IF(G79="Cylindrical",3,"")))</f>
        <v/>
      </c>
      <c r="AO79" t="n">
        <v>64.69</v>
      </c>
    </row>
    <row r="80">
      <c r="A80" t="n">
        <v>78</v>
      </c>
      <c r="B80" s="3" t="inlineStr">
        <is>
          <t>ISI-081</t>
        </is>
      </c>
      <c r="C80" s="3" t="inlineStr">
        <is>
          <t>ISI-081</t>
        </is>
      </c>
      <c r="D80" s="3" t="inlineStr">
        <is>
          <t>LG Chem</t>
        </is>
      </c>
      <c r="E80" s="3" t="inlineStr">
        <is>
          <t>Nickel rich</t>
        </is>
      </c>
      <c r="F80" s="3" t="inlineStr">
        <is>
          <t>NMC</t>
        </is>
      </c>
      <c r="G80" s="3" t="inlineStr">
        <is>
          <t>Cylindrical</t>
        </is>
      </c>
      <c r="H80" s="3" t="inlineStr">
        <is>
          <t>INR21700 M50T</t>
        </is>
      </c>
      <c r="I80" s="3" t="inlineStr">
        <is>
          <t>Active</t>
        </is>
      </c>
      <c r="J80" s="3" t="inlineStr">
        <is>
          <t>Cyl</t>
        </is>
      </c>
      <c r="K80" s="4" t="n">
        <v>300</v>
      </c>
      <c r="L80" s="4" t="n">
        <v>80</v>
      </c>
      <c r="M80" s="4" t="inlineStr">
        <is>
          <t>not defined</t>
        </is>
      </c>
      <c r="N80" s="4" t="inlineStr">
        <is>
          <t>not defined</t>
        </is>
      </c>
      <c r="O80" s="3" t="n">
        <v>4.8</v>
      </c>
      <c r="P80" s="3" t="n">
        <v>4.2</v>
      </c>
      <c r="Q80" s="3" t="n">
        <v>3.635</v>
      </c>
      <c r="R80" s="3" t="n">
        <v>2.5</v>
      </c>
      <c r="S80" s="3">
        <f>0.2*O80</f>
        <v/>
      </c>
      <c r="T80" s="3" t="n">
        <v>14.55</v>
      </c>
      <c r="U80" s="6" t="n">
        <v>0.33</v>
      </c>
      <c r="V80" s="3" t="n">
        <v>69</v>
      </c>
      <c r="X80" s="3" t="n">
        <v>3.395</v>
      </c>
      <c r="Y80" s="3" t="n">
        <v>1.455</v>
      </c>
      <c r="Z80" s="6" t="n">
        <v>0.33</v>
      </c>
      <c r="AA80" s="10" t="n">
        <v>0.5</v>
      </c>
      <c r="AB80" s="4" t="inlineStr">
        <is>
          <t>not applicable</t>
        </is>
      </c>
      <c r="AC80" s="4" t="n">
        <v>70</v>
      </c>
      <c r="AD80" s="8" t="n"/>
      <c r="AE80" s="8" t="n">
        <v>21</v>
      </c>
      <c r="AF80" s="4" t="n">
        <v>2018</v>
      </c>
      <c r="AG80" s="4" t="inlineStr">
        <is>
          <t>x</t>
        </is>
      </c>
      <c r="AI80" s="11" t="inlineStr">
        <is>
          <t>16.07.2018</t>
        </is>
      </c>
      <c r="AK80" s="10" t="inlineStr">
        <is>
          <t>CC-CV</t>
        </is>
      </c>
      <c r="AL80" s="10" t="inlineStr">
        <is>
          <t>not defined</t>
        </is>
      </c>
      <c r="AM80" s="10" t="inlineStr">
        <is>
          <t>not defined</t>
        </is>
      </c>
      <c r="AN80">
        <f>IF(G80="Pouch",1,IF(G80="Prismatic",2,IF(G80="Cylindrical",3,"")))</f>
        <v/>
      </c>
      <c r="AO80" t="n">
        <v>64.69</v>
      </c>
    </row>
    <row r="81">
      <c r="A81" t="n">
        <v>79</v>
      </c>
      <c r="B81" s="3" t="inlineStr">
        <is>
          <t>ISI-082</t>
        </is>
      </c>
      <c r="C81" s="3" t="inlineStr">
        <is>
          <t>ISI-082</t>
        </is>
      </c>
      <c r="D81" s="3" t="inlineStr">
        <is>
          <t>LG Chem</t>
        </is>
      </c>
      <c r="E81" s="3" t="inlineStr">
        <is>
          <t>Nickel rich</t>
        </is>
      </c>
      <c r="F81" s="3" t="inlineStr">
        <is>
          <t>NMC 811</t>
        </is>
      </c>
      <c r="G81" s="3" t="inlineStr">
        <is>
          <t>Cylindrical</t>
        </is>
      </c>
      <c r="H81" s="3" t="inlineStr">
        <is>
          <t>INR21700 M50</t>
        </is>
      </c>
      <c r="I81" s="3" t="inlineStr">
        <is>
          <t>Active</t>
        </is>
      </c>
      <c r="J81" s="3" t="inlineStr">
        <is>
          <t>Cyl</t>
        </is>
      </c>
      <c r="K81" s="4" t="n">
        <v>500</v>
      </c>
      <c r="L81" s="4" t="n">
        <v>80</v>
      </c>
      <c r="M81" s="4" t="inlineStr">
        <is>
          <t>not defined</t>
        </is>
      </c>
      <c r="N81" s="3" t="n">
        <v>248.7</v>
      </c>
      <c r="O81" s="3" t="n">
        <v>4.8</v>
      </c>
      <c r="P81" s="3" t="n">
        <v>4.2</v>
      </c>
      <c r="Q81" s="3" t="n">
        <v>3.635</v>
      </c>
      <c r="R81" s="3" t="n">
        <v>2.5</v>
      </c>
      <c r="S81" s="3">
        <f>0.2*O81</f>
        <v/>
      </c>
      <c r="T81" s="3" t="n">
        <v>14.55</v>
      </c>
      <c r="U81" s="6" t="n">
        <v>0.33</v>
      </c>
      <c r="V81" s="3" t="n">
        <v>68.5</v>
      </c>
      <c r="X81" s="3" t="n">
        <v>3.395</v>
      </c>
      <c r="Y81" s="3" t="n">
        <v>1.455</v>
      </c>
      <c r="Z81" s="6" t="n">
        <v>0.33</v>
      </c>
      <c r="AA81" s="10" t="n">
        <v>0.5</v>
      </c>
      <c r="AB81" s="4" t="inlineStr">
        <is>
          <t>not applicable</t>
        </is>
      </c>
      <c r="AC81" s="4" t="n">
        <v>70</v>
      </c>
      <c r="AD81" s="8" t="n"/>
      <c r="AE81" s="8" t="n">
        <v>21</v>
      </c>
      <c r="AF81" s="4" t="n">
        <v>2017</v>
      </c>
      <c r="AG81" s="4" t="inlineStr">
        <is>
          <t>x</t>
        </is>
      </c>
      <c r="AI81" s="11" t="inlineStr">
        <is>
          <t>22.09.2017</t>
        </is>
      </c>
      <c r="AK81" s="10" t="inlineStr">
        <is>
          <t>CC-CV</t>
        </is>
      </c>
      <c r="AL81" s="10" t="inlineStr">
        <is>
          <t>not defined</t>
        </is>
      </c>
      <c r="AM81" s="10" t="inlineStr">
        <is>
          <t>not defined</t>
        </is>
      </c>
      <c r="AN81">
        <f>IF(G81="Pouch",1,IF(G81="Prismatic",2,IF(G81="Cylindrical",3,"")))</f>
        <v/>
      </c>
      <c r="AO81" t="n">
        <v>64.69</v>
      </c>
    </row>
    <row r="82">
      <c r="A82" t="n">
        <v>80</v>
      </c>
      <c r="B82" s="3" t="inlineStr">
        <is>
          <t>ISI-083</t>
        </is>
      </c>
      <c r="C82" s="3" t="inlineStr">
        <is>
          <t>ISI-083</t>
        </is>
      </c>
      <c r="D82" s="3" t="inlineStr">
        <is>
          <t>Lishen</t>
        </is>
      </c>
      <c r="E82" s="3" t="inlineStr">
        <is>
          <t>Nickel rich</t>
        </is>
      </c>
      <c r="F82" s="3" t="inlineStr">
        <is>
          <t>NCA</t>
        </is>
      </c>
      <c r="G82" s="3" t="inlineStr">
        <is>
          <t>Cylindrical</t>
        </is>
      </c>
      <c r="H82" s="3" t="inlineStr">
        <is>
          <t>LR2170SA</t>
        </is>
      </c>
      <c r="I82" s="3" t="inlineStr">
        <is>
          <t>Active</t>
        </is>
      </c>
      <c r="J82" s="3" t="inlineStr">
        <is>
          <t>Cyl</t>
        </is>
      </c>
      <c r="K82" s="4" t="n">
        <v>1000</v>
      </c>
      <c r="L82" s="4" t="n">
        <v>80</v>
      </c>
      <c r="M82" s="4" t="inlineStr">
        <is>
          <t>not defined</t>
        </is>
      </c>
      <c r="N82" s="4" t="inlineStr">
        <is>
          <t>not defined</t>
        </is>
      </c>
      <c r="O82" s="3" t="n">
        <v>4</v>
      </c>
      <c r="P82" s="3" t="n">
        <v>4.2</v>
      </c>
      <c r="Q82" s="3" t="n">
        <v>3.65</v>
      </c>
      <c r="R82" s="3" t="n">
        <v>2.5</v>
      </c>
      <c r="S82" s="3" t="n">
        <v>2</v>
      </c>
      <c r="T82" s="3" t="n">
        <v>12</v>
      </c>
      <c r="U82" s="6" t="n">
        <v>1</v>
      </c>
      <c r="V82" s="3" t="n">
        <v>68</v>
      </c>
      <c r="X82" s="3" t="n">
        <v>2</v>
      </c>
      <c r="Y82" s="3" t="n">
        <v>0.8</v>
      </c>
      <c r="Z82" s="6" t="n">
        <v>0.5</v>
      </c>
      <c r="AA82" s="10" t="n">
        <v>0.5</v>
      </c>
      <c r="AB82" s="4" t="inlineStr">
        <is>
          <t>not applicable</t>
        </is>
      </c>
      <c r="AC82" s="4" t="n">
        <v>70</v>
      </c>
      <c r="AD82" s="8" t="n"/>
      <c r="AE82" s="8" t="n">
        <v>21</v>
      </c>
      <c r="AF82" s="4" t="n">
        <v>2017</v>
      </c>
      <c r="AG82" s="4" t="inlineStr">
        <is>
          <t>x</t>
        </is>
      </c>
      <c r="AI82" s="11" t="inlineStr">
        <is>
          <t>19.05.2017</t>
        </is>
      </c>
      <c r="AJ82" s="3" t="inlineStr">
        <is>
          <t>SDL-26861</t>
        </is>
      </c>
      <c r="AK82" s="10" t="inlineStr">
        <is>
          <t>CC-CV</t>
        </is>
      </c>
      <c r="AL82" s="10" t="n">
        <v>0.02</v>
      </c>
      <c r="AM82" s="10" t="inlineStr">
        <is>
          <t>not defined</t>
        </is>
      </c>
      <c r="AN82">
        <f>IF(G82="Pouch",1,IF(G82="Prismatic",2,IF(G82="Cylindrical",3,"")))</f>
        <v/>
      </c>
      <c r="AO82" t="n">
        <v>64.69</v>
      </c>
    </row>
    <row r="83">
      <c r="A83" t="n">
        <v>81</v>
      </c>
      <c r="B83" s="3" t="inlineStr">
        <is>
          <t>ISI-085</t>
        </is>
      </c>
      <c r="C83" s="3" t="inlineStr">
        <is>
          <t>ISI-085</t>
        </is>
      </c>
      <c r="D83" s="3" t="inlineStr">
        <is>
          <t>Panasonic</t>
        </is>
      </c>
      <c r="E83" s="3" t="inlineStr">
        <is>
          <t>Nickel rich</t>
        </is>
      </c>
      <c r="F83" s="3" t="inlineStr">
        <is>
          <t>NCA</t>
        </is>
      </c>
      <c r="G83" s="3" t="inlineStr">
        <is>
          <t>Cylindrical</t>
        </is>
      </c>
      <c r="H83" s="3" t="inlineStr">
        <is>
          <t>Panasonic NCR21700A</t>
        </is>
      </c>
      <c r="I83" s="3" t="inlineStr">
        <is>
          <t>Active</t>
        </is>
      </c>
      <c r="J83" s="3" t="inlineStr">
        <is>
          <t>Cyl</t>
        </is>
      </c>
      <c r="K83" s="4" t="n">
        <v>1000</v>
      </c>
      <c r="L83" s="4" t="n">
        <v>80</v>
      </c>
      <c r="M83" s="4" t="inlineStr">
        <is>
          <t>not defined</t>
        </is>
      </c>
      <c r="N83" s="4" t="inlineStr">
        <is>
          <t>not defined</t>
        </is>
      </c>
      <c r="O83" s="3" t="n">
        <v>5</v>
      </c>
      <c r="P83" s="3" t="n">
        <v>4.2</v>
      </c>
      <c r="Q83" s="3" t="n">
        <v>3.65</v>
      </c>
      <c r="R83" s="3" t="n">
        <v>2.5</v>
      </c>
      <c r="S83" s="3">
        <f>0.2*O83</f>
        <v/>
      </c>
      <c r="T83" s="3" t="n">
        <v>15</v>
      </c>
      <c r="U83" s="6" t="inlineStr">
        <is>
          <t>not defined</t>
        </is>
      </c>
      <c r="V83" s="3" t="n">
        <v>70</v>
      </c>
      <c r="X83" s="3" t="n">
        <v>3</v>
      </c>
      <c r="Y83" s="3">
        <f>0.2*O83</f>
        <v/>
      </c>
      <c r="Z83" s="6" t="inlineStr">
        <is>
          <t>not defined</t>
        </is>
      </c>
      <c r="AA83" s="10" t="inlineStr">
        <is>
          <t>not defined</t>
        </is>
      </c>
      <c r="AB83" s="4" t="inlineStr">
        <is>
          <t>not applicable</t>
        </is>
      </c>
      <c r="AC83" s="4" t="n">
        <v>70</v>
      </c>
      <c r="AD83" s="8" t="n"/>
      <c r="AE83" s="8" t="n">
        <v>21</v>
      </c>
      <c r="AH83" s="4" t="inlineStr">
        <is>
          <t>x</t>
        </is>
      </c>
      <c r="AI83" s="11" t="inlineStr">
        <is>
          <t>2021</t>
        </is>
      </c>
      <c r="AK83" s="10" t="inlineStr">
        <is>
          <t>CC-CV</t>
        </is>
      </c>
      <c r="AL83" s="10" t="inlineStr">
        <is>
          <t>not defined</t>
        </is>
      </c>
      <c r="AM83" s="10" t="inlineStr">
        <is>
          <t>not defined</t>
        </is>
      </c>
      <c r="AN83">
        <f>IF(G83="Pouch",1,IF(G83="Prismatic",2,IF(G83="Cylindrical",3,"")))</f>
        <v/>
      </c>
      <c r="AO83" t="n">
        <v>64.69</v>
      </c>
    </row>
    <row r="84">
      <c r="A84" t="n">
        <v>82</v>
      </c>
      <c r="B84" s="3" t="inlineStr">
        <is>
          <t>ISI-086</t>
        </is>
      </c>
      <c r="C84" s="3" t="inlineStr">
        <is>
          <t>ISI-086</t>
        </is>
      </c>
      <c r="D84" s="3" t="inlineStr">
        <is>
          <t>Panasonic</t>
        </is>
      </c>
      <c r="E84" s="3" t="inlineStr">
        <is>
          <t>Nickel rich</t>
        </is>
      </c>
      <c r="F84" s="3" t="inlineStr">
        <is>
          <t>NCA</t>
        </is>
      </c>
      <c r="G84" s="3" t="inlineStr">
        <is>
          <t>Cylindrical</t>
        </is>
      </c>
      <c r="H84" s="3" t="inlineStr">
        <is>
          <t>NCR20700A</t>
        </is>
      </c>
      <c r="I84" s="3" t="inlineStr">
        <is>
          <t>Active</t>
        </is>
      </c>
      <c r="J84" s="3" t="inlineStr">
        <is>
          <t>Cyl</t>
        </is>
      </c>
      <c r="K84" s="4" t="n">
        <v>300</v>
      </c>
      <c r="L84" s="4" t="n">
        <v>80</v>
      </c>
      <c r="M84" s="5" t="n">
        <v>512</v>
      </c>
      <c r="N84" s="3" t="n">
        <v>192</v>
      </c>
      <c r="O84" s="3" t="n">
        <v>3.3</v>
      </c>
      <c r="P84" s="3" t="n">
        <v>4.2</v>
      </c>
      <c r="Q84" s="3" t="n">
        <v>3.65</v>
      </c>
      <c r="R84" s="3" t="n">
        <v>2.5</v>
      </c>
      <c r="S84" s="3">
        <f>0.2*O84</f>
        <v/>
      </c>
      <c r="T84" s="3" t="n">
        <v>20</v>
      </c>
      <c r="U84" s="6" t="n">
        <v>3</v>
      </c>
      <c r="V84" s="3" t="n">
        <v>60</v>
      </c>
      <c r="X84" s="3" t="n">
        <v>2.2</v>
      </c>
      <c r="Y84" s="3">
        <f>0.2*O84</f>
        <v/>
      </c>
      <c r="Z84" s="6" t="n">
        <v>1</v>
      </c>
      <c r="AA84" s="10" t="inlineStr">
        <is>
          <t>not defined</t>
        </is>
      </c>
      <c r="AB84" s="4" t="inlineStr">
        <is>
          <t>not applicable</t>
        </is>
      </c>
      <c r="AC84" s="4" t="n">
        <v>70</v>
      </c>
      <c r="AD84" s="8" t="n"/>
      <c r="AE84" s="8" t="n">
        <v>20</v>
      </c>
      <c r="AH84" s="4" t="inlineStr">
        <is>
          <t>x</t>
        </is>
      </c>
      <c r="AK84" s="10" t="inlineStr">
        <is>
          <t>CC-CV</t>
        </is>
      </c>
      <c r="AL84" s="10" t="n">
        <v>0.03</v>
      </c>
      <c r="AM84" s="10" t="inlineStr">
        <is>
          <t>not defined</t>
        </is>
      </c>
      <c r="AN84">
        <f>IF(G84="Pouch",1,IF(G84="Prismatic",2,IF(G84="Cylindrical",3,"")))</f>
        <v/>
      </c>
      <c r="AO84" t="n">
        <v>64.69</v>
      </c>
    </row>
    <row r="85">
      <c r="A85" t="n">
        <v>83</v>
      </c>
      <c r="B85" s="3" t="inlineStr">
        <is>
          <t>ISI-087</t>
        </is>
      </c>
      <c r="C85" s="3" t="inlineStr">
        <is>
          <t>ISI-087</t>
        </is>
      </c>
      <c r="D85" s="3" t="inlineStr">
        <is>
          <t>Panasonic</t>
        </is>
      </c>
      <c r="E85" s="3" t="inlineStr">
        <is>
          <t>Nickel rich</t>
        </is>
      </c>
      <c r="F85" s="3" t="inlineStr">
        <is>
          <t>NCA</t>
        </is>
      </c>
      <c r="G85" s="3" t="inlineStr">
        <is>
          <t>Cylindrical</t>
        </is>
      </c>
      <c r="H85" s="3" t="inlineStr">
        <is>
          <t>NCR20700B</t>
        </is>
      </c>
      <c r="I85" s="3" t="inlineStr">
        <is>
          <t>Active</t>
        </is>
      </c>
      <c r="J85" s="3" t="inlineStr">
        <is>
          <t>Cyl</t>
        </is>
      </c>
      <c r="K85" s="4" t="n">
        <v>500</v>
      </c>
      <c r="L85" s="4" t="n">
        <v>80</v>
      </c>
      <c r="M85" s="3" t="n">
        <v>659</v>
      </c>
      <c r="N85" s="3" t="n">
        <v>224</v>
      </c>
      <c r="O85" s="3" t="n">
        <v>4</v>
      </c>
      <c r="P85" s="3" t="n">
        <v>4.2</v>
      </c>
      <c r="Q85" s="3" t="n">
        <v>3.65</v>
      </c>
      <c r="R85" s="3" t="n">
        <v>2.5</v>
      </c>
      <c r="S85" s="3">
        <f>0.2*O85</f>
        <v/>
      </c>
      <c r="T85" s="3" t="n">
        <v>12</v>
      </c>
      <c r="U85" s="6" t="n">
        <v>2</v>
      </c>
      <c r="V85" s="3" t="n">
        <v>63</v>
      </c>
      <c r="X85" s="3" t="n">
        <v>2</v>
      </c>
      <c r="Y85" s="3">
        <f>0.2*O85</f>
        <v/>
      </c>
      <c r="Z85" s="6" t="n">
        <v>0.5</v>
      </c>
      <c r="AA85" s="10" t="inlineStr">
        <is>
          <t>not defined</t>
        </is>
      </c>
      <c r="AB85" s="4" t="inlineStr">
        <is>
          <t>not applicable</t>
        </is>
      </c>
      <c r="AC85" s="4" t="n">
        <v>70</v>
      </c>
      <c r="AD85" s="8" t="n"/>
      <c r="AE85" s="8" t="n">
        <v>20</v>
      </c>
      <c r="AG85" s="4" t="inlineStr">
        <is>
          <t>x</t>
        </is>
      </c>
      <c r="AH85" s="4" t="inlineStr">
        <is>
          <t>x</t>
        </is>
      </c>
      <c r="AI85" s="11" t="inlineStr">
        <is>
          <t>-</t>
        </is>
      </c>
      <c r="AJ85" s="3" t="inlineStr">
        <is>
          <t>SDL_25605</t>
        </is>
      </c>
      <c r="AK85" s="10" t="inlineStr">
        <is>
          <t>CC-CV</t>
        </is>
      </c>
      <c r="AL85" s="10" t="n">
        <v>0.03</v>
      </c>
      <c r="AM85" s="10" t="inlineStr">
        <is>
          <t>not defined</t>
        </is>
      </c>
      <c r="AN85">
        <f>IF(G85="Pouch",1,IF(G85="Prismatic",2,IF(G85="Cylindrical",3,"")))</f>
        <v/>
      </c>
      <c r="AO85" t="n">
        <v>64.69</v>
      </c>
    </row>
    <row r="86">
      <c r="A86" t="n">
        <v>84</v>
      </c>
      <c r="B86" s="3" t="inlineStr">
        <is>
          <t>ISI-088</t>
        </is>
      </c>
      <c r="C86" s="3" t="inlineStr">
        <is>
          <t>ISI-088</t>
        </is>
      </c>
      <c r="D86" s="3" t="inlineStr">
        <is>
          <t>Samsung</t>
        </is>
      </c>
      <c r="E86" s="3" t="inlineStr">
        <is>
          <t>Nickel rich</t>
        </is>
      </c>
      <c r="F86" s="3" t="inlineStr">
        <is>
          <t>NCA</t>
        </is>
      </c>
      <c r="G86" s="3" t="inlineStr">
        <is>
          <t>Cylindrical</t>
        </is>
      </c>
      <c r="H86" s="3" t="inlineStr">
        <is>
          <t>INR21700-40T</t>
        </is>
      </c>
      <c r="I86" s="3" t="inlineStr">
        <is>
          <t>Active</t>
        </is>
      </c>
      <c r="J86" s="3" t="inlineStr">
        <is>
          <t>Cyl</t>
        </is>
      </c>
      <c r="K86" s="4" t="n">
        <v>250</v>
      </c>
      <c r="L86" s="4" t="n">
        <v>60</v>
      </c>
      <c r="M86" s="4" t="inlineStr">
        <is>
          <t>not defined</t>
        </is>
      </c>
      <c r="N86" s="4" t="inlineStr">
        <is>
          <t>not defined</t>
        </is>
      </c>
      <c r="O86" s="3" t="n">
        <v>4</v>
      </c>
      <c r="P86" s="3" t="n">
        <v>4.2</v>
      </c>
      <c r="Q86" s="3" t="n">
        <v>3.635</v>
      </c>
      <c r="R86" s="3" t="n">
        <v>2.5</v>
      </c>
      <c r="S86" s="3">
        <f>0.2*O86</f>
        <v/>
      </c>
      <c r="T86" s="3" t="n">
        <v>10</v>
      </c>
      <c r="U86" s="6" t="n">
        <v>8</v>
      </c>
      <c r="V86" s="3" t="n">
        <v>70</v>
      </c>
      <c r="X86" s="3" t="n">
        <v>6</v>
      </c>
      <c r="Y86" s="3" t="n">
        <v>2</v>
      </c>
      <c r="Z86" s="6">
        <f>6/O86</f>
        <v/>
      </c>
      <c r="AA86" s="10" t="inlineStr">
        <is>
          <t>not defined</t>
        </is>
      </c>
      <c r="AB86" s="4" t="inlineStr">
        <is>
          <t>not applicable</t>
        </is>
      </c>
      <c r="AC86" s="4" t="n">
        <v>70</v>
      </c>
      <c r="AD86" s="8" t="n"/>
      <c r="AE86" s="8" t="n">
        <v>21</v>
      </c>
      <c r="AF86" s="4" t="n">
        <v>2017</v>
      </c>
      <c r="AG86" s="4" t="inlineStr">
        <is>
          <t>x</t>
        </is>
      </c>
      <c r="AI86" s="11" t="inlineStr">
        <is>
          <t>12.2017</t>
        </is>
      </c>
      <c r="AK86" s="10" t="inlineStr">
        <is>
          <t>CC-CV</t>
        </is>
      </c>
      <c r="AL86" s="10" t="n">
        <v>0.03</v>
      </c>
      <c r="AM86" s="10" t="inlineStr">
        <is>
          <t>not defined</t>
        </is>
      </c>
      <c r="AN86">
        <f>IF(G86="Pouch",1,IF(G86="Prismatic",2,IF(G86="Cylindrical",3,"")))</f>
        <v/>
      </c>
      <c r="AO86" t="n">
        <v>64.69</v>
      </c>
    </row>
    <row r="87">
      <c r="A87" t="n">
        <v>85</v>
      </c>
      <c r="B87" s="3" t="inlineStr">
        <is>
          <t>ISI-089</t>
        </is>
      </c>
      <c r="C87" s="3" t="inlineStr">
        <is>
          <t>ISI-089</t>
        </is>
      </c>
      <c r="D87" s="3" t="inlineStr">
        <is>
          <t>Samsung</t>
        </is>
      </c>
      <c r="E87" s="3" t="inlineStr">
        <is>
          <t>Nickel rich</t>
        </is>
      </c>
      <c r="F87" s="3" t="inlineStr">
        <is>
          <t>NCA</t>
        </is>
      </c>
      <c r="G87" s="3" t="inlineStr">
        <is>
          <t>Cylindrical</t>
        </is>
      </c>
      <c r="H87" s="3" t="inlineStr">
        <is>
          <t>INR21700-48G</t>
        </is>
      </c>
      <c r="I87" s="3" t="inlineStr">
        <is>
          <t>Active</t>
        </is>
      </c>
      <c r="J87" s="3" t="inlineStr">
        <is>
          <t>Cyl</t>
        </is>
      </c>
      <c r="K87" s="4" t="n">
        <v>500</v>
      </c>
      <c r="L87" s="4" t="n">
        <v>60</v>
      </c>
      <c r="M87" s="4" t="inlineStr">
        <is>
          <t>not defined</t>
        </is>
      </c>
      <c r="N87" s="3" t="n">
        <v>250.4</v>
      </c>
      <c r="O87" s="3" t="n">
        <v>4.8</v>
      </c>
      <c r="P87" s="3" t="n">
        <v>4.2</v>
      </c>
      <c r="Q87" s="3" t="n">
        <v>3.635</v>
      </c>
      <c r="R87" s="3" t="n">
        <v>2.5</v>
      </c>
      <c r="S87" s="3">
        <f>0.2*O87</f>
        <v/>
      </c>
      <c r="T87" s="3" t="n">
        <v>9.6</v>
      </c>
      <c r="U87" s="6">
        <f>4.8/O87</f>
        <v/>
      </c>
      <c r="V87" s="3" t="n">
        <v>70</v>
      </c>
      <c r="X87" s="3" t="n">
        <v>4.8</v>
      </c>
      <c r="Y87" s="3">
        <f>0.3*O87</f>
        <v/>
      </c>
      <c r="Z87" s="6">
        <f>1.44/O87</f>
        <v/>
      </c>
      <c r="AA87" s="10" t="inlineStr">
        <is>
          <t>not defined</t>
        </is>
      </c>
      <c r="AB87" s="4" t="inlineStr">
        <is>
          <t>not applicable</t>
        </is>
      </c>
      <c r="AC87" s="4" t="n">
        <v>70</v>
      </c>
      <c r="AD87" s="8" t="n"/>
      <c r="AE87" s="8" t="n">
        <v>21</v>
      </c>
      <c r="AF87" s="4" t="n">
        <v>2015</v>
      </c>
      <c r="AG87" s="4" t="inlineStr">
        <is>
          <t>x</t>
        </is>
      </c>
      <c r="AI87" s="11" t="inlineStr">
        <is>
          <t>10.2015</t>
        </is>
      </c>
      <c r="AK87" s="10" t="inlineStr">
        <is>
          <t>CC-CV</t>
        </is>
      </c>
      <c r="AL87" s="10" t="inlineStr">
        <is>
          <t>not defined</t>
        </is>
      </c>
      <c r="AM87" s="10" t="inlineStr">
        <is>
          <t>not defined</t>
        </is>
      </c>
      <c r="AN87">
        <f>IF(G87="Pouch",1,IF(G87="Prismatic",2,IF(G87="Cylindrical",3,"")))</f>
        <v/>
      </c>
      <c r="AO87" t="n">
        <v>64.69</v>
      </c>
    </row>
    <row r="88">
      <c r="A88" t="n">
        <v>86</v>
      </c>
      <c r="B88" s="3" t="inlineStr">
        <is>
          <t>ISI-09</t>
        </is>
      </c>
      <c r="C88" s="3" t="inlineStr">
        <is>
          <t>ISI-09</t>
        </is>
      </c>
      <c r="D88" s="3" t="inlineStr">
        <is>
          <t>Kokam</t>
        </is>
      </c>
      <c r="E88" s="3" t="inlineStr">
        <is>
          <t>Nickel rich</t>
        </is>
      </c>
      <c r="F88" s="3" t="inlineStr">
        <is>
          <t>NMC</t>
        </is>
      </c>
      <c r="G88" s="3" t="inlineStr">
        <is>
          <t>Pouch</t>
        </is>
      </c>
      <c r="H88" s="3" t="inlineStr">
        <is>
          <t>SLPB130255255G1</t>
        </is>
      </c>
      <c r="I88" s="3" t="inlineStr">
        <is>
          <t>Active</t>
        </is>
      </c>
      <c r="J88" s="3" t="inlineStr">
        <is>
          <t>Prismatic</t>
        </is>
      </c>
      <c r="K88" s="4" t="n">
        <v>6000</v>
      </c>
      <c r="L88" s="4" t="n">
        <v>70</v>
      </c>
      <c r="M88" s="5" t="n">
        <v>503</v>
      </c>
      <c r="N88" s="3" t="n">
        <v>211</v>
      </c>
      <c r="O88" s="3" t="n">
        <v>103</v>
      </c>
      <c r="P88" s="3" t="n">
        <v>4.2</v>
      </c>
      <c r="Q88" s="3" t="n">
        <v>3.7</v>
      </c>
      <c r="R88" s="3" t="n">
        <v>2.7</v>
      </c>
      <c r="S88" s="3">
        <f>O88*0.2</f>
        <v/>
      </c>
      <c r="T88" s="3">
        <f>2*O88</f>
        <v/>
      </c>
      <c r="U88" s="6" t="n">
        <v>1</v>
      </c>
      <c r="V88" s="3" t="n">
        <v>1810</v>
      </c>
      <c r="X88" s="3" t="n">
        <v>103</v>
      </c>
      <c r="Y88" s="3">
        <f>O88*0.2</f>
        <v/>
      </c>
      <c r="Z88" s="6" t="n">
        <v>1</v>
      </c>
      <c r="AA88" s="10" t="inlineStr">
        <is>
          <t>not defined</t>
        </is>
      </c>
      <c r="AB88" s="4" t="n">
        <v>265</v>
      </c>
      <c r="AC88" s="4" t="n">
        <v>13.3</v>
      </c>
      <c r="AD88" s="4" t="n">
        <v>268</v>
      </c>
      <c r="AE88" s="7" t="inlineStr">
        <is>
          <t>not applicable</t>
        </is>
      </c>
      <c r="AF88" s="4" t="n">
        <v>2020</v>
      </c>
      <c r="AG88" s="4" t="inlineStr">
        <is>
          <t>x</t>
        </is>
      </c>
      <c r="AH88" s="4" t="inlineStr">
        <is>
          <t>x</t>
        </is>
      </c>
      <c r="AI88" s="11" t="inlineStr">
        <is>
          <t>-</t>
        </is>
      </c>
      <c r="AK88" s="10" t="inlineStr">
        <is>
          <t>CC-CV</t>
        </is>
      </c>
      <c r="AL88" s="10" t="inlineStr">
        <is>
          <t>not defined</t>
        </is>
      </c>
      <c r="AM88" s="12" t="n">
        <v>0.9</v>
      </c>
      <c r="AN88">
        <f>IF(G88="Pouch",1,IF(G88="Prismatic",2,IF(G88="Cylindrical",3,"")))</f>
        <v/>
      </c>
      <c r="AO88" t="n">
        <v>60.25</v>
      </c>
    </row>
    <row r="89">
      <c r="A89" t="n">
        <v>87</v>
      </c>
      <c r="B89" s="3" t="inlineStr">
        <is>
          <t>ISI-090</t>
        </is>
      </c>
      <c r="C89" s="3" t="inlineStr">
        <is>
          <t>ISI-090</t>
        </is>
      </c>
      <c r="D89" s="3" t="inlineStr">
        <is>
          <t>VAPCELL</t>
        </is>
      </c>
      <c r="E89" s="3" t="inlineStr">
        <is>
          <t>Nickel rich</t>
        </is>
      </c>
      <c r="F89" s="3" t="inlineStr">
        <is>
          <t>NMC</t>
        </is>
      </c>
      <c r="G89" s="3" t="inlineStr">
        <is>
          <t>Cylindrical</t>
        </is>
      </c>
      <c r="H89" s="3" t="inlineStr">
        <is>
          <t>INR21700</t>
        </is>
      </c>
      <c r="I89" s="3" t="inlineStr">
        <is>
          <t>Active</t>
        </is>
      </c>
      <c r="J89" s="3" t="inlineStr">
        <is>
          <t>Cyl</t>
        </is>
      </c>
      <c r="K89" s="4" t="inlineStr">
        <is>
          <t>not defined</t>
        </is>
      </c>
      <c r="L89" s="4" t="inlineStr">
        <is>
          <t>not defined</t>
        </is>
      </c>
      <c r="M89" s="4" t="inlineStr">
        <is>
          <t>not defined</t>
        </is>
      </c>
      <c r="N89" s="4" t="inlineStr">
        <is>
          <t>not defined</t>
        </is>
      </c>
      <c r="O89" s="3" t="n">
        <v>4.5</v>
      </c>
      <c r="P89" s="3" t="n">
        <v>4.2</v>
      </c>
      <c r="Q89" s="3" t="n">
        <v>3.6</v>
      </c>
      <c r="R89" s="3" t="n">
        <v>2.5</v>
      </c>
      <c r="S89" s="3">
        <f>0.2*O89</f>
        <v/>
      </c>
      <c r="T89" s="3" t="n">
        <v>20</v>
      </c>
      <c r="U89" s="6" t="inlineStr">
        <is>
          <t>not defined</t>
        </is>
      </c>
      <c r="V89" s="3" t="n">
        <v>72</v>
      </c>
      <c r="X89" s="3" t="n">
        <v>3</v>
      </c>
      <c r="Y89" s="3" t="n">
        <v>1.5</v>
      </c>
      <c r="Z89" s="6" t="inlineStr">
        <is>
          <t>not defined</t>
        </is>
      </c>
      <c r="AA89" s="10" t="inlineStr">
        <is>
          <t>not defined</t>
        </is>
      </c>
      <c r="AB89" s="4" t="inlineStr">
        <is>
          <t>not applicable</t>
        </is>
      </c>
      <c r="AC89" s="4" t="n">
        <v>70</v>
      </c>
      <c r="AD89" s="8" t="n"/>
      <c r="AE89" s="8" t="n">
        <v>21</v>
      </c>
      <c r="AH89" s="4" t="inlineStr">
        <is>
          <t>x</t>
        </is>
      </c>
      <c r="AI89" s="11" t="inlineStr">
        <is>
          <t>24.05.2011</t>
        </is>
      </c>
      <c r="AK89" s="10" t="inlineStr">
        <is>
          <t>CC-CV</t>
        </is>
      </c>
      <c r="AL89" s="10" t="inlineStr">
        <is>
          <t>not defined</t>
        </is>
      </c>
      <c r="AM89" s="10" t="inlineStr">
        <is>
          <t>not defined</t>
        </is>
      </c>
      <c r="AN89">
        <f>IF(G89="Pouch",1,IF(G89="Prismatic",2,IF(G89="Cylindrical",3,"")))</f>
        <v/>
      </c>
      <c r="AO89" t="n">
        <v>64.69</v>
      </c>
    </row>
    <row r="90">
      <c r="A90" t="n">
        <v>88</v>
      </c>
      <c r="B90" s="3" t="inlineStr">
        <is>
          <t>ISI-091</t>
        </is>
      </c>
      <c r="C90" s="3" t="inlineStr">
        <is>
          <t>ISI-091</t>
        </is>
      </c>
      <c r="D90" s="3" t="inlineStr">
        <is>
          <t>Eagle Picher Technologies LLC</t>
        </is>
      </c>
      <c r="E90" s="3" t="inlineStr">
        <is>
          <t>Nickel rich</t>
        </is>
      </c>
      <c r="F90" s="3" t="inlineStr">
        <is>
          <t>NMC, NCA, NMC/NCA</t>
        </is>
      </c>
      <c r="G90" s="3" t="inlineStr">
        <is>
          <t>Prismatic</t>
        </is>
      </c>
      <c r="H90" s="3" t="inlineStr">
        <is>
          <t>LiBG18EV-1</t>
        </is>
      </c>
      <c r="I90" s="3" t="inlineStr">
        <is>
          <t>Active</t>
        </is>
      </c>
      <c r="J90" s="3" t="inlineStr">
        <is>
          <t>Prismatic</t>
        </is>
      </c>
      <c r="K90" s="4" t="n">
        <v>2000</v>
      </c>
      <c r="L90" s="4" t="n">
        <v>80</v>
      </c>
      <c r="M90" s="3" t="n">
        <v>210</v>
      </c>
      <c r="N90" s="3" t="n">
        <v>80</v>
      </c>
      <c r="O90" s="3" t="n">
        <v>17</v>
      </c>
      <c r="P90" s="3" t="n">
        <v>4.1</v>
      </c>
      <c r="Q90" s="3" t="n">
        <v>3.7</v>
      </c>
      <c r="R90" s="3" t="n">
        <v>2.5</v>
      </c>
      <c r="S90" s="3" t="n">
        <v>8.5</v>
      </c>
      <c r="T90" s="3" t="n">
        <v>2000</v>
      </c>
      <c r="U90" s="6" t="n">
        <v>0.5</v>
      </c>
      <c r="V90" s="3" t="n">
        <v>810</v>
      </c>
      <c r="X90" s="3" t="n">
        <v>27.5</v>
      </c>
      <c r="Y90" s="3" t="n">
        <v>1.1</v>
      </c>
      <c r="Z90" s="6" t="n">
        <v>1</v>
      </c>
      <c r="AA90" s="10" t="inlineStr">
        <is>
          <t>not defined</t>
        </is>
      </c>
      <c r="AB90" s="4" t="n">
        <v>229</v>
      </c>
      <c r="AC90" s="4" t="n">
        <v>9.800000000000001</v>
      </c>
      <c r="AD90" s="4" t="n">
        <v>142</v>
      </c>
      <c r="AE90" s="7" t="inlineStr">
        <is>
          <t>not applicable</t>
        </is>
      </c>
      <c r="AF90" s="4" t="n">
        <v>2020</v>
      </c>
      <c r="AG90" s="4" t="inlineStr">
        <is>
          <t>x</t>
        </is>
      </c>
      <c r="AJ90" s="4" t="inlineStr">
        <is>
          <t>Dimensionen aus Inches in mm umgerechnet</t>
        </is>
      </c>
      <c r="AK90" s="10" t="inlineStr">
        <is>
          <t>CC-CV</t>
        </is>
      </c>
      <c r="AL90" s="10" t="inlineStr">
        <is>
          <t>not defined</t>
        </is>
      </c>
      <c r="AM90" s="10" t="inlineStr">
        <is>
          <t>not defined</t>
        </is>
      </c>
      <c r="AN90">
        <f>IF(G90="Pouch",1,IF(G90="Prismatic",2,IF(G90="Cylindrical",3,"")))</f>
        <v/>
      </c>
      <c r="AO90" t="n">
        <v>60.79</v>
      </c>
    </row>
    <row r="91">
      <c r="A91" t="n">
        <v>89</v>
      </c>
      <c r="B91" s="3" t="inlineStr">
        <is>
          <t>ISI-092</t>
        </is>
      </c>
      <c r="C91" s="3" t="inlineStr">
        <is>
          <t>ISI-092</t>
        </is>
      </c>
      <c r="D91" s="3" t="inlineStr">
        <is>
          <t>Eagle Picher Technologies LLC</t>
        </is>
      </c>
      <c r="E91" s="3" t="inlineStr">
        <is>
          <t>Nickel rich</t>
        </is>
      </c>
      <c r="F91" s="3" t="inlineStr">
        <is>
          <t>NMC, NCA, NMC/NCA</t>
        </is>
      </c>
      <c r="G91" s="3" t="inlineStr">
        <is>
          <t>Prismatic</t>
        </is>
      </c>
      <c r="H91" s="3" t="inlineStr">
        <is>
          <t>SLC-16050-003</t>
        </is>
      </c>
      <c r="I91" s="3" t="inlineStr">
        <is>
          <t>Active</t>
        </is>
      </c>
      <c r="J91" s="3" t="inlineStr">
        <is>
          <t>Prismatic</t>
        </is>
      </c>
      <c r="K91" s="4" t="inlineStr">
        <is>
          <t>not defined</t>
        </is>
      </c>
      <c r="L91" s="4" t="inlineStr">
        <is>
          <t>not defined</t>
        </is>
      </c>
      <c r="M91" s="3" t="n">
        <v>305.4</v>
      </c>
      <c r="N91" s="3" t="n">
        <v>121.3</v>
      </c>
      <c r="O91" s="3" t="n">
        <v>62.5</v>
      </c>
      <c r="P91" s="3" t="n">
        <v>4.1</v>
      </c>
      <c r="Q91" s="3" t="n">
        <v>3.7</v>
      </c>
      <c r="R91" s="3" t="n">
        <v>3</v>
      </c>
      <c r="S91" s="3" t="n">
        <v>31.25</v>
      </c>
      <c r="T91" s="3" t="n">
        <v>62.5</v>
      </c>
      <c r="U91" s="6" t="inlineStr">
        <is>
          <t>not defined</t>
        </is>
      </c>
      <c r="V91" s="3" t="n">
        <v>2020</v>
      </c>
      <c r="X91" s="3" t="n">
        <v>125</v>
      </c>
      <c r="Y91" s="3" t="n">
        <v>31.25</v>
      </c>
      <c r="Z91" s="6" t="inlineStr">
        <is>
          <t>not defined</t>
        </is>
      </c>
      <c r="AA91" s="10" t="inlineStr">
        <is>
          <t>not defined</t>
        </is>
      </c>
      <c r="AB91" s="4" t="n">
        <v>172.7</v>
      </c>
      <c r="AC91" s="4" t="n">
        <v>58.4</v>
      </c>
      <c r="AD91" s="4" t="n">
        <v>81.5</v>
      </c>
      <c r="AE91" s="7" t="inlineStr">
        <is>
          <t>not applicable</t>
        </is>
      </c>
      <c r="AF91" s="4" t="n">
        <v>2016</v>
      </c>
      <c r="AG91" s="4" t="inlineStr">
        <is>
          <t>x</t>
        </is>
      </c>
      <c r="AJ91" s="4" t="inlineStr">
        <is>
          <t>keine genaue Angabe zu Life Cycle</t>
        </is>
      </c>
      <c r="AK91" s="10" t="inlineStr">
        <is>
          <t>CC-CV</t>
        </is>
      </c>
      <c r="AL91" s="10" t="inlineStr">
        <is>
          <t>not defined</t>
        </is>
      </c>
      <c r="AM91" s="10" t="inlineStr">
        <is>
          <t>not defined</t>
        </is>
      </c>
      <c r="AN91">
        <f>IF(G91="Pouch",1,IF(G91="Prismatic",2,IF(G91="Cylindrical",3,"")))</f>
        <v/>
      </c>
      <c r="AO91" t="n">
        <v>60.79</v>
      </c>
    </row>
    <row r="92">
      <c r="A92" t="n">
        <v>90</v>
      </c>
      <c r="B92" s="3" t="inlineStr">
        <is>
          <t>ISI-093</t>
        </is>
      </c>
      <c r="C92" s="3" t="inlineStr">
        <is>
          <t>ISI-093</t>
        </is>
      </c>
      <c r="D92" s="3" t="inlineStr">
        <is>
          <t>Eagle Picher Technologies LLC</t>
        </is>
      </c>
      <c r="E92" s="3" t="inlineStr">
        <is>
          <t>Nickel rich</t>
        </is>
      </c>
      <c r="F92" s="3" t="inlineStr">
        <is>
          <t>NMC, NCA, NMC/NCA</t>
        </is>
      </c>
      <c r="G92" s="3" t="inlineStr">
        <is>
          <t>Prismatic</t>
        </is>
      </c>
      <c r="H92" s="3" t="inlineStr">
        <is>
          <t>SLC-21060-001</t>
        </is>
      </c>
      <c r="I92" s="3" t="inlineStr">
        <is>
          <t>Active</t>
        </is>
      </c>
      <c r="J92" s="3" t="inlineStr">
        <is>
          <t>Prismatic</t>
        </is>
      </c>
      <c r="K92" s="4" t="inlineStr">
        <is>
          <t>not defined</t>
        </is>
      </c>
      <c r="L92" s="4" t="inlineStr">
        <is>
          <t>not defined</t>
        </is>
      </c>
      <c r="M92" s="3" t="n">
        <v>324.1</v>
      </c>
      <c r="N92" s="3" t="n">
        <v>131.7</v>
      </c>
      <c r="O92" s="3" t="n">
        <v>72</v>
      </c>
      <c r="P92" s="3" t="n">
        <v>4.1</v>
      </c>
      <c r="Q92" s="3" t="n">
        <v>3.7</v>
      </c>
      <c r="R92" s="3" t="n">
        <v>3</v>
      </c>
      <c r="S92" s="3" t="n">
        <v>36</v>
      </c>
      <c r="T92" s="3" t="n">
        <v>72</v>
      </c>
      <c r="U92" s="6" t="inlineStr">
        <is>
          <t>not defined</t>
        </is>
      </c>
      <c r="V92" s="3" t="n">
        <v>1974</v>
      </c>
      <c r="X92" s="3" t="n">
        <v>146</v>
      </c>
      <c r="Y92" s="3" t="n">
        <v>36</v>
      </c>
      <c r="Z92" s="6" t="inlineStr">
        <is>
          <t>not defined</t>
        </is>
      </c>
      <c r="AA92" s="10" t="inlineStr">
        <is>
          <t>not defined</t>
        </is>
      </c>
      <c r="AB92" s="4" t="n">
        <v>173</v>
      </c>
      <c r="AC92" s="4" t="n">
        <v>56.9</v>
      </c>
      <c r="AD92" s="4" t="n">
        <v>81.5</v>
      </c>
      <c r="AE92" s="7" t="inlineStr">
        <is>
          <t>not applicable</t>
        </is>
      </c>
      <c r="AF92" s="4" t="inlineStr">
        <is>
          <t>N/A</t>
        </is>
      </c>
      <c r="AG92" s="4" t="inlineStr">
        <is>
          <t>x</t>
        </is>
      </c>
      <c r="AJ92" s="4" t="inlineStr">
        <is>
          <t>keine genaue Angabe zu Life Cycle</t>
        </is>
      </c>
      <c r="AK92" s="10" t="inlineStr">
        <is>
          <t>CC-CV</t>
        </is>
      </c>
      <c r="AL92" s="10" t="inlineStr">
        <is>
          <t>not defined</t>
        </is>
      </c>
      <c r="AM92" s="10" t="inlineStr">
        <is>
          <t>not defined</t>
        </is>
      </c>
      <c r="AN92">
        <f>IF(G92="Pouch",1,IF(G92="Prismatic",2,IF(G92="Cylindrical",3,"")))</f>
        <v/>
      </c>
      <c r="AO92" t="n">
        <v>60.79</v>
      </c>
    </row>
    <row r="93">
      <c r="A93" t="n">
        <v>91</v>
      </c>
      <c r="B93" s="3" t="inlineStr">
        <is>
          <t>ISI-100</t>
        </is>
      </c>
      <c r="C93" s="3" t="inlineStr">
        <is>
          <t>ISI-100</t>
        </is>
      </c>
      <c r="D93" s="3" t="inlineStr">
        <is>
          <t>Amita Technologies</t>
        </is>
      </c>
      <c r="E93" s="3" t="inlineStr">
        <is>
          <t>Nickel rich</t>
        </is>
      </c>
      <c r="F93" s="3" t="inlineStr">
        <is>
          <t>NMC</t>
        </is>
      </c>
      <c r="G93" s="3" t="inlineStr">
        <is>
          <t>Pouch</t>
        </is>
      </c>
      <c r="H93" s="3" t="inlineStr">
        <is>
          <t>9299130NE</t>
        </is>
      </c>
      <c r="I93" s="3" t="inlineStr">
        <is>
          <t>Active</t>
        </is>
      </c>
      <c r="J93" s="3" t="inlineStr">
        <is>
          <t>Prismatic</t>
        </is>
      </c>
      <c r="K93" s="4" t="n">
        <v>1500</v>
      </c>
      <c r="L93" s="4" t="n">
        <v>70</v>
      </c>
      <c r="M93" s="3" t="n">
        <v>512</v>
      </c>
      <c r="N93" s="3" t="n">
        <v>246</v>
      </c>
      <c r="O93" s="3" t="n">
        <v>16.8</v>
      </c>
      <c r="P93" s="3" t="n">
        <v>4.2</v>
      </c>
      <c r="Q93" s="3" t="n">
        <v>3.7</v>
      </c>
      <c r="R93" s="3" t="n">
        <v>2.8</v>
      </c>
      <c r="S93" s="3" t="n">
        <v>3.2</v>
      </c>
      <c r="T93" s="3" t="n">
        <v>32</v>
      </c>
      <c r="U93" s="6" t="n">
        <v>1</v>
      </c>
      <c r="V93" s="3" t="n">
        <v>240</v>
      </c>
      <c r="X93" s="3" t="n">
        <v>16</v>
      </c>
      <c r="Y93" s="3" t="n">
        <v>3.2</v>
      </c>
      <c r="Z93" s="6" t="n">
        <v>1</v>
      </c>
      <c r="AA93" s="10" t="n">
        <v>0.33</v>
      </c>
      <c r="AB93" s="4" t="n">
        <v>130</v>
      </c>
      <c r="AC93" s="4" t="n">
        <v>9.199999999999999</v>
      </c>
      <c r="AD93" s="4" t="n">
        <v>99</v>
      </c>
      <c r="AE93" s="7" t="inlineStr">
        <is>
          <t>not applicable</t>
        </is>
      </c>
      <c r="AF93" s="4" t="inlineStr">
        <is>
          <t>N/A</t>
        </is>
      </c>
      <c r="AG93" s="4" t="inlineStr">
        <is>
          <t>x</t>
        </is>
      </c>
      <c r="AI93" s="11" t="inlineStr">
        <is>
          <t>-</t>
        </is>
      </c>
      <c r="AJ93" s="4" t="inlineStr">
        <is>
          <t>1C-1C RT 1500 Cycle ≧ 70%SOH</t>
        </is>
      </c>
      <c r="AK93" s="10" t="inlineStr">
        <is>
          <t>CC-CV</t>
        </is>
      </c>
      <c r="AL93" s="10" t="n">
        <v>0.05</v>
      </c>
      <c r="AM93" s="12" t="n">
        <v>1</v>
      </c>
      <c r="AN93">
        <f>IF(G93="Pouch",1,IF(G93="Prismatic",2,IF(G93="Cylindrical",3,"")))</f>
        <v/>
      </c>
      <c r="AO93" t="n">
        <v>60.25</v>
      </c>
    </row>
    <row r="94">
      <c r="A94" t="n">
        <v>92</v>
      </c>
      <c r="B94" s="3" t="inlineStr">
        <is>
          <t>ISI-101</t>
        </is>
      </c>
      <c r="C94" s="3" t="inlineStr">
        <is>
          <t>ISI-101</t>
        </is>
      </c>
      <c r="D94" s="3" t="inlineStr">
        <is>
          <t>Amita Technologies</t>
        </is>
      </c>
      <c r="E94" s="3" t="inlineStr">
        <is>
          <t>Nickel rich</t>
        </is>
      </c>
      <c r="F94" s="3" t="inlineStr">
        <is>
          <t>NMC / LTO</t>
        </is>
      </c>
      <c r="G94" s="15" t="inlineStr">
        <is>
          <t>Prismatic</t>
        </is>
      </c>
      <c r="H94" s="3" t="inlineStr">
        <is>
          <t>120155250L-AL40</t>
        </is>
      </c>
      <c r="I94" s="3" t="inlineStr">
        <is>
          <t>Active</t>
        </is>
      </c>
      <c r="J94" s="3" t="inlineStr">
        <is>
          <t>Prismatic</t>
        </is>
      </c>
      <c r="K94" s="4" t="n">
        <v>7500</v>
      </c>
      <c r="L94" s="4" t="n">
        <v>80</v>
      </c>
      <c r="M94" s="3" t="n">
        <v>198</v>
      </c>
      <c r="N94" s="3" t="n">
        <v>90</v>
      </c>
      <c r="O94" s="3" t="n">
        <v>42</v>
      </c>
      <c r="P94" s="3" t="n">
        <v>2.7</v>
      </c>
      <c r="Q94" s="3" t="n">
        <v>2.2</v>
      </c>
      <c r="R94" s="3" t="n">
        <v>1.6</v>
      </c>
      <c r="S94" s="3" t="n">
        <v>8</v>
      </c>
      <c r="T94" s="3" t="n">
        <v>200</v>
      </c>
      <c r="U94" s="6" t="n">
        <v>1</v>
      </c>
      <c r="V94" s="3" t="n">
        <v>980</v>
      </c>
      <c r="X94" s="3" t="n">
        <v>120</v>
      </c>
      <c r="Y94" s="3" t="n">
        <v>8</v>
      </c>
      <c r="Z94" s="6" t="n">
        <v>1</v>
      </c>
      <c r="AA94" s="10" t="inlineStr">
        <is>
          <t>not defined</t>
        </is>
      </c>
      <c r="AB94" s="4" t="n">
        <v>250</v>
      </c>
      <c r="AC94" s="4" t="n">
        <v>12</v>
      </c>
      <c r="AD94" s="4" t="n">
        <v>155</v>
      </c>
      <c r="AE94" s="7" t="inlineStr">
        <is>
          <t>not applicable</t>
        </is>
      </c>
      <c r="AF94" s="4" t="n">
        <v>2019</v>
      </c>
      <c r="AG94" s="4" t="inlineStr">
        <is>
          <t>x</t>
        </is>
      </c>
      <c r="AI94" s="11" t="inlineStr">
        <is>
          <t>15.10.2019</t>
        </is>
      </c>
      <c r="AJ94" s="4" t="inlineStr">
        <is>
          <t>1C-1C RT &gt; 10000</t>
        </is>
      </c>
      <c r="AK94" s="10" t="inlineStr">
        <is>
          <t>CC-CV</t>
        </is>
      </c>
      <c r="AL94" s="10" t="inlineStr">
        <is>
          <t>not defined</t>
        </is>
      </c>
      <c r="AM94" s="10" t="inlineStr">
        <is>
          <t>not defined</t>
        </is>
      </c>
      <c r="AN94">
        <f>IF(G94="Pouch",1,IF(G94="Prismatic",2,IF(G94="Cylindrical",3,"")))</f>
        <v/>
      </c>
      <c r="AO94" t="n">
        <v>60.79</v>
      </c>
    </row>
    <row r="95">
      <c r="A95" t="n">
        <v>93</v>
      </c>
      <c r="B95" s="3" t="inlineStr">
        <is>
          <t>ISI-102</t>
        </is>
      </c>
      <c r="C95" s="3" t="inlineStr">
        <is>
          <t>ISI-102</t>
        </is>
      </c>
      <c r="D95" s="3" t="inlineStr">
        <is>
          <t>Amita Technologies</t>
        </is>
      </c>
      <c r="E95" s="3" t="inlineStr">
        <is>
          <t>Lithium Iron Phosphate</t>
        </is>
      </c>
      <c r="F95" s="3" t="inlineStr">
        <is>
          <t>LFP</t>
        </is>
      </c>
      <c r="G95" s="15" t="inlineStr">
        <is>
          <t>Prismatic</t>
        </is>
      </c>
      <c r="H95" s="3" t="inlineStr">
        <is>
          <t>120155250P-LF01</t>
        </is>
      </c>
      <c r="I95" s="3" t="inlineStr">
        <is>
          <t>Active</t>
        </is>
      </c>
      <c r="J95" s="3" t="inlineStr">
        <is>
          <t>Prismatic</t>
        </is>
      </c>
      <c r="K95" s="4" t="n">
        <v>4000</v>
      </c>
      <c r="L95" s="4" t="n">
        <v>80</v>
      </c>
      <c r="M95" s="3" t="n">
        <v>275</v>
      </c>
      <c r="N95" s="3" t="n">
        <v>128</v>
      </c>
      <c r="O95" s="3" t="n">
        <v>40</v>
      </c>
      <c r="P95" s="3" t="n">
        <v>3.65</v>
      </c>
      <c r="Q95" s="3" t="n">
        <v>3.2</v>
      </c>
      <c r="R95" s="3" t="n">
        <v>2.5</v>
      </c>
      <c r="S95" s="3" t="n">
        <v>8</v>
      </c>
      <c r="T95" s="3" t="n">
        <v>120</v>
      </c>
      <c r="U95" s="6" t="n">
        <v>1</v>
      </c>
      <c r="V95" s="3" t="n">
        <v>980</v>
      </c>
      <c r="X95" s="3" t="n">
        <v>120</v>
      </c>
      <c r="Y95" s="3" t="n">
        <v>8</v>
      </c>
      <c r="Z95" s="6" t="n">
        <v>1</v>
      </c>
      <c r="AA95" s="10" t="n">
        <v>0.33</v>
      </c>
      <c r="AB95" s="4" t="n">
        <v>250</v>
      </c>
      <c r="AC95" s="4" t="n">
        <v>12.2</v>
      </c>
      <c r="AD95" s="4" t="n">
        <v>155</v>
      </c>
      <c r="AE95" s="7" t="inlineStr">
        <is>
          <t>not applicable</t>
        </is>
      </c>
      <c r="AF95" s="4" t="n">
        <v>2020</v>
      </c>
      <c r="AG95" s="4" t="inlineStr">
        <is>
          <t>x</t>
        </is>
      </c>
      <c r="AI95" s="11" t="inlineStr">
        <is>
          <t>18.06.2020</t>
        </is>
      </c>
      <c r="AK95" s="10" t="inlineStr">
        <is>
          <t>CC-CV</t>
        </is>
      </c>
      <c r="AL95" s="10" t="inlineStr">
        <is>
          <t>not defined</t>
        </is>
      </c>
      <c r="AM95" s="10" t="inlineStr">
        <is>
          <t>not defined</t>
        </is>
      </c>
      <c r="AN95">
        <f>IF(G95="Pouch",1,IF(G95="Prismatic",2,IF(G95="Cylindrical",3,"")))</f>
        <v/>
      </c>
      <c r="AO95" t="n">
        <v>60.79</v>
      </c>
    </row>
    <row r="96">
      <c r="A96" t="n">
        <v>94</v>
      </c>
      <c r="B96" s="3" t="inlineStr">
        <is>
          <t>ISI-103a</t>
        </is>
      </c>
      <c r="C96" s="3" t="inlineStr">
        <is>
          <t>ISI-103</t>
        </is>
      </c>
      <c r="D96" s="3" t="inlineStr">
        <is>
          <t>Amita Technologies</t>
        </is>
      </c>
      <c r="E96" s="3" t="inlineStr">
        <is>
          <t>Nickel rich</t>
        </is>
      </c>
      <c r="F96" s="3" t="inlineStr">
        <is>
          <t>NMC</t>
        </is>
      </c>
      <c r="G96" s="15" t="inlineStr">
        <is>
          <t>Prismatic</t>
        </is>
      </c>
      <c r="H96" s="3" t="inlineStr">
        <is>
          <t>120155250N- AM44E</t>
        </is>
      </c>
      <c r="I96" s="3" t="inlineStr">
        <is>
          <t>Active</t>
        </is>
      </c>
      <c r="J96" s="3" t="inlineStr">
        <is>
          <t>Prismatic</t>
        </is>
      </c>
      <c r="K96" s="4" t="n">
        <v>5000</v>
      </c>
      <c r="L96" s="4" t="n">
        <v>80</v>
      </c>
      <c r="M96" s="3" t="n">
        <v>384.6</v>
      </c>
      <c r="N96" s="3" t="n">
        <v>202</v>
      </c>
      <c r="O96" s="3" t="n">
        <v>49</v>
      </c>
      <c r="P96" s="3" t="n">
        <v>4.2</v>
      </c>
      <c r="Q96" s="3" t="n">
        <v>3.65</v>
      </c>
      <c r="R96" s="3" t="n">
        <v>2.8</v>
      </c>
      <c r="S96" s="3" t="n">
        <v>9.6</v>
      </c>
      <c r="T96" s="3" t="n">
        <v>144</v>
      </c>
      <c r="U96" s="6" t="n">
        <v>1</v>
      </c>
      <c r="V96" s="3" t="n">
        <v>885</v>
      </c>
      <c r="X96" s="3" t="n">
        <v>9.6</v>
      </c>
      <c r="Y96" s="3" t="n">
        <v>144</v>
      </c>
      <c r="Z96" s="6" t="n">
        <v>1</v>
      </c>
      <c r="AA96" s="10" t="inlineStr">
        <is>
          <t>not defined</t>
        </is>
      </c>
      <c r="AB96" s="4" t="n">
        <v>250</v>
      </c>
      <c r="AC96" s="4" t="n">
        <v>12.2</v>
      </c>
      <c r="AD96" s="4" t="n">
        <v>155</v>
      </c>
      <c r="AE96" s="7" t="inlineStr">
        <is>
          <t>not applicable</t>
        </is>
      </c>
      <c r="AF96" s="4" t="n">
        <v>2020</v>
      </c>
      <c r="AG96" s="4" t="inlineStr">
        <is>
          <t>x</t>
        </is>
      </c>
      <c r="AI96" s="11" t="inlineStr">
        <is>
          <t>18.06.2020</t>
        </is>
      </c>
      <c r="AK96" s="10" t="inlineStr">
        <is>
          <t>CC-CV</t>
        </is>
      </c>
      <c r="AL96" s="10" t="n">
        <v>0.05</v>
      </c>
      <c r="AM96" s="12" t="n">
        <v>0.9</v>
      </c>
      <c r="AN96">
        <f>IF(G96="Pouch",1,IF(G96="Prismatic",2,IF(G96="Cylindrical",3,"")))</f>
        <v/>
      </c>
      <c r="AO96" t="n">
        <v>60.79</v>
      </c>
    </row>
    <row r="97">
      <c r="A97" t="n">
        <v>95</v>
      </c>
      <c r="B97" s="3" t="inlineStr">
        <is>
          <t>ISI-104</t>
        </is>
      </c>
      <c r="C97" s="3" t="inlineStr">
        <is>
          <t>ISI-104</t>
        </is>
      </c>
      <c r="D97" s="3" t="inlineStr">
        <is>
          <t>Amita Technologies</t>
        </is>
      </c>
      <c r="E97" s="3" t="inlineStr">
        <is>
          <t>Nickel rich</t>
        </is>
      </c>
      <c r="F97" s="3" t="inlineStr">
        <is>
          <t>NMC</t>
        </is>
      </c>
      <c r="G97" s="15" t="inlineStr">
        <is>
          <t>Prismatic</t>
        </is>
      </c>
      <c r="H97" s="3" t="inlineStr">
        <is>
          <t>120155250NH-NH02</t>
        </is>
      </c>
      <c r="I97" s="3" t="inlineStr">
        <is>
          <t>Active</t>
        </is>
      </c>
      <c r="J97" s="3" t="inlineStr">
        <is>
          <t>Prismatic</t>
        </is>
      </c>
      <c r="K97" s="4" t="n">
        <v>3000</v>
      </c>
      <c r="L97" s="4" t="n">
        <v>85</v>
      </c>
      <c r="M97" s="3" t="n">
        <v>348.3</v>
      </c>
      <c r="N97" s="3" t="n">
        <v>175</v>
      </c>
      <c r="O97" s="3" t="n">
        <v>45</v>
      </c>
      <c r="P97" s="3" t="n">
        <v>4.2</v>
      </c>
      <c r="Q97" s="3" t="n">
        <v>3.6</v>
      </c>
      <c r="R97" s="3" t="n">
        <v>2.4</v>
      </c>
      <c r="S97" s="3" t="n">
        <v>8.800000000000001</v>
      </c>
      <c r="T97" s="3" t="n">
        <v>176</v>
      </c>
      <c r="U97" s="6" t="n">
        <v>1</v>
      </c>
      <c r="V97" s="3" t="n">
        <v>928</v>
      </c>
      <c r="X97" s="3" t="n">
        <v>176</v>
      </c>
      <c r="Y97" s="3" t="n">
        <v>8.800000000000001</v>
      </c>
      <c r="Z97" s="6" t="n">
        <v>4</v>
      </c>
      <c r="AA97" s="10" t="inlineStr">
        <is>
          <t>not defined</t>
        </is>
      </c>
      <c r="AB97" s="4" t="n">
        <v>250</v>
      </c>
      <c r="AC97" s="4" t="n">
        <v>12.2</v>
      </c>
      <c r="AD97" s="4" t="n">
        <v>155</v>
      </c>
      <c r="AE97" s="7" t="inlineStr">
        <is>
          <t>not applicable</t>
        </is>
      </c>
      <c r="AF97" s="4" t="n">
        <v>2020</v>
      </c>
      <c r="AG97" s="4" t="inlineStr">
        <is>
          <t>x</t>
        </is>
      </c>
      <c r="AI97" s="11" t="inlineStr">
        <is>
          <t>18.06.2020</t>
        </is>
      </c>
      <c r="AK97" s="10" t="inlineStr">
        <is>
          <t>CC-CV</t>
        </is>
      </c>
      <c r="AL97" s="10" t="n">
        <v>0.05</v>
      </c>
      <c r="AM97" s="10" t="inlineStr">
        <is>
          <t>not defined</t>
        </is>
      </c>
      <c r="AN97">
        <f>IF(G97="Pouch",1,IF(G97="Prismatic",2,IF(G97="Cylindrical",3,"")))</f>
        <v/>
      </c>
      <c r="AO97" t="n">
        <v>60.79</v>
      </c>
    </row>
    <row r="98">
      <c r="A98" t="n">
        <v>96</v>
      </c>
      <c r="B98" s="3" t="inlineStr">
        <is>
          <t>ISI-105</t>
        </is>
      </c>
      <c r="C98" s="3" t="inlineStr">
        <is>
          <t>ISI-105</t>
        </is>
      </c>
      <c r="D98" s="3" t="inlineStr">
        <is>
          <t>Amita Technologies</t>
        </is>
      </c>
      <c r="E98" s="3" t="inlineStr">
        <is>
          <t>Nickel rich</t>
        </is>
      </c>
      <c r="F98" s="3" t="inlineStr">
        <is>
          <t>NMC</t>
        </is>
      </c>
      <c r="G98" s="3" t="inlineStr">
        <is>
          <t>Pouch</t>
        </is>
      </c>
      <c r="H98" s="3" t="inlineStr">
        <is>
          <t>5099130NRS</t>
        </is>
      </c>
      <c r="I98" s="3" t="inlineStr">
        <is>
          <t>Active</t>
        </is>
      </c>
      <c r="J98" s="3" t="inlineStr">
        <is>
          <t>Prismatic</t>
        </is>
      </c>
      <c r="K98" s="4" t="n">
        <v>2000</v>
      </c>
      <c r="L98" s="4" t="n">
        <v>80</v>
      </c>
      <c r="M98" s="3" t="n">
        <v>333</v>
      </c>
      <c r="N98" s="3" t="n">
        <v>152</v>
      </c>
      <c r="O98" s="3" t="n">
        <v>5.5</v>
      </c>
      <c r="P98" s="3" t="n">
        <v>4.2</v>
      </c>
      <c r="Q98" s="3" t="n">
        <v>3.7</v>
      </c>
      <c r="R98" s="3" t="n">
        <v>2.8</v>
      </c>
      <c r="S98" s="8" t="n"/>
      <c r="T98" s="3" t="n">
        <v>44</v>
      </c>
      <c r="U98" s="6" t="n">
        <v>1</v>
      </c>
      <c r="V98" s="3" t="n">
        <v>141</v>
      </c>
      <c r="X98" s="3" t="n">
        <v>27.5</v>
      </c>
      <c r="Y98" s="8" t="n"/>
      <c r="Z98" s="6" t="n">
        <v>1</v>
      </c>
      <c r="AA98" s="10" t="inlineStr">
        <is>
          <t>not defined</t>
        </is>
      </c>
      <c r="AB98" s="4" t="n">
        <v>130</v>
      </c>
      <c r="AC98" s="4" t="n">
        <v>5.23</v>
      </c>
      <c r="AD98" s="4" t="n">
        <v>98</v>
      </c>
      <c r="AE98" s="7" t="inlineStr">
        <is>
          <t>not applicable</t>
        </is>
      </c>
      <c r="AF98" s="4" t="inlineStr">
        <is>
          <t>N/A</t>
        </is>
      </c>
      <c r="AG98" s="4" t="inlineStr">
        <is>
          <t>x</t>
        </is>
      </c>
      <c r="AI98" s="11" t="inlineStr">
        <is>
          <t>07.12.2008</t>
        </is>
      </c>
      <c r="AJ98" s="4" t="inlineStr">
        <is>
          <t>Datasheet als Screenshot Webseite</t>
        </is>
      </c>
      <c r="AK98" s="10" t="inlineStr">
        <is>
          <t>CC-CV</t>
        </is>
      </c>
      <c r="AL98" s="10" t="inlineStr">
        <is>
          <t>not defined</t>
        </is>
      </c>
      <c r="AM98" s="10" t="inlineStr">
        <is>
          <t>not defined</t>
        </is>
      </c>
      <c r="AN98">
        <f>IF(G98="Pouch",1,IF(G98="Prismatic",2,IF(G98="Cylindrical",3,"")))</f>
        <v/>
      </c>
      <c r="AO98" t="n">
        <v>60.25</v>
      </c>
    </row>
    <row r="99">
      <c r="A99" t="n">
        <v>97</v>
      </c>
      <c r="B99" s="3" t="inlineStr">
        <is>
          <t>ISI-106</t>
        </is>
      </c>
      <c r="C99" s="3" t="inlineStr">
        <is>
          <t>ISI-106</t>
        </is>
      </c>
      <c r="D99" s="3" t="inlineStr">
        <is>
          <t>Amita Technologies</t>
        </is>
      </c>
      <c r="E99" s="3" t="inlineStr">
        <is>
          <t>Nickel rich</t>
        </is>
      </c>
      <c r="F99" s="3" t="inlineStr">
        <is>
          <t>NMC</t>
        </is>
      </c>
      <c r="G99" s="3" t="inlineStr">
        <is>
          <t>Pouch</t>
        </is>
      </c>
      <c r="H99" s="3" t="inlineStr">
        <is>
          <t>7799130N</t>
        </is>
      </c>
      <c r="I99" s="3" t="inlineStr">
        <is>
          <t>Active</t>
        </is>
      </c>
      <c r="J99" s="3" t="inlineStr">
        <is>
          <t>Prismatic</t>
        </is>
      </c>
      <c r="K99" s="4" t="n">
        <v>2000</v>
      </c>
      <c r="L99" s="4" t="inlineStr">
        <is>
          <t>not defined</t>
        </is>
      </c>
      <c r="M99" s="3" t="n">
        <v>388</v>
      </c>
      <c r="N99" s="3" t="n">
        <v>181</v>
      </c>
      <c r="O99" s="3" t="n">
        <v>10.3</v>
      </c>
      <c r="P99" s="3" t="n">
        <v>4.2</v>
      </c>
      <c r="Q99" s="3" t="n">
        <v>3.7</v>
      </c>
      <c r="R99" s="3" t="n">
        <v>2.8</v>
      </c>
      <c r="S99" s="8" t="n"/>
      <c r="T99" s="3" t="n">
        <v>30.9</v>
      </c>
      <c r="U99" s="6" t="n">
        <v>1</v>
      </c>
      <c r="V99" s="3" t="n">
        <v>218</v>
      </c>
      <c r="X99" s="3" t="n">
        <v>10.3</v>
      </c>
      <c r="Y99" s="8" t="n"/>
      <c r="Z99" s="6" t="n">
        <v>1</v>
      </c>
      <c r="AA99" s="10" t="inlineStr">
        <is>
          <t>not defined</t>
        </is>
      </c>
      <c r="AB99" s="4" t="n">
        <v>130</v>
      </c>
      <c r="AC99" s="4" t="n">
        <v>8.199999999999999</v>
      </c>
      <c r="AD99" s="4" t="n">
        <v>98</v>
      </c>
      <c r="AE99" s="7" t="inlineStr">
        <is>
          <t>not applicable</t>
        </is>
      </c>
      <c r="AF99" s="4" t="inlineStr">
        <is>
          <t>N/A</t>
        </is>
      </c>
      <c r="AG99" s="4" t="inlineStr">
        <is>
          <t>x</t>
        </is>
      </c>
      <c r="AI99" s="11" t="inlineStr">
        <is>
          <t>-</t>
        </is>
      </c>
      <c r="AJ99" s="4" t="inlineStr">
        <is>
          <t>Datasheet als Screenshot Webseite</t>
        </is>
      </c>
      <c r="AK99" s="10" t="inlineStr">
        <is>
          <t>CC-CV</t>
        </is>
      </c>
      <c r="AL99" s="10" t="inlineStr">
        <is>
          <t>not defined</t>
        </is>
      </c>
      <c r="AM99" s="10" t="inlineStr">
        <is>
          <t>not defined</t>
        </is>
      </c>
      <c r="AN99">
        <f>IF(G99="Pouch",1,IF(G99="Prismatic",2,IF(G99="Cylindrical",3,"")))</f>
        <v/>
      </c>
      <c r="AO99" t="n">
        <v>60.25</v>
      </c>
    </row>
    <row r="100">
      <c r="A100" t="n">
        <v>98</v>
      </c>
      <c r="B100" s="3" t="inlineStr">
        <is>
          <t>ISI-107</t>
        </is>
      </c>
      <c r="C100" s="3" t="inlineStr">
        <is>
          <t>ISI-107</t>
        </is>
      </c>
      <c r="D100" s="3" t="inlineStr">
        <is>
          <t>Amita Technologies</t>
        </is>
      </c>
      <c r="E100" s="3" t="inlineStr">
        <is>
          <t>Nickel rich</t>
        </is>
      </c>
      <c r="F100" s="3" t="inlineStr">
        <is>
          <t>NCA</t>
        </is>
      </c>
      <c r="G100" s="3" t="inlineStr">
        <is>
          <t>Pouch</t>
        </is>
      </c>
      <c r="H100" s="3" t="inlineStr">
        <is>
          <t>8399130NE</t>
        </is>
      </c>
      <c r="I100" s="3" t="inlineStr">
        <is>
          <t>Active</t>
        </is>
      </c>
      <c r="J100" s="3" t="inlineStr">
        <is>
          <t>Prismatic</t>
        </is>
      </c>
      <c r="K100" s="4" t="n">
        <v>700</v>
      </c>
      <c r="L100" s="4" t="inlineStr">
        <is>
          <t>not defined</t>
        </is>
      </c>
      <c r="M100" s="3" t="n">
        <v>521</v>
      </c>
      <c r="N100" s="3" t="n">
        <v>235</v>
      </c>
      <c r="O100" s="3" t="n">
        <v>14.5</v>
      </c>
      <c r="P100" s="3" t="n">
        <v>4.2</v>
      </c>
      <c r="Q100" s="3" t="n">
        <v>3.7</v>
      </c>
      <c r="R100" s="3" t="n">
        <v>2.8</v>
      </c>
      <c r="S100" s="8" t="n"/>
      <c r="T100" s="3" t="n">
        <v>14.5</v>
      </c>
      <c r="U100" s="6" t="n">
        <v>1</v>
      </c>
      <c r="V100" s="3" t="n">
        <v>235</v>
      </c>
      <c r="X100" s="3" t="n">
        <v>14.5</v>
      </c>
      <c r="Y100" s="8" t="n"/>
      <c r="Z100" s="6" t="n">
        <v>1</v>
      </c>
      <c r="AA100" s="10" t="inlineStr">
        <is>
          <t>not defined</t>
        </is>
      </c>
      <c r="AB100" s="4" t="n">
        <v>130</v>
      </c>
      <c r="AC100" s="4" t="n">
        <v>8.300000000000001</v>
      </c>
      <c r="AD100" s="4" t="n">
        <v>99</v>
      </c>
      <c r="AE100" s="7" t="inlineStr">
        <is>
          <t>not applicable</t>
        </is>
      </c>
      <c r="AF100" s="4" t="inlineStr">
        <is>
          <t>N/A</t>
        </is>
      </c>
      <c r="AG100" s="4" t="inlineStr">
        <is>
          <t>x</t>
        </is>
      </c>
      <c r="AI100" s="11" t="inlineStr">
        <is>
          <t>-</t>
        </is>
      </c>
      <c r="AJ100" s="4" t="inlineStr">
        <is>
          <t>Datasheet als Screenshot Webseite</t>
        </is>
      </c>
      <c r="AK100" s="10" t="inlineStr">
        <is>
          <t>CC-CV</t>
        </is>
      </c>
      <c r="AL100" s="10" t="inlineStr">
        <is>
          <t>not defined</t>
        </is>
      </c>
      <c r="AM100" s="10" t="inlineStr">
        <is>
          <t>not defined</t>
        </is>
      </c>
      <c r="AN100">
        <f>IF(G100="Pouch",1,IF(G100="Prismatic",2,IF(G100="Cylindrical",3,"")))</f>
        <v/>
      </c>
      <c r="AO100" t="n">
        <v>60.25</v>
      </c>
    </row>
    <row r="101">
      <c r="A101" t="n">
        <v>99</v>
      </c>
      <c r="B101" s="3" t="inlineStr">
        <is>
          <t>ISI-108</t>
        </is>
      </c>
      <c r="C101" s="3" t="inlineStr">
        <is>
          <t>ISI-108</t>
        </is>
      </c>
      <c r="D101" s="3" t="inlineStr">
        <is>
          <t>Amita Technologies</t>
        </is>
      </c>
      <c r="E101" s="3" t="inlineStr">
        <is>
          <t>Nickel rich</t>
        </is>
      </c>
      <c r="F101" s="3" t="inlineStr">
        <is>
          <t>NMC</t>
        </is>
      </c>
      <c r="G101" s="15" t="inlineStr">
        <is>
          <t>Pouch</t>
        </is>
      </c>
      <c r="H101" s="3" t="inlineStr">
        <is>
          <t>7799130ND</t>
        </is>
      </c>
      <c r="I101" s="3" t="inlineStr">
        <is>
          <t>Active</t>
        </is>
      </c>
      <c r="J101" s="3" t="inlineStr">
        <is>
          <t>Prismatic</t>
        </is>
      </c>
      <c r="K101" s="4" t="n">
        <v>2000</v>
      </c>
      <c r="L101" s="4" t="inlineStr">
        <is>
          <t>not defined</t>
        </is>
      </c>
      <c r="M101" s="3" t="n">
        <v>440</v>
      </c>
      <c r="N101" s="3" t="n">
        <v>202</v>
      </c>
      <c r="O101" s="3" t="n">
        <v>11.7</v>
      </c>
      <c r="P101" s="3" t="n">
        <v>4.2</v>
      </c>
      <c r="Q101" s="3" t="n">
        <v>3.7</v>
      </c>
      <c r="R101" s="3" t="n">
        <v>2.8</v>
      </c>
      <c r="S101" s="8" t="n"/>
      <c r="T101" s="3" t="n">
        <v>35.1</v>
      </c>
      <c r="U101" s="6" t="n">
        <v>1</v>
      </c>
      <c r="V101" s="3" t="n">
        <v>221</v>
      </c>
      <c r="X101" s="3" t="n">
        <v>11.7</v>
      </c>
      <c r="Y101" s="8" t="n"/>
      <c r="Z101" s="6" t="n">
        <v>1</v>
      </c>
      <c r="AA101" s="10" t="inlineStr">
        <is>
          <t>not defined</t>
        </is>
      </c>
      <c r="AB101" s="4" t="n">
        <v>130</v>
      </c>
      <c r="AC101" s="4" t="n">
        <v>8.1</v>
      </c>
      <c r="AD101" s="4" t="n">
        <v>98</v>
      </c>
      <c r="AE101" s="7" t="inlineStr">
        <is>
          <t>not applicable</t>
        </is>
      </c>
      <c r="AF101" s="4" t="inlineStr">
        <is>
          <t>N/A</t>
        </is>
      </c>
      <c r="AG101" s="4" t="inlineStr">
        <is>
          <t>x</t>
        </is>
      </c>
      <c r="AI101" s="11" t="inlineStr">
        <is>
          <t>-</t>
        </is>
      </c>
      <c r="AK101" s="10" t="inlineStr">
        <is>
          <t>CC-CV</t>
        </is>
      </c>
      <c r="AL101" s="10" t="inlineStr">
        <is>
          <t>not defined</t>
        </is>
      </c>
      <c r="AM101" s="10" t="inlineStr">
        <is>
          <t>not defined</t>
        </is>
      </c>
      <c r="AN101">
        <f>IF(G101="Pouch",1,IF(G101="Prismatic",2,IF(G101="Cylindrical",3,"")))</f>
        <v/>
      </c>
      <c r="AO101" t="n">
        <v>60.25</v>
      </c>
    </row>
    <row r="102">
      <c r="A102" t="n">
        <v>100</v>
      </c>
      <c r="B102" s="3" t="inlineStr">
        <is>
          <t>ISI-109</t>
        </is>
      </c>
      <c r="C102" s="3" t="inlineStr">
        <is>
          <t>ISI-109</t>
        </is>
      </c>
      <c r="D102" s="3" t="inlineStr">
        <is>
          <t>Amita Technologies</t>
        </is>
      </c>
      <c r="E102" s="3" t="inlineStr">
        <is>
          <t>Lithium Iron Phosphate</t>
        </is>
      </c>
      <c r="F102" s="3" t="inlineStr">
        <is>
          <t>LFP</t>
        </is>
      </c>
      <c r="G102" s="15" t="inlineStr">
        <is>
          <t>Pouch</t>
        </is>
      </c>
      <c r="H102" s="3" t="inlineStr">
        <is>
          <t>7799130P</t>
        </is>
      </c>
      <c r="I102" s="3" t="inlineStr">
        <is>
          <t>Active</t>
        </is>
      </c>
      <c r="J102" s="3" t="inlineStr">
        <is>
          <t>Prismatic</t>
        </is>
      </c>
      <c r="K102" s="4" t="n">
        <v>3000</v>
      </c>
      <c r="L102" s="4" t="inlineStr">
        <is>
          <t>not defined</t>
        </is>
      </c>
      <c r="M102" s="3" t="n">
        <v>266</v>
      </c>
      <c r="N102" s="3" t="n">
        <v>135</v>
      </c>
      <c r="O102" s="3" t="n">
        <v>7.5</v>
      </c>
      <c r="P102" s="3" t="n">
        <v>3.65</v>
      </c>
      <c r="Q102" s="3" t="n">
        <v>3.2</v>
      </c>
      <c r="R102" s="3" t="n">
        <v>2.5</v>
      </c>
      <c r="S102" s="8" t="n"/>
      <c r="T102" s="3" t="n">
        <v>37.5</v>
      </c>
      <c r="U102" s="6" t="inlineStr">
        <is>
          <t>not defined</t>
        </is>
      </c>
      <c r="V102" s="3" t="n">
        <v>195</v>
      </c>
      <c r="X102" s="3" t="n">
        <v>15</v>
      </c>
      <c r="Y102" s="8" t="n"/>
      <c r="Z102" s="6" t="inlineStr">
        <is>
          <t>not defined</t>
        </is>
      </c>
      <c r="AA102" s="10" t="inlineStr">
        <is>
          <t>not defined</t>
        </is>
      </c>
      <c r="AB102" s="4" t="n">
        <v>130</v>
      </c>
      <c r="AC102" s="4" t="n">
        <v>7.9</v>
      </c>
      <c r="AD102" s="4" t="n">
        <v>98</v>
      </c>
      <c r="AE102" s="7" t="inlineStr">
        <is>
          <t>not applicable</t>
        </is>
      </c>
      <c r="AF102" s="4" t="inlineStr">
        <is>
          <t>N/A</t>
        </is>
      </c>
      <c r="AG102" s="4" t="inlineStr">
        <is>
          <t>x</t>
        </is>
      </c>
      <c r="AI102" s="11" t="inlineStr">
        <is>
          <t>-</t>
        </is>
      </c>
      <c r="AK102" s="10" t="inlineStr">
        <is>
          <t>CC-CV</t>
        </is>
      </c>
      <c r="AL102" s="10" t="inlineStr">
        <is>
          <t>not defined</t>
        </is>
      </c>
      <c r="AM102" s="10" t="inlineStr">
        <is>
          <t>not defined</t>
        </is>
      </c>
      <c r="AN102">
        <f>IF(G102="Pouch",1,IF(G102="Prismatic",2,IF(G102="Cylindrical",3,"")))</f>
        <v/>
      </c>
      <c r="AO102" t="n">
        <v>60.25</v>
      </c>
    </row>
    <row r="103">
      <c r="A103" t="n">
        <v>101</v>
      </c>
      <c r="B103" s="3" t="inlineStr">
        <is>
          <t>ISI-110</t>
        </is>
      </c>
      <c r="C103" s="3" t="inlineStr">
        <is>
          <t>ISI-110</t>
        </is>
      </c>
      <c r="D103" s="3" t="inlineStr">
        <is>
          <t>Amita Technologies</t>
        </is>
      </c>
      <c r="E103" s="3" t="inlineStr">
        <is>
          <t>Nickel rich</t>
        </is>
      </c>
      <c r="F103" s="3" t="inlineStr">
        <is>
          <t>NMC</t>
        </is>
      </c>
      <c r="G103" s="15" t="inlineStr">
        <is>
          <t>Pouch</t>
        </is>
      </c>
      <c r="H103" s="3" t="inlineStr">
        <is>
          <t>9299130N</t>
        </is>
      </c>
      <c r="I103" s="3" t="inlineStr">
        <is>
          <t>Active</t>
        </is>
      </c>
      <c r="J103" s="3" t="inlineStr">
        <is>
          <t>Prismatic</t>
        </is>
      </c>
      <c r="K103" s="4" t="n">
        <v>2000</v>
      </c>
      <c r="L103" s="4" t="inlineStr">
        <is>
          <t>not defined</t>
        </is>
      </c>
      <c r="M103" s="3" t="n">
        <v>404</v>
      </c>
      <c r="N103" s="3" t="n">
        <v>184</v>
      </c>
      <c r="O103" s="3" t="n">
        <v>13</v>
      </c>
      <c r="P103" s="3" t="n">
        <v>4.2</v>
      </c>
      <c r="Q103" s="3" t="n">
        <v>3.7</v>
      </c>
      <c r="R103" s="3" t="n">
        <v>2.8</v>
      </c>
      <c r="S103" s="8" t="n"/>
      <c r="T103" s="3" t="n">
        <v>39</v>
      </c>
      <c r="U103" s="6" t="n">
        <v>1</v>
      </c>
      <c r="V103" s="3" t="n">
        <v>260</v>
      </c>
      <c r="X103" s="3" t="n">
        <v>13</v>
      </c>
      <c r="Y103" s="8" t="n"/>
      <c r="Z103" s="6" t="n">
        <v>1</v>
      </c>
      <c r="AA103" s="10" t="inlineStr">
        <is>
          <t>not defined</t>
        </is>
      </c>
      <c r="AB103" s="4" t="n">
        <v>130</v>
      </c>
      <c r="AC103" s="4" t="n">
        <v>9.050000000000001</v>
      </c>
      <c r="AD103" s="4" t="n">
        <v>98</v>
      </c>
      <c r="AE103" s="7" t="inlineStr">
        <is>
          <t>not applicable</t>
        </is>
      </c>
      <c r="AF103" s="4" t="inlineStr">
        <is>
          <t>N/A</t>
        </is>
      </c>
      <c r="AG103" s="4" t="inlineStr">
        <is>
          <t>x</t>
        </is>
      </c>
      <c r="AI103" s="11" t="inlineStr">
        <is>
          <t>-</t>
        </is>
      </c>
      <c r="AK103" s="10" t="inlineStr">
        <is>
          <t>CC-CV</t>
        </is>
      </c>
      <c r="AL103" s="10" t="inlineStr">
        <is>
          <t>not defined</t>
        </is>
      </c>
      <c r="AM103" s="10" t="inlineStr">
        <is>
          <t>not defined</t>
        </is>
      </c>
      <c r="AN103">
        <f>IF(G103="Pouch",1,IF(G103="Prismatic",2,IF(G103="Cylindrical",3,"")))</f>
        <v/>
      </c>
      <c r="AO103" t="n">
        <v>60.25</v>
      </c>
    </row>
    <row r="104">
      <c r="A104" t="n">
        <v>102</v>
      </c>
      <c r="B104" s="3" t="inlineStr">
        <is>
          <t>ISI-111</t>
        </is>
      </c>
      <c r="C104" s="3" t="inlineStr">
        <is>
          <t>ISI-111</t>
        </is>
      </c>
      <c r="D104" s="3" t="inlineStr">
        <is>
          <t>Eemb Co</t>
        </is>
      </c>
      <c r="E104" s="3" t="inlineStr">
        <is>
          <t>Lithium Iron Phosphate</t>
        </is>
      </c>
      <c r="F104" s="3" t="inlineStr">
        <is>
          <t>LFP</t>
        </is>
      </c>
      <c r="G104" s="3" t="inlineStr">
        <is>
          <t>Prismatic</t>
        </is>
      </c>
      <c r="H104" s="3" t="inlineStr">
        <is>
          <t>LP7851119F</t>
        </is>
      </c>
      <c r="I104" s="3" t="inlineStr">
        <is>
          <t>Active</t>
        </is>
      </c>
      <c r="J104" s="3" t="inlineStr">
        <is>
          <t>Prismatic</t>
        </is>
      </c>
      <c r="K104" s="4" t="n">
        <v>2000</v>
      </c>
      <c r="L104" s="4" t="inlineStr">
        <is>
          <t>not defined</t>
        </is>
      </c>
      <c r="M104" s="4" t="inlineStr">
        <is>
          <t>not defined</t>
        </is>
      </c>
      <c r="N104" s="4" t="inlineStr">
        <is>
          <t>not defined</t>
        </is>
      </c>
      <c r="O104" s="3" t="n">
        <v>3.5</v>
      </c>
      <c r="P104" s="3" t="n">
        <v>3.65</v>
      </c>
      <c r="Q104" s="3" t="n">
        <v>3.2</v>
      </c>
      <c r="R104" s="3" t="n">
        <v>2</v>
      </c>
      <c r="S104" s="3">
        <f>0.2*O104</f>
        <v/>
      </c>
      <c r="T104" s="3" t="n">
        <v>7</v>
      </c>
      <c r="U104" s="6" t="n">
        <v>0.5</v>
      </c>
      <c r="V104" s="3" t="n">
        <v>87.5</v>
      </c>
      <c r="X104" s="3" t="n">
        <v>3.5</v>
      </c>
      <c r="Y104" s="15">
        <f>0.2*P104</f>
        <v/>
      </c>
      <c r="Z104" s="6" t="n">
        <v>0.5</v>
      </c>
      <c r="AA104" s="10" t="n">
        <v>0.33</v>
      </c>
      <c r="AB104" s="4" t="n">
        <v>120</v>
      </c>
      <c r="AC104" s="4" t="n">
        <v>8.1</v>
      </c>
      <c r="AD104" s="4" t="n">
        <v>51.5</v>
      </c>
      <c r="AE104" s="7" t="inlineStr">
        <is>
          <t>not applicable</t>
        </is>
      </c>
      <c r="AF104" s="4" t="n">
        <v>2015</v>
      </c>
      <c r="AG104" s="4" t="inlineStr">
        <is>
          <t>x</t>
        </is>
      </c>
      <c r="AJ104" s="4" t="inlineStr">
        <is>
          <t>no data spec. energy</t>
        </is>
      </c>
      <c r="AK104" s="10" t="inlineStr">
        <is>
          <t>CC-CV</t>
        </is>
      </c>
      <c r="AL104" s="10" t="inlineStr">
        <is>
          <t>not defined</t>
        </is>
      </c>
      <c r="AM104" s="10" t="inlineStr">
        <is>
          <t>not defined</t>
        </is>
      </c>
      <c r="AN104">
        <f>IF(G104="Pouch",1,IF(G104="Prismatic",2,IF(G104="Cylindrical",3,"")))</f>
        <v/>
      </c>
      <c r="AO104" t="n">
        <v>60.79</v>
      </c>
    </row>
    <row r="105">
      <c r="A105" t="n">
        <v>103</v>
      </c>
      <c r="B105" s="3" t="inlineStr">
        <is>
          <t>ISI-112</t>
        </is>
      </c>
      <c r="C105" s="3" t="inlineStr">
        <is>
          <t>ISI-112</t>
        </is>
      </c>
      <c r="D105" s="3" t="inlineStr">
        <is>
          <t>Eemb Co</t>
        </is>
      </c>
      <c r="E105" s="3" t="inlineStr">
        <is>
          <t>Lithium Iron Phosphate</t>
        </is>
      </c>
      <c r="F105" s="3" t="inlineStr">
        <is>
          <t>LFP</t>
        </is>
      </c>
      <c r="G105" s="3" t="inlineStr">
        <is>
          <t>Prismatic</t>
        </is>
      </c>
      <c r="H105" s="3" t="inlineStr">
        <is>
          <t>LP1167220F</t>
        </is>
      </c>
      <c r="I105" s="3" t="inlineStr">
        <is>
          <t>Active</t>
        </is>
      </c>
      <c r="J105" s="3" t="inlineStr">
        <is>
          <t>Prismatic</t>
        </is>
      </c>
      <c r="K105" s="4" t="n">
        <v>2000</v>
      </c>
      <c r="L105" s="4" t="inlineStr">
        <is>
          <t>not defined</t>
        </is>
      </c>
      <c r="M105" s="4" t="inlineStr">
        <is>
          <t>not defined</t>
        </is>
      </c>
      <c r="N105" s="4" t="inlineStr">
        <is>
          <t>not defined</t>
        </is>
      </c>
      <c r="O105" s="3" t="n">
        <v>11</v>
      </c>
      <c r="P105" s="3" t="n">
        <v>3.65</v>
      </c>
      <c r="Q105" s="3" t="n">
        <v>3.2</v>
      </c>
      <c r="R105" s="3" t="n">
        <v>2</v>
      </c>
      <c r="S105" s="3">
        <f>0.2*O105</f>
        <v/>
      </c>
      <c r="T105" s="3" t="n">
        <v>22</v>
      </c>
      <c r="U105" s="6" t="n">
        <v>0.5</v>
      </c>
      <c r="V105" s="3" t="n">
        <v>275</v>
      </c>
      <c r="X105" s="3" t="n">
        <v>11</v>
      </c>
      <c r="Y105" s="15">
        <f>0.2*P105</f>
        <v/>
      </c>
      <c r="Z105" s="6" t="n">
        <v>0.5</v>
      </c>
      <c r="AA105" s="10" t="n">
        <v>0.33</v>
      </c>
      <c r="AB105" s="4" t="n">
        <v>224</v>
      </c>
      <c r="AC105" s="4" t="n">
        <v>11.3</v>
      </c>
      <c r="AD105" s="4" t="n">
        <v>67.5</v>
      </c>
      <c r="AE105" s="7" t="inlineStr">
        <is>
          <t>not applicable</t>
        </is>
      </c>
      <c r="AF105" s="4" t="n">
        <v>2016</v>
      </c>
      <c r="AG105" s="4" t="inlineStr">
        <is>
          <t>x</t>
        </is>
      </c>
      <c r="AI105" s="11" t="inlineStr">
        <is>
          <t>13.10.2016</t>
        </is>
      </c>
      <c r="AJ105" s="4" t="inlineStr">
        <is>
          <t>no data spec. energy</t>
        </is>
      </c>
      <c r="AK105" s="10" t="inlineStr">
        <is>
          <t>CC-CV</t>
        </is>
      </c>
      <c r="AL105" s="10" t="inlineStr">
        <is>
          <t>not defined</t>
        </is>
      </c>
      <c r="AM105" s="12" t="n">
        <v>1</v>
      </c>
      <c r="AN105">
        <f>IF(G105="Pouch",1,IF(G105="Prismatic",2,IF(G105="Cylindrical",3,"")))</f>
        <v/>
      </c>
      <c r="AO105" t="n">
        <v>60.79</v>
      </c>
    </row>
    <row r="106">
      <c r="A106" t="n">
        <v>104</v>
      </c>
      <c r="B106" s="3" t="inlineStr">
        <is>
          <t>ISI-113</t>
        </is>
      </c>
      <c r="C106" s="3" t="inlineStr">
        <is>
          <t>ISI-113</t>
        </is>
      </c>
      <c r="D106" s="3" t="inlineStr">
        <is>
          <t>Eemb Co</t>
        </is>
      </c>
      <c r="E106" s="3" t="inlineStr">
        <is>
          <t>Lithium Iron Phosphate</t>
        </is>
      </c>
      <c r="F106" s="3" t="inlineStr">
        <is>
          <t>LFP</t>
        </is>
      </c>
      <c r="G106" s="3" t="inlineStr">
        <is>
          <t>Prismatic</t>
        </is>
      </c>
      <c r="H106" s="3" t="inlineStr">
        <is>
          <t>LP7568130F</t>
        </is>
      </c>
      <c r="I106" s="3" t="inlineStr">
        <is>
          <t>Active</t>
        </is>
      </c>
      <c r="J106" s="3" t="inlineStr">
        <is>
          <t>Prismatic</t>
        </is>
      </c>
      <c r="K106" s="4" t="n">
        <v>2000</v>
      </c>
      <c r="L106" s="4" t="inlineStr">
        <is>
          <t>not defined</t>
        </is>
      </c>
      <c r="M106" s="4" t="inlineStr">
        <is>
          <t>not defined</t>
        </is>
      </c>
      <c r="N106" s="4" t="inlineStr">
        <is>
          <t>not defined</t>
        </is>
      </c>
      <c r="O106" s="3" t="n">
        <v>5</v>
      </c>
      <c r="P106" s="3" t="n">
        <v>3.65</v>
      </c>
      <c r="Q106" s="3" t="n">
        <v>3.2</v>
      </c>
      <c r="R106" s="3" t="n">
        <v>2</v>
      </c>
      <c r="S106" s="3">
        <f>0.2*O106</f>
        <v/>
      </c>
      <c r="T106" s="3" t="n">
        <v>10</v>
      </c>
      <c r="U106" s="6" t="n">
        <v>0.5</v>
      </c>
      <c r="V106" s="3" t="n">
        <v>125</v>
      </c>
      <c r="X106" s="3" t="n">
        <v>5</v>
      </c>
      <c r="Y106" s="15">
        <f>0.2*P106</f>
        <v/>
      </c>
      <c r="Z106" s="6" t="n">
        <v>0.5</v>
      </c>
      <c r="AA106" s="10" t="n">
        <v>0.33</v>
      </c>
      <c r="AB106" s="4" t="n">
        <v>131</v>
      </c>
      <c r="AC106" s="4" t="n">
        <v>7.8</v>
      </c>
      <c r="AD106" s="4" t="n">
        <v>68.5</v>
      </c>
      <c r="AE106" s="7" t="inlineStr">
        <is>
          <t>not applicable</t>
        </is>
      </c>
      <c r="AF106" s="4" t="n">
        <v>2015</v>
      </c>
      <c r="AG106" s="4" t="inlineStr">
        <is>
          <t>x</t>
        </is>
      </c>
      <c r="AI106" s="11" t="inlineStr">
        <is>
          <t>18.09.2015</t>
        </is>
      </c>
      <c r="AJ106" s="4" t="inlineStr">
        <is>
          <t>no data spec. energy</t>
        </is>
      </c>
      <c r="AK106" s="10" t="inlineStr">
        <is>
          <t>CC-CV</t>
        </is>
      </c>
      <c r="AL106" s="10" t="inlineStr">
        <is>
          <t>not defined</t>
        </is>
      </c>
      <c r="AM106" s="12" t="n">
        <v>1</v>
      </c>
      <c r="AN106">
        <f>IF(G106="Pouch",1,IF(G106="Prismatic",2,IF(G106="Cylindrical",3,"")))</f>
        <v/>
      </c>
      <c r="AO106" t="n">
        <v>60.79</v>
      </c>
    </row>
    <row r="107">
      <c r="A107" t="n">
        <v>105</v>
      </c>
      <c r="B107" s="3" t="inlineStr">
        <is>
          <t>ISI-114</t>
        </is>
      </c>
      <c r="C107" s="3" t="inlineStr">
        <is>
          <t>ISI-114</t>
        </is>
      </c>
      <c r="D107" s="3" t="inlineStr">
        <is>
          <t>Eemb Co</t>
        </is>
      </c>
      <c r="E107" s="3" t="inlineStr">
        <is>
          <t>Lithium Iron Phosphate</t>
        </is>
      </c>
      <c r="F107" s="3" t="inlineStr">
        <is>
          <t>LFP</t>
        </is>
      </c>
      <c r="G107" s="3" t="inlineStr">
        <is>
          <t>Prismatic</t>
        </is>
      </c>
      <c r="H107" s="3" t="inlineStr">
        <is>
          <t>LP9590120F</t>
        </is>
      </c>
      <c r="I107" s="3" t="inlineStr">
        <is>
          <t>Active</t>
        </is>
      </c>
      <c r="J107" s="3" t="inlineStr">
        <is>
          <t>Prismatic</t>
        </is>
      </c>
      <c r="K107" s="4" t="n">
        <v>2000</v>
      </c>
      <c r="L107" s="4" t="inlineStr">
        <is>
          <t>not defined</t>
        </is>
      </c>
      <c r="M107" s="4" t="inlineStr">
        <is>
          <t>not defined</t>
        </is>
      </c>
      <c r="N107" s="4" t="inlineStr">
        <is>
          <t>not defined</t>
        </is>
      </c>
      <c r="O107" s="3" t="n">
        <v>8.5</v>
      </c>
      <c r="P107" s="3" t="n">
        <v>3.65</v>
      </c>
      <c r="Q107" s="3" t="n">
        <v>3.2</v>
      </c>
      <c r="R107" s="3" t="n">
        <v>2</v>
      </c>
      <c r="S107" s="3">
        <f>0.2*O107</f>
        <v/>
      </c>
      <c r="T107" s="3" t="n">
        <v>17</v>
      </c>
      <c r="U107" s="6" t="n">
        <v>0.5</v>
      </c>
      <c r="V107" s="3" t="n">
        <v>170</v>
      </c>
      <c r="X107" s="3" t="n">
        <v>8.5</v>
      </c>
      <c r="Y107" s="15">
        <f>0.2*P107</f>
        <v/>
      </c>
      <c r="Z107" s="6" t="n">
        <v>0.5</v>
      </c>
      <c r="AA107" s="10" t="n">
        <v>0.33</v>
      </c>
      <c r="AB107" s="4" t="n">
        <v>121</v>
      </c>
      <c r="AC107" s="4" t="n">
        <v>9.800000000000001</v>
      </c>
      <c r="AD107" s="4" t="n">
        <v>90.5</v>
      </c>
      <c r="AE107" s="7" t="inlineStr">
        <is>
          <t>not applicable</t>
        </is>
      </c>
      <c r="AF107" s="4" t="n">
        <v>2018</v>
      </c>
      <c r="AG107" s="4" t="inlineStr">
        <is>
          <t>x</t>
        </is>
      </c>
      <c r="AI107" s="11" t="inlineStr">
        <is>
          <t>30.06.2018</t>
        </is>
      </c>
      <c r="AJ107" s="4" t="inlineStr">
        <is>
          <t>no data spec. energy</t>
        </is>
      </c>
      <c r="AK107" s="10" t="inlineStr">
        <is>
          <t>CC-CV</t>
        </is>
      </c>
      <c r="AL107" s="10" t="inlineStr">
        <is>
          <t>not defined</t>
        </is>
      </c>
      <c r="AM107" s="12" t="n">
        <v>1</v>
      </c>
      <c r="AN107">
        <f>IF(G107="Pouch",1,IF(G107="Prismatic",2,IF(G107="Cylindrical",3,"")))</f>
        <v/>
      </c>
      <c r="AO107" t="n">
        <v>60.79</v>
      </c>
    </row>
    <row r="108">
      <c r="A108" t="n">
        <v>106</v>
      </c>
      <c r="B108" s="3" t="inlineStr">
        <is>
          <t>ISI-115</t>
        </is>
      </c>
      <c r="C108" s="3" t="inlineStr">
        <is>
          <t>ISI-115</t>
        </is>
      </c>
      <c r="D108" s="3" t="inlineStr">
        <is>
          <t>Eemb Co</t>
        </is>
      </c>
      <c r="E108" s="3" t="inlineStr">
        <is>
          <t>Lithium Iron Phosphate</t>
        </is>
      </c>
      <c r="F108" s="3" t="inlineStr">
        <is>
          <t>LFP</t>
        </is>
      </c>
      <c r="G108" s="3" t="inlineStr">
        <is>
          <t>Prismatic</t>
        </is>
      </c>
      <c r="H108" s="3" t="inlineStr">
        <is>
          <t>LP60100100F</t>
        </is>
      </c>
      <c r="I108" s="3" t="inlineStr">
        <is>
          <t>Active</t>
        </is>
      </c>
      <c r="J108" s="3" t="inlineStr">
        <is>
          <t>Prismatic</t>
        </is>
      </c>
      <c r="K108" s="4" t="n">
        <v>2000</v>
      </c>
      <c r="L108" s="4" t="inlineStr">
        <is>
          <t>not defined</t>
        </is>
      </c>
      <c r="M108" s="4" t="inlineStr">
        <is>
          <t>not defined</t>
        </is>
      </c>
      <c r="N108" s="4" t="inlineStr">
        <is>
          <t>not defined</t>
        </is>
      </c>
      <c r="O108" s="3" t="n">
        <v>4.5</v>
      </c>
      <c r="P108" s="3" t="n">
        <v>3.65</v>
      </c>
      <c r="Q108" s="3" t="n">
        <v>3.2</v>
      </c>
      <c r="R108" s="3" t="n">
        <v>2</v>
      </c>
      <c r="S108" s="3">
        <f>0.2*O108</f>
        <v/>
      </c>
      <c r="T108" s="3" t="n">
        <v>9</v>
      </c>
      <c r="U108" s="6" t="n">
        <v>0.5</v>
      </c>
      <c r="V108" s="3" t="n">
        <v>112.5</v>
      </c>
      <c r="X108" s="3" t="n">
        <v>4.5</v>
      </c>
      <c r="Y108" s="15">
        <f>0.2*P108</f>
        <v/>
      </c>
      <c r="Z108" s="6" t="n">
        <v>0.5</v>
      </c>
      <c r="AA108" s="10" t="n">
        <v>0.33</v>
      </c>
      <c r="AB108" s="4" t="n">
        <v>101</v>
      </c>
      <c r="AC108" s="4" t="n">
        <v>6.3</v>
      </c>
      <c r="AD108" s="4" t="n">
        <v>100.5</v>
      </c>
      <c r="AE108" s="7" t="inlineStr">
        <is>
          <t>not applicable</t>
        </is>
      </c>
      <c r="AF108" s="4" t="n">
        <v>2015</v>
      </c>
      <c r="AG108" s="4" t="inlineStr">
        <is>
          <t>x</t>
        </is>
      </c>
      <c r="AI108" s="11" t="inlineStr">
        <is>
          <t>18.09.2015</t>
        </is>
      </c>
      <c r="AJ108" s="4" t="inlineStr">
        <is>
          <t>no data spec. energy</t>
        </is>
      </c>
      <c r="AK108" s="10" t="inlineStr">
        <is>
          <t>CC-CV</t>
        </is>
      </c>
      <c r="AL108" s="10" t="inlineStr">
        <is>
          <t>not defined</t>
        </is>
      </c>
      <c r="AM108" s="12" t="n">
        <v>1</v>
      </c>
      <c r="AN108">
        <f>IF(G108="Pouch",1,IF(G108="Prismatic",2,IF(G108="Cylindrical",3,"")))</f>
        <v/>
      </c>
      <c r="AO108" t="n">
        <v>60.79</v>
      </c>
    </row>
    <row r="109">
      <c r="A109" t="n">
        <v>107</v>
      </c>
      <c r="B109" s="3" t="inlineStr">
        <is>
          <t>ISI-116</t>
        </is>
      </c>
      <c r="C109" s="3" t="inlineStr">
        <is>
          <t>ISI-116</t>
        </is>
      </c>
      <c r="D109" s="3" t="inlineStr">
        <is>
          <t>Eemb Co</t>
        </is>
      </c>
      <c r="E109" s="3" t="inlineStr">
        <is>
          <t>Lithium Iron Phosphate</t>
        </is>
      </c>
      <c r="F109" s="3" t="inlineStr">
        <is>
          <t>LFP</t>
        </is>
      </c>
      <c r="G109" s="3" t="inlineStr">
        <is>
          <t>Prismatic</t>
        </is>
      </c>
      <c r="H109" s="3" t="inlineStr">
        <is>
          <t>LP90100160F</t>
        </is>
      </c>
      <c r="I109" s="3" t="inlineStr">
        <is>
          <t>Active</t>
        </is>
      </c>
      <c r="J109" s="3" t="inlineStr">
        <is>
          <t>Prismatic</t>
        </is>
      </c>
      <c r="K109" s="4" t="n">
        <v>2000</v>
      </c>
      <c r="L109" s="4" t="inlineStr">
        <is>
          <t>not defined</t>
        </is>
      </c>
      <c r="M109" s="4" t="inlineStr">
        <is>
          <t>not defined</t>
        </is>
      </c>
      <c r="N109" s="4" t="inlineStr">
        <is>
          <t>not defined</t>
        </is>
      </c>
      <c r="O109" s="3" t="n">
        <v>10</v>
      </c>
      <c r="P109" s="3" t="n">
        <v>3.65</v>
      </c>
      <c r="Q109" s="3" t="n">
        <v>3.2</v>
      </c>
      <c r="R109" s="3" t="n">
        <v>2</v>
      </c>
      <c r="S109" s="3">
        <f>0.2*O109</f>
        <v/>
      </c>
      <c r="T109" s="3" t="n">
        <v>20</v>
      </c>
      <c r="U109" s="6" t="n">
        <v>0.5</v>
      </c>
      <c r="V109" s="3" t="n">
        <v>250</v>
      </c>
      <c r="X109" s="3" t="n">
        <v>10</v>
      </c>
      <c r="Y109" s="15">
        <f>0.2*P109</f>
        <v/>
      </c>
      <c r="Z109" s="6" t="n">
        <v>0.5</v>
      </c>
      <c r="AA109" s="10" t="n">
        <v>0.33</v>
      </c>
      <c r="AB109" s="4" t="n">
        <v>166</v>
      </c>
      <c r="AC109" s="4" t="n">
        <v>9.5</v>
      </c>
      <c r="AD109" s="4" t="n">
        <v>101</v>
      </c>
      <c r="AE109" s="7" t="inlineStr">
        <is>
          <t>not applicable</t>
        </is>
      </c>
      <c r="AF109" s="4" t="n">
        <v>2017</v>
      </c>
      <c r="AG109" s="4" t="inlineStr">
        <is>
          <t>x</t>
        </is>
      </c>
      <c r="AI109" s="11" t="inlineStr">
        <is>
          <t>18.07.2017</t>
        </is>
      </c>
      <c r="AJ109" s="4" t="inlineStr">
        <is>
          <t>no data spec. energy</t>
        </is>
      </c>
      <c r="AK109" s="10" t="inlineStr">
        <is>
          <t>CC-CV</t>
        </is>
      </c>
      <c r="AL109" s="10" t="inlineStr">
        <is>
          <t>not defined</t>
        </is>
      </c>
      <c r="AM109" s="12" t="n">
        <v>1</v>
      </c>
      <c r="AN109">
        <f>IF(G109="Pouch",1,IF(G109="Prismatic",2,IF(G109="Cylindrical",3,"")))</f>
        <v/>
      </c>
      <c r="AO109" t="n">
        <v>60.79</v>
      </c>
    </row>
    <row r="110">
      <c r="A110" t="n">
        <v>108</v>
      </c>
      <c r="B110" s="3" t="inlineStr">
        <is>
          <t>ISI-117</t>
        </is>
      </c>
      <c r="C110" s="3" t="inlineStr">
        <is>
          <t>ISI-117</t>
        </is>
      </c>
      <c r="D110" s="3" t="inlineStr">
        <is>
          <t>Eemb Co</t>
        </is>
      </c>
      <c r="E110" s="3" t="inlineStr">
        <is>
          <t>Lithium Iron Phosphate</t>
        </is>
      </c>
      <c r="F110" s="3" t="inlineStr">
        <is>
          <t>LFP</t>
        </is>
      </c>
      <c r="G110" s="3" t="inlineStr">
        <is>
          <t>Prismatic</t>
        </is>
      </c>
      <c r="H110" s="3" t="inlineStr">
        <is>
          <t>LP7851119F</t>
        </is>
      </c>
      <c r="I110" s="3" t="inlineStr">
        <is>
          <t>Active</t>
        </is>
      </c>
      <c r="J110" s="3" t="inlineStr">
        <is>
          <t>Prismatic</t>
        </is>
      </c>
      <c r="K110" s="4" t="n">
        <v>2000</v>
      </c>
      <c r="L110" s="4" t="inlineStr">
        <is>
          <t>not defined</t>
        </is>
      </c>
      <c r="M110" s="4" t="inlineStr">
        <is>
          <t>not defined</t>
        </is>
      </c>
      <c r="N110" s="4" t="inlineStr">
        <is>
          <t>not defined</t>
        </is>
      </c>
      <c r="O110" s="3" t="n">
        <v>7</v>
      </c>
      <c r="P110" s="3" t="n">
        <v>3.65</v>
      </c>
      <c r="Q110" s="3" t="n">
        <v>3.2</v>
      </c>
      <c r="R110" s="3" t="n">
        <v>2</v>
      </c>
      <c r="S110" s="3">
        <f>0.2*O110</f>
        <v/>
      </c>
      <c r="T110" s="3" t="n">
        <v>14</v>
      </c>
      <c r="U110" s="6" t="n">
        <v>0.5</v>
      </c>
      <c r="V110" s="3" t="n">
        <v>175</v>
      </c>
      <c r="X110" s="3" t="n">
        <v>7</v>
      </c>
      <c r="Y110" s="15">
        <f>0.2*P110</f>
        <v/>
      </c>
      <c r="Z110" s="6" t="n">
        <v>0.5</v>
      </c>
      <c r="AA110" s="10" t="n">
        <v>0.33</v>
      </c>
      <c r="AB110" s="4" t="n">
        <v>123</v>
      </c>
      <c r="AC110" s="4" t="n">
        <v>7.8</v>
      </c>
      <c r="AD110" s="4" t="n">
        <v>103.5</v>
      </c>
      <c r="AE110" s="7" t="inlineStr">
        <is>
          <t>not applicable</t>
        </is>
      </c>
      <c r="AF110" s="4" t="n">
        <v>2014</v>
      </c>
      <c r="AG110" s="4" t="inlineStr">
        <is>
          <t>x</t>
        </is>
      </c>
      <c r="AI110" s="11" t="inlineStr">
        <is>
          <t>10.06.2015</t>
        </is>
      </c>
      <c r="AJ110" s="4" t="inlineStr">
        <is>
          <t>no data spec. energy</t>
        </is>
      </c>
      <c r="AK110" s="10" t="inlineStr">
        <is>
          <t>CC-CV</t>
        </is>
      </c>
      <c r="AL110" s="10" t="inlineStr">
        <is>
          <t>not defined</t>
        </is>
      </c>
      <c r="AM110" s="12" t="n">
        <v>1</v>
      </c>
      <c r="AN110">
        <f>IF(G110="Pouch",1,IF(G110="Prismatic",2,IF(G110="Cylindrical",3,"")))</f>
        <v/>
      </c>
      <c r="AO110" t="n">
        <v>60.79</v>
      </c>
    </row>
    <row r="111">
      <c r="A111" t="n">
        <v>109</v>
      </c>
      <c r="B111" s="3" t="inlineStr">
        <is>
          <t>ISI-118</t>
        </is>
      </c>
      <c r="C111" s="3" t="inlineStr">
        <is>
          <t>ISI-118</t>
        </is>
      </c>
      <c r="D111" s="3" t="inlineStr">
        <is>
          <t>Eagle Picher Technologies LLC</t>
        </is>
      </c>
      <c r="E111" s="3" t="inlineStr">
        <is>
          <t>Nickel rich</t>
        </is>
      </c>
      <c r="F111" s="3" t="inlineStr">
        <is>
          <t>NCA</t>
        </is>
      </c>
      <c r="G111" s="3" t="inlineStr">
        <is>
          <t>Prismatic</t>
        </is>
      </c>
      <c r="H111" s="3" t="inlineStr">
        <is>
          <t>LP 32770</t>
        </is>
      </c>
      <c r="I111" s="3" t="inlineStr">
        <is>
          <t>Active</t>
        </is>
      </c>
      <c r="J111" s="3" t="inlineStr">
        <is>
          <t>Prismatic</t>
        </is>
      </c>
      <c r="K111" s="4" t="n">
        <v>2000</v>
      </c>
      <c r="L111" s="4" t="n">
        <v>80</v>
      </c>
      <c r="M111" s="3" t="n">
        <v>343</v>
      </c>
      <c r="N111" s="3" t="n">
        <v>134</v>
      </c>
      <c r="O111" s="3" t="n">
        <v>55</v>
      </c>
      <c r="P111" s="3" t="n">
        <v>4.1</v>
      </c>
      <c r="Q111" s="3" t="n">
        <v>3.7</v>
      </c>
      <c r="R111" s="3" t="n">
        <v>3</v>
      </c>
      <c r="S111" s="3">
        <f>0.2*O111</f>
        <v/>
      </c>
      <c r="T111" s="3" t="n">
        <v>440</v>
      </c>
      <c r="U111" s="6" t="n">
        <v>0.5</v>
      </c>
      <c r="V111" s="3" t="n">
        <v>1680</v>
      </c>
      <c r="X111" s="3" t="n">
        <v>27.5</v>
      </c>
      <c r="Y111" s="3">
        <f>0.2*O111</f>
        <v/>
      </c>
      <c r="Z111" s="6" t="n">
        <v>0.5</v>
      </c>
      <c r="AA111" s="10" t="inlineStr">
        <is>
          <t>not defined</t>
        </is>
      </c>
      <c r="AB111" s="4" t="n">
        <v>141</v>
      </c>
      <c r="AC111" s="4" t="n">
        <v>34</v>
      </c>
      <c r="AD111" s="4" t="n">
        <v>137.7</v>
      </c>
      <c r="AE111" s="7" t="inlineStr">
        <is>
          <t>not applicable</t>
        </is>
      </c>
      <c r="AF111" s="4" t="n">
        <v>2016</v>
      </c>
      <c r="AG111" s="4" t="inlineStr">
        <is>
          <t>x</t>
        </is>
      </c>
      <c r="AK111" s="10" t="inlineStr">
        <is>
          <t>CC-CV</t>
        </is>
      </c>
      <c r="AL111" s="10" t="inlineStr">
        <is>
          <t>not defined</t>
        </is>
      </c>
      <c r="AM111" s="10" t="inlineStr">
        <is>
          <t>not defined</t>
        </is>
      </c>
      <c r="AN111">
        <f>IF(G111="Pouch",1,IF(G111="Prismatic",2,IF(G111="Cylindrical",3,"")))</f>
        <v/>
      </c>
      <c r="AO111" t="n">
        <v>60.79</v>
      </c>
    </row>
    <row r="112">
      <c r="A112" t="n">
        <v>110</v>
      </c>
      <c r="B112" s="3" t="inlineStr">
        <is>
          <t>ISI-119</t>
        </is>
      </c>
      <c r="C112" s="3" t="inlineStr">
        <is>
          <t>ISI-119</t>
        </is>
      </c>
      <c r="D112" s="3" t="inlineStr">
        <is>
          <t>BMZ / Sony</t>
        </is>
      </c>
      <c r="E112" s="3" t="inlineStr">
        <is>
          <t>Nickel rich</t>
        </is>
      </c>
      <c r="F112" s="3" t="inlineStr">
        <is>
          <t>NMC 811</t>
        </is>
      </c>
      <c r="G112" s="3" t="inlineStr">
        <is>
          <t>Cylindrical</t>
        </is>
      </c>
      <c r="H112" s="3" t="inlineStr">
        <is>
          <t>BMZ 21700 50EL</t>
        </is>
      </c>
      <c r="I112" s="3" t="inlineStr">
        <is>
          <t>Active</t>
        </is>
      </c>
      <c r="J112" s="3" t="inlineStr">
        <is>
          <t>Cyl</t>
        </is>
      </c>
      <c r="K112" s="4" t="n">
        <v>1000</v>
      </c>
      <c r="L112" s="4" t="n">
        <v>90</v>
      </c>
      <c r="M112" s="4" t="inlineStr">
        <is>
          <t>not defined</t>
        </is>
      </c>
      <c r="N112" s="3" t="n">
        <v>257</v>
      </c>
      <c r="O112" s="3" t="n">
        <v>5</v>
      </c>
      <c r="P112" s="3" t="n">
        <v>4.2</v>
      </c>
      <c r="Q112" s="3" t="n">
        <v>3.6</v>
      </c>
      <c r="R112" s="3" t="n">
        <v>2.5</v>
      </c>
      <c r="S112" s="3">
        <f>0.2*O112</f>
        <v/>
      </c>
      <c r="T112" s="3" t="n">
        <v>14</v>
      </c>
      <c r="U112" s="6" t="n">
        <v>0.33</v>
      </c>
      <c r="V112" s="3" t="n">
        <v>68.5</v>
      </c>
      <c r="X112" s="3" t="n">
        <v>2.38</v>
      </c>
      <c r="Y112" s="3" t="n">
        <v>1.45</v>
      </c>
      <c r="Z112" s="6" t="n">
        <v>0.33</v>
      </c>
      <c r="AA112" s="10" t="inlineStr">
        <is>
          <t>not defined</t>
        </is>
      </c>
      <c r="AB112" s="4" t="inlineStr">
        <is>
          <t>not applicable</t>
        </is>
      </c>
      <c r="AC112" s="4" t="n">
        <v>70.15000000000001</v>
      </c>
      <c r="AE112" s="4" t="n">
        <v>21.1</v>
      </c>
      <c r="AF112" s="4" t="n">
        <v>2018</v>
      </c>
      <c r="AG112" s="4" t="inlineStr">
        <is>
          <t>x</t>
        </is>
      </c>
      <c r="AK112" s="10" t="inlineStr">
        <is>
          <t>CC-CV</t>
        </is>
      </c>
      <c r="AL112" s="10" t="inlineStr">
        <is>
          <t>not defined</t>
        </is>
      </c>
      <c r="AM112" s="10" t="inlineStr">
        <is>
          <t>not defined</t>
        </is>
      </c>
      <c r="AN112">
        <f>IF(G112="Pouch",1,IF(G112="Prismatic",2,IF(G112="Cylindrical",3,"")))</f>
        <v/>
      </c>
      <c r="AO112" t="n">
        <v>64.69</v>
      </c>
    </row>
    <row r="113">
      <c r="A113" t="n">
        <v>111</v>
      </c>
      <c r="B113" s="3" t="inlineStr">
        <is>
          <t>ISI-120</t>
        </is>
      </c>
      <c r="C113" s="3" t="inlineStr">
        <is>
          <t>ISI-120</t>
        </is>
      </c>
      <c r="D113" s="3" t="inlineStr">
        <is>
          <t>Zenlabs / Envia</t>
        </is>
      </c>
      <c r="E113" s="3" t="inlineStr">
        <is>
          <t>Nickel rich</t>
        </is>
      </c>
      <c r="F113" s="3" t="inlineStr">
        <is>
          <t>NMC 811</t>
        </is>
      </c>
      <c r="G113" s="3" t="inlineStr">
        <is>
          <t>Pouch</t>
        </is>
      </c>
      <c r="H113" s="3" t="inlineStr">
        <is>
          <t>ENV 11.6 Ah</t>
        </is>
      </c>
      <c r="I113" s="3" t="inlineStr">
        <is>
          <t>Active</t>
        </is>
      </c>
      <c r="J113" s="3" t="inlineStr">
        <is>
          <t>Prismatic</t>
        </is>
      </c>
      <c r="K113" s="4" t="n">
        <v>800</v>
      </c>
      <c r="L113" s="4" t="n">
        <v>80</v>
      </c>
      <c r="M113" s="3" t="n">
        <v>850</v>
      </c>
      <c r="N113" s="3" t="n">
        <v>340</v>
      </c>
      <c r="O113" s="3" t="n">
        <v>12</v>
      </c>
      <c r="P113" s="3" t="n">
        <v>4.2</v>
      </c>
      <c r="Q113" s="3" t="n">
        <v>3.45</v>
      </c>
      <c r="R113" s="3" t="n">
        <v>2.5</v>
      </c>
      <c r="S113" s="3">
        <f>0.2*O113</f>
        <v/>
      </c>
      <c r="T113" s="3">
        <f>5*O113</f>
        <v/>
      </c>
      <c r="U113" s="6" t="n">
        <v>1</v>
      </c>
      <c r="V113" s="3" t="n">
        <v>121</v>
      </c>
      <c r="X113" s="3">
        <f>1*O113</f>
        <v/>
      </c>
      <c r="Y113" s="3">
        <f>0.2*O113</f>
        <v/>
      </c>
      <c r="Z113" s="6" t="n">
        <v>1</v>
      </c>
      <c r="AA113" s="10" t="inlineStr">
        <is>
          <t>not defined</t>
        </is>
      </c>
      <c r="AB113" s="4" t="n">
        <v>145</v>
      </c>
      <c r="AC113" s="4" t="n">
        <v>6</v>
      </c>
      <c r="AD113" s="4" t="n">
        <v>64</v>
      </c>
      <c r="AE113" s="7" t="inlineStr">
        <is>
          <t>not applicable</t>
        </is>
      </c>
      <c r="AF113" s="4" t="n">
        <v>2019</v>
      </c>
      <c r="AG113" s="4" t="inlineStr">
        <is>
          <t>x</t>
        </is>
      </c>
      <c r="AI113" s="11" t="inlineStr">
        <is>
          <t>12.06.2019</t>
        </is>
      </c>
      <c r="AK113" s="10" t="inlineStr">
        <is>
          <t>CC-CV</t>
        </is>
      </c>
      <c r="AL113" s="10" t="inlineStr">
        <is>
          <t>not defined</t>
        </is>
      </c>
      <c r="AM113" s="10" t="inlineStr">
        <is>
          <t>not defined</t>
        </is>
      </c>
      <c r="AN113">
        <f>IF(G113="Pouch",1,IF(G113="Prismatic",2,IF(G113="Cylindrical",3,"")))</f>
        <v/>
      </c>
      <c r="AO113" t="n">
        <v>60.25</v>
      </c>
    </row>
    <row r="114">
      <c r="A114" t="n">
        <v>112</v>
      </c>
      <c r="B114" s="3" t="inlineStr">
        <is>
          <t>ISI-121</t>
        </is>
      </c>
      <c r="C114" s="3" t="inlineStr">
        <is>
          <t>ISI-121</t>
        </is>
      </c>
      <c r="D114" s="3" t="inlineStr">
        <is>
          <t>Zenlabs / Envia</t>
        </is>
      </c>
      <c r="E114" s="3" t="inlineStr">
        <is>
          <t>Nickel rich</t>
        </is>
      </c>
      <c r="F114" s="3" t="inlineStr">
        <is>
          <t>NMC</t>
        </is>
      </c>
      <c r="G114" s="3" t="inlineStr">
        <is>
          <t>Pouch</t>
        </is>
      </c>
      <c r="H114" s="3" t="inlineStr">
        <is>
          <t>ENV 50.4 Ah</t>
        </is>
      </c>
      <c r="I114" s="3" t="inlineStr">
        <is>
          <t>Active</t>
        </is>
      </c>
      <c r="J114" s="3" t="inlineStr">
        <is>
          <t>Prismatic</t>
        </is>
      </c>
      <c r="K114" s="4" t="n">
        <v>1000</v>
      </c>
      <c r="L114" s="4" t="n">
        <v>80</v>
      </c>
      <c r="M114" s="3" t="n">
        <v>640</v>
      </c>
      <c r="N114" s="3" t="n">
        <v>300</v>
      </c>
      <c r="O114" s="3" t="n">
        <v>51</v>
      </c>
      <c r="P114" s="3" t="n">
        <v>4.3</v>
      </c>
      <c r="Q114" s="3" t="n">
        <v>3.46</v>
      </c>
      <c r="R114" s="3" t="n">
        <v>2.5</v>
      </c>
      <c r="S114" s="3">
        <f>0.2*O114</f>
        <v/>
      </c>
      <c r="T114" s="3">
        <f>5*O114</f>
        <v/>
      </c>
      <c r="U114" s="6" t="n">
        <v>1</v>
      </c>
      <c r="V114" s="3" t="n">
        <v>592</v>
      </c>
      <c r="X114" s="3">
        <f>1*O114</f>
        <v/>
      </c>
      <c r="Y114" s="3">
        <f>0.2*O114</f>
        <v/>
      </c>
      <c r="Z114" s="6" t="n">
        <v>1</v>
      </c>
      <c r="AA114" s="10" t="inlineStr">
        <is>
          <t>not defined</t>
        </is>
      </c>
      <c r="AB114" s="4" t="n">
        <v>320</v>
      </c>
      <c r="AC114" s="4" t="n">
        <v>7</v>
      </c>
      <c r="AD114" s="4" t="n">
        <v>102</v>
      </c>
      <c r="AE114" s="7" t="inlineStr">
        <is>
          <t>not applicable</t>
        </is>
      </c>
      <c r="AF114" s="4" t="n">
        <v>2019</v>
      </c>
      <c r="AG114" s="4" t="inlineStr">
        <is>
          <t>x</t>
        </is>
      </c>
      <c r="AK114" s="10" t="inlineStr">
        <is>
          <t>CC-CV</t>
        </is>
      </c>
      <c r="AL114" s="10" t="inlineStr">
        <is>
          <t>not defined</t>
        </is>
      </c>
      <c r="AM114" s="10" t="inlineStr">
        <is>
          <t>not defined</t>
        </is>
      </c>
      <c r="AN114">
        <f>IF(G114="Pouch",1,IF(G114="Prismatic",2,IF(G114="Cylindrical",3,"")))</f>
        <v/>
      </c>
      <c r="AO114" t="n">
        <v>60.25</v>
      </c>
    </row>
    <row r="115">
      <c r="A115" t="n">
        <v>113</v>
      </c>
      <c r="B115" s="3" t="inlineStr">
        <is>
          <t>ISI-122</t>
        </is>
      </c>
      <c r="C115" s="3" t="inlineStr">
        <is>
          <t>ISI-122</t>
        </is>
      </c>
      <c r="D115" s="3" t="inlineStr">
        <is>
          <t>Yoku Energy (Shenzhen) Co</t>
        </is>
      </c>
      <c r="G115" s="3" t="inlineStr">
        <is>
          <t>Pouch</t>
        </is>
      </c>
      <c r="H115" s="3" t="n">
        <v>2895129</v>
      </c>
      <c r="I115" s="3" t="inlineStr">
        <is>
          <t>Active</t>
        </is>
      </c>
      <c r="J115" s="3" t="inlineStr">
        <is>
          <t>Prismatic</t>
        </is>
      </c>
      <c r="K115" s="4" t="n">
        <v>800</v>
      </c>
      <c r="L115" s="4" t="n">
        <v>80</v>
      </c>
      <c r="M115" s="4" t="inlineStr">
        <is>
          <t>not defined</t>
        </is>
      </c>
      <c r="N115" s="4" t="inlineStr">
        <is>
          <t>not defined</t>
        </is>
      </c>
      <c r="O115" s="3" t="n">
        <v>4.42</v>
      </c>
      <c r="P115" s="3" t="n">
        <v>4.35</v>
      </c>
      <c r="Q115" s="3" t="n">
        <v>3.85</v>
      </c>
      <c r="R115" s="3" t="n">
        <v>2.5</v>
      </c>
      <c r="S115" s="3" t="n">
        <v>1</v>
      </c>
      <c r="T115" s="3" t="n">
        <v>8.800000000000001</v>
      </c>
      <c r="U115" s="6" t="n">
        <v>0.5</v>
      </c>
      <c r="V115" s="3" t="n">
        <v>79</v>
      </c>
      <c r="X115" s="3" t="n">
        <v>4.4</v>
      </c>
      <c r="Y115" s="3" t="n">
        <v>1</v>
      </c>
      <c r="Z115" s="6" t="n">
        <v>0.33</v>
      </c>
      <c r="AA115" s="10" t="inlineStr">
        <is>
          <t>not defined</t>
        </is>
      </c>
      <c r="AB115" s="4" t="n">
        <v>129</v>
      </c>
      <c r="AC115" s="4" t="n">
        <v>2.8</v>
      </c>
      <c r="AD115" s="4" t="n">
        <v>95</v>
      </c>
      <c r="AE115" s="7" t="inlineStr">
        <is>
          <t>not applicable</t>
        </is>
      </c>
      <c r="AG115" s="4" t="inlineStr">
        <is>
          <t>(x)</t>
        </is>
      </c>
      <c r="AH115" s="4" t="inlineStr">
        <is>
          <t>x</t>
        </is>
      </c>
      <c r="AK115" s="10" t="inlineStr">
        <is>
          <t>CC-CV</t>
        </is>
      </c>
      <c r="AL115" s="10" t="inlineStr">
        <is>
          <t>not defined</t>
        </is>
      </c>
      <c r="AM115" s="10" t="inlineStr">
        <is>
          <t>not defined</t>
        </is>
      </c>
      <c r="AN115">
        <f>IF(G115="Pouch",1,IF(G115="Prismatic",2,IF(G115="Cylindrical",3,"")))</f>
        <v/>
      </c>
      <c r="AO115" t="n">
        <v>60.25</v>
      </c>
    </row>
    <row r="116">
      <c r="A116" t="n">
        <v>114</v>
      </c>
      <c r="B116" s="3" t="inlineStr">
        <is>
          <t>ISI-123</t>
        </is>
      </c>
      <c r="C116" s="3" t="inlineStr">
        <is>
          <t>ISI-123</t>
        </is>
      </c>
      <c r="D116" s="3" t="inlineStr">
        <is>
          <t>EVE Energy</t>
        </is>
      </c>
      <c r="E116" s="3" t="inlineStr">
        <is>
          <t>Lithium Iron Phosphate</t>
        </is>
      </c>
      <c r="F116" s="3" t="inlineStr">
        <is>
          <t>LFP</t>
        </is>
      </c>
      <c r="G116" s="3" t="inlineStr">
        <is>
          <t>Prismatic</t>
        </is>
      </c>
      <c r="H116" s="3" t="inlineStr">
        <is>
          <t>LF105-73103</t>
        </is>
      </c>
      <c r="I116" s="3" t="inlineStr">
        <is>
          <t>Active</t>
        </is>
      </c>
      <c r="J116" s="3" t="inlineStr">
        <is>
          <t>Prismatic</t>
        </is>
      </c>
      <c r="K116" s="4" t="n">
        <v>3500</v>
      </c>
      <c r="L116" s="4" t="n">
        <v>80</v>
      </c>
      <c r="M116" s="4" t="inlineStr">
        <is>
          <t>not defined</t>
        </is>
      </c>
      <c r="N116" s="4" t="inlineStr">
        <is>
          <t>not defined</t>
        </is>
      </c>
      <c r="O116" s="3" t="n">
        <v>106.5</v>
      </c>
      <c r="P116" s="3" t="n">
        <v>3.65</v>
      </c>
      <c r="Q116" s="3" t="n">
        <v>3.2</v>
      </c>
      <c r="R116" s="3" t="n">
        <v>2.5</v>
      </c>
      <c r="S116" s="3">
        <f>0.5*O116</f>
        <v/>
      </c>
      <c r="T116" s="3">
        <f>3*O116</f>
        <v/>
      </c>
      <c r="U116" s="6" t="n">
        <v>1</v>
      </c>
      <c r="V116" s="3" t="n">
        <v>1980</v>
      </c>
      <c r="X116" s="3">
        <f>1*O116</f>
        <v/>
      </c>
      <c r="Y116" s="3">
        <f>0.5*O116</f>
        <v/>
      </c>
      <c r="Z116" s="6" t="n">
        <v>1</v>
      </c>
      <c r="AA116" s="10" t="inlineStr">
        <is>
          <t>not defined</t>
        </is>
      </c>
      <c r="AB116" s="4" t="n">
        <v>200.5</v>
      </c>
      <c r="AC116" s="4" t="n">
        <v>36.7</v>
      </c>
      <c r="AD116" s="4" t="n">
        <v>130.3</v>
      </c>
      <c r="AE116" s="7" t="inlineStr">
        <is>
          <t>not applicable</t>
        </is>
      </c>
      <c r="AF116" s="4" t="n">
        <v>2017</v>
      </c>
      <c r="AG116" s="4" t="inlineStr">
        <is>
          <t>x</t>
        </is>
      </c>
      <c r="AI116" s="11" t="inlineStr">
        <is>
          <t>17.10.2017</t>
        </is>
      </c>
      <c r="AK116" s="10" t="inlineStr">
        <is>
          <t>CC-CV</t>
        </is>
      </c>
      <c r="AL116" s="10" t="n">
        <v>0.05</v>
      </c>
      <c r="AM116" s="10" t="inlineStr">
        <is>
          <t>not defined</t>
        </is>
      </c>
      <c r="AN116">
        <f>IF(G116="Pouch",1,IF(G116="Prismatic",2,IF(G116="Cylindrical",3,"")))</f>
        <v/>
      </c>
      <c r="AO116" t="n">
        <v>60.79</v>
      </c>
    </row>
    <row r="117">
      <c r="A117" t="n">
        <v>115</v>
      </c>
      <c r="B117" s="3" t="inlineStr">
        <is>
          <t>ISI-124</t>
        </is>
      </c>
      <c r="C117" s="3" t="inlineStr">
        <is>
          <t>ISI-124</t>
        </is>
      </c>
      <c r="D117" s="3" t="inlineStr">
        <is>
          <t>EVE Energy</t>
        </is>
      </c>
      <c r="E117" s="3" t="inlineStr">
        <is>
          <t>Lithium Iron Phosphate</t>
        </is>
      </c>
      <c r="F117" s="3" t="inlineStr">
        <is>
          <t>LFP</t>
        </is>
      </c>
      <c r="G117" s="3" t="inlineStr">
        <is>
          <t>Prismatic</t>
        </is>
      </c>
      <c r="H117" s="3" t="inlineStr">
        <is>
          <t>LF90K</t>
        </is>
      </c>
      <c r="I117" s="3" t="inlineStr">
        <is>
          <t>Active</t>
        </is>
      </c>
      <c r="J117" s="3" t="inlineStr">
        <is>
          <t>Prismatic</t>
        </is>
      </c>
      <c r="K117" s="4" t="n">
        <v>3500</v>
      </c>
      <c r="L117" s="4" t="n">
        <v>80</v>
      </c>
      <c r="M117" s="5" t="n">
        <v>318</v>
      </c>
      <c r="N117" s="3" t="n">
        <v>147</v>
      </c>
      <c r="O117" s="3" t="n">
        <v>91.5</v>
      </c>
      <c r="P117" s="3" t="n">
        <v>3.65</v>
      </c>
      <c r="Q117" s="3" t="n">
        <v>3.2</v>
      </c>
      <c r="R117" s="3" t="n">
        <v>2.5</v>
      </c>
      <c r="S117" s="3" t="n">
        <v>265</v>
      </c>
      <c r="T117" s="3" t="n">
        <v>681</v>
      </c>
      <c r="U117" s="6" t="n">
        <v>1</v>
      </c>
      <c r="V117" s="3" t="n">
        <v>1990</v>
      </c>
      <c r="X117" s="3">
        <f>1*O117</f>
        <v/>
      </c>
      <c r="Y117" s="3">
        <f>0.5*O117</f>
        <v/>
      </c>
      <c r="Z117" s="6" t="n">
        <v>1</v>
      </c>
      <c r="AA117" s="10" t="inlineStr">
        <is>
          <t>not defined</t>
        </is>
      </c>
      <c r="AB117" s="4" t="n">
        <v>195.3</v>
      </c>
      <c r="AC117" s="4" t="n">
        <v>36.2</v>
      </c>
      <c r="AD117" s="4" t="n">
        <v>130.1</v>
      </c>
      <c r="AE117" s="7" t="inlineStr">
        <is>
          <t>not applicable</t>
        </is>
      </c>
      <c r="AH117" s="4" t="inlineStr">
        <is>
          <t>x</t>
        </is>
      </c>
      <c r="AK117" s="10" t="inlineStr">
        <is>
          <t>CC-CV</t>
        </is>
      </c>
      <c r="AL117" s="10" t="inlineStr">
        <is>
          <t>not defined</t>
        </is>
      </c>
      <c r="AM117" s="10" t="inlineStr">
        <is>
          <t>not defined</t>
        </is>
      </c>
      <c r="AN117">
        <f>IF(G117="Pouch",1,IF(G117="Prismatic",2,IF(G117="Cylindrical",3,"")))</f>
        <v/>
      </c>
      <c r="AO117" t="n">
        <v>60.79</v>
      </c>
    </row>
    <row r="118">
      <c r="A118" t="n">
        <v>116</v>
      </c>
      <c r="B118" s="3" t="inlineStr">
        <is>
          <t>ISI-125</t>
        </is>
      </c>
      <c r="C118" s="3" t="inlineStr">
        <is>
          <t>ISI-125</t>
        </is>
      </c>
      <c r="D118" s="3" t="inlineStr">
        <is>
          <t>BMZ / TerraE</t>
        </is>
      </c>
      <c r="E118" s="3" t="inlineStr">
        <is>
          <t>Nickel rich</t>
        </is>
      </c>
      <c r="F118" s="3" t="inlineStr">
        <is>
          <t>NCA</t>
        </is>
      </c>
      <c r="G118" s="3" t="inlineStr">
        <is>
          <t>Cylindrical</t>
        </is>
      </c>
      <c r="H118" s="3" t="inlineStr">
        <is>
          <t>INR 21700 50 E</t>
        </is>
      </c>
      <c r="I118" s="3" t="inlineStr">
        <is>
          <t>Active</t>
        </is>
      </c>
      <c r="J118" s="3" t="inlineStr">
        <is>
          <t>Cyl</t>
        </is>
      </c>
      <c r="K118" s="4" t="n">
        <v>800</v>
      </c>
      <c r="L118" s="4" t="n">
        <v>80</v>
      </c>
      <c r="M118" s="3" t="n">
        <v>727</v>
      </c>
      <c r="N118" s="3" t="n">
        <v>264</v>
      </c>
      <c r="O118" s="3" t="n">
        <v>5</v>
      </c>
      <c r="P118" s="3" t="n">
        <v>4.2</v>
      </c>
      <c r="Q118" s="3" t="n">
        <v>3.6</v>
      </c>
      <c r="R118" s="3" t="n">
        <v>2.75</v>
      </c>
      <c r="S118" s="3" t="n">
        <v>1</v>
      </c>
      <c r="T118" s="3" t="n">
        <v>15</v>
      </c>
      <c r="U118" s="6" t="n">
        <v>1</v>
      </c>
      <c r="V118" s="3" t="n">
        <v>72</v>
      </c>
      <c r="X118" s="3" t="n">
        <v>3.5</v>
      </c>
      <c r="Y118" s="3" t="n">
        <v>0.2</v>
      </c>
      <c r="Z118" s="6" t="n">
        <v>0.5</v>
      </c>
      <c r="AA118" s="10" t="inlineStr">
        <is>
          <t>not defined</t>
        </is>
      </c>
      <c r="AB118" s="4" t="inlineStr">
        <is>
          <t>not applicable</t>
        </is>
      </c>
      <c r="AC118" s="4" t="n">
        <v>70.90000000000001</v>
      </c>
      <c r="AD118" s="8" t="n"/>
      <c r="AE118" s="4" t="n">
        <v>21.7</v>
      </c>
      <c r="AF118" s="4" t="n">
        <v>2021</v>
      </c>
      <c r="AG118" s="4" t="inlineStr">
        <is>
          <t>x</t>
        </is>
      </c>
      <c r="AI118" s="11" t="inlineStr">
        <is>
          <t>24.09.2021</t>
        </is>
      </c>
      <c r="AK118" s="10" t="inlineStr">
        <is>
          <t>CC-CV</t>
        </is>
      </c>
      <c r="AL118" s="10" t="n">
        <v>0.02</v>
      </c>
      <c r="AM118" s="10" t="inlineStr">
        <is>
          <t>not defined</t>
        </is>
      </c>
      <c r="AN118">
        <f>IF(G118="Pouch",1,IF(G118="Prismatic",2,IF(G118="Cylindrical",3,"")))</f>
        <v/>
      </c>
      <c r="AO118" t="n">
        <v>64.69</v>
      </c>
    </row>
    <row r="119">
      <c r="A119" t="n">
        <v>117</v>
      </c>
      <c r="B119" s="3" t="inlineStr">
        <is>
          <t>ISI-126</t>
        </is>
      </c>
      <c r="C119" s="3" t="inlineStr">
        <is>
          <t>ISI-126</t>
        </is>
      </c>
      <c r="D119" s="3" t="inlineStr">
        <is>
          <t>SKI</t>
        </is>
      </c>
      <c r="E119" s="3" t="inlineStr">
        <is>
          <t>Nickel rich</t>
        </is>
      </c>
      <c r="G119" s="3" t="inlineStr">
        <is>
          <t>Pouch</t>
        </is>
      </c>
      <c r="H119" s="3" t="inlineStr">
        <is>
          <t>SKI Kia Niro</t>
        </is>
      </c>
      <c r="I119" s="3" t="inlineStr">
        <is>
          <t>Active</t>
        </is>
      </c>
      <c r="J119" s="3" t="inlineStr">
        <is>
          <t>Prismatic</t>
        </is>
      </c>
      <c r="K119" s="4" t="n">
        <v>1000</v>
      </c>
      <c r="L119" s="4" t="n">
        <v>80</v>
      </c>
      <c r="M119" s="3" t="n">
        <v>607</v>
      </c>
      <c r="N119" s="3" t="n">
        <v>257</v>
      </c>
      <c r="O119" s="3" t="n">
        <v>60</v>
      </c>
      <c r="P119" s="3" t="n">
        <v>4.35</v>
      </c>
      <c r="Q119" s="3" t="n">
        <v>3.6</v>
      </c>
      <c r="R119" s="3" t="n">
        <v>2.75</v>
      </c>
      <c r="S119" s="3">
        <f>0.5*O119</f>
        <v/>
      </c>
      <c r="T119" s="3" t="n">
        <v>120</v>
      </c>
      <c r="U119" s="6" t="n">
        <v>1</v>
      </c>
      <c r="V119" s="3" t="n">
        <v>899.3</v>
      </c>
      <c r="X119" s="3">
        <f>1*O119</f>
        <v/>
      </c>
      <c r="Y119" s="3">
        <f>0.5*O119</f>
        <v/>
      </c>
      <c r="Z119" s="6" t="n">
        <v>1</v>
      </c>
      <c r="AA119" s="10" t="inlineStr">
        <is>
          <t>not defined</t>
        </is>
      </c>
      <c r="AB119" s="4" t="n">
        <v>300</v>
      </c>
      <c r="AC119" s="4" t="n">
        <v>15</v>
      </c>
      <c r="AD119" s="4" t="n">
        <v>108.5</v>
      </c>
      <c r="AE119" s="7" t="inlineStr">
        <is>
          <t>not applicable</t>
        </is>
      </c>
      <c r="AF119" s="4" t="n">
        <v>2019</v>
      </c>
      <c r="AH119" s="4" t="inlineStr">
        <is>
          <t>x</t>
        </is>
      </c>
      <c r="AK119" s="10" t="inlineStr">
        <is>
          <t>CC-CV</t>
        </is>
      </c>
      <c r="AL119" s="10" t="inlineStr">
        <is>
          <t>not defined</t>
        </is>
      </c>
      <c r="AM119" s="10" t="inlineStr">
        <is>
          <t>not defined</t>
        </is>
      </c>
      <c r="AN119">
        <f>IF(G119="Pouch",1,IF(G119="Prismatic",2,IF(G119="Cylindrical",3,"")))</f>
        <v/>
      </c>
      <c r="AO119" t="n">
        <v>60.25</v>
      </c>
    </row>
    <row r="120">
      <c r="A120" t="n">
        <v>118</v>
      </c>
      <c r="B120" s="3" t="inlineStr">
        <is>
          <t>ISI-127</t>
        </is>
      </c>
      <c r="C120" s="3" t="inlineStr">
        <is>
          <t>ISI-127</t>
        </is>
      </c>
      <c r="D120" s="3" t="inlineStr">
        <is>
          <t>CALB</t>
        </is>
      </c>
      <c r="E120" s="3" t="inlineStr">
        <is>
          <t>Nickel rich</t>
        </is>
      </c>
      <c r="F120" s="3" t="inlineStr">
        <is>
          <t>NMC</t>
        </is>
      </c>
      <c r="G120" s="3" t="inlineStr">
        <is>
          <t>Prismatic</t>
        </is>
      </c>
      <c r="H120" s="3" t="inlineStr">
        <is>
          <t>L148N50B</t>
        </is>
      </c>
      <c r="I120" s="3" t="inlineStr">
        <is>
          <t>Active</t>
        </is>
      </c>
      <c r="J120" s="3" t="inlineStr">
        <is>
          <t>Prismatic</t>
        </is>
      </c>
      <c r="K120" s="4" t="n">
        <v>2000</v>
      </c>
      <c r="L120" s="4" t="n">
        <v>80</v>
      </c>
      <c r="M120" s="4" t="inlineStr">
        <is>
          <t>not defined</t>
        </is>
      </c>
      <c r="N120" s="3" t="n">
        <v>212</v>
      </c>
      <c r="O120" s="3" t="n">
        <v>50</v>
      </c>
      <c r="P120" s="3" t="n">
        <v>4.35</v>
      </c>
      <c r="Q120" s="3" t="n">
        <v>3.66</v>
      </c>
      <c r="R120" s="3" t="n">
        <v>2.75</v>
      </c>
      <c r="S120" s="3">
        <f>0.5*O120</f>
        <v/>
      </c>
      <c r="T120" s="3" t="n">
        <v>50</v>
      </c>
      <c r="U120" s="6" t="n">
        <v>1</v>
      </c>
      <c r="V120" s="3" t="n">
        <v>861</v>
      </c>
      <c r="X120" s="3" t="n">
        <v>50</v>
      </c>
      <c r="Y120" s="3" t="n">
        <v>25</v>
      </c>
      <c r="Z120" s="6" t="n">
        <v>1</v>
      </c>
      <c r="AA120" s="10" t="inlineStr">
        <is>
          <t>not defined</t>
        </is>
      </c>
      <c r="AB120" s="4" t="n">
        <v>148</v>
      </c>
      <c r="AC120" s="4" t="n">
        <v>26.5</v>
      </c>
      <c r="AD120" s="4" t="n">
        <v>97.5</v>
      </c>
      <c r="AE120" s="7" t="inlineStr">
        <is>
          <t>not applicable</t>
        </is>
      </c>
      <c r="AF120" s="4" t="n">
        <v>2019</v>
      </c>
      <c r="AG120" s="4" t="inlineStr">
        <is>
          <t>x</t>
        </is>
      </c>
      <c r="AI120" s="11" t="inlineStr">
        <is>
          <t>10.2019</t>
        </is>
      </c>
      <c r="AK120" s="10" t="inlineStr">
        <is>
          <t>CC-CV</t>
        </is>
      </c>
      <c r="AL120" s="10" t="inlineStr">
        <is>
          <t>not defined</t>
        </is>
      </c>
      <c r="AM120" s="12" t="n">
        <v>0.8</v>
      </c>
      <c r="AN120">
        <f>IF(G120="Pouch",1,IF(G120="Prismatic",2,IF(G120="Cylindrical",3,"")))</f>
        <v/>
      </c>
      <c r="AO120" t="n">
        <v>60.79</v>
      </c>
    </row>
    <row r="121">
      <c r="A121" t="n">
        <v>119</v>
      </c>
      <c r="B121" s="3" t="inlineStr">
        <is>
          <t>ISI-128</t>
        </is>
      </c>
      <c r="C121" s="3" t="inlineStr">
        <is>
          <t>ISI-128</t>
        </is>
      </c>
      <c r="D121" s="3" t="inlineStr">
        <is>
          <t>CALB</t>
        </is>
      </c>
      <c r="E121" s="3" t="inlineStr">
        <is>
          <t>Lithium Iron Phosphate</t>
        </is>
      </c>
      <c r="F121" s="3" t="inlineStr">
        <is>
          <t>LFP</t>
        </is>
      </c>
      <c r="G121" s="3" t="inlineStr">
        <is>
          <t>Prismatic</t>
        </is>
      </c>
      <c r="H121" s="3" t="inlineStr">
        <is>
          <t>L135F72 (CAM72)</t>
        </is>
      </c>
      <c r="I121" s="3" t="inlineStr">
        <is>
          <t>Active</t>
        </is>
      </c>
      <c r="J121" s="3" t="inlineStr">
        <is>
          <t>Prismatic</t>
        </is>
      </c>
      <c r="K121" s="4" t="n">
        <v>2000</v>
      </c>
      <c r="L121" s="4" t="n">
        <v>80</v>
      </c>
      <c r="M121" s="4" t="inlineStr">
        <is>
          <t>not defined</t>
        </is>
      </c>
      <c r="N121" s="3" t="n">
        <v>132</v>
      </c>
      <c r="O121" s="3" t="n">
        <v>72</v>
      </c>
      <c r="P121" s="3" t="n">
        <v>3.65</v>
      </c>
      <c r="Q121" s="3" t="n">
        <v>3.2</v>
      </c>
      <c r="R121" s="3" t="n">
        <v>2.5</v>
      </c>
      <c r="S121" s="3">
        <f>0.5*O121</f>
        <v/>
      </c>
      <c r="T121" s="3">
        <f>1*O121</f>
        <v/>
      </c>
      <c r="U121" s="6" t="n">
        <v>1</v>
      </c>
      <c r="V121" s="3" t="n">
        <v>1780</v>
      </c>
      <c r="X121" s="3">
        <f>1*O121</f>
        <v/>
      </c>
      <c r="Y121" s="3">
        <f>0.5*O121</f>
        <v/>
      </c>
      <c r="Z121" s="6" t="n">
        <v>1</v>
      </c>
      <c r="AA121" s="10" t="inlineStr">
        <is>
          <t>not defined</t>
        </is>
      </c>
      <c r="AB121" s="4" t="n">
        <v>215</v>
      </c>
      <c r="AC121" s="4" t="n">
        <v>30</v>
      </c>
      <c r="AD121" s="4" t="n">
        <v>135</v>
      </c>
      <c r="AE121" s="7" t="inlineStr">
        <is>
          <t>not applicable</t>
        </is>
      </c>
      <c r="AF121" s="4" t="n">
        <v>2019</v>
      </c>
      <c r="AG121" s="4" t="inlineStr">
        <is>
          <t>x</t>
        </is>
      </c>
      <c r="AI121" s="11" t="inlineStr">
        <is>
          <t>10.2019</t>
        </is>
      </c>
      <c r="AK121" s="10" t="inlineStr">
        <is>
          <t>CC-CV</t>
        </is>
      </c>
      <c r="AL121" s="10" t="inlineStr">
        <is>
          <t>not defined</t>
        </is>
      </c>
      <c r="AM121" s="12" t="n">
        <v>0.8</v>
      </c>
      <c r="AN121">
        <f>IF(G121="Pouch",1,IF(G121="Prismatic",2,IF(G121="Cylindrical",3,"")))</f>
        <v/>
      </c>
      <c r="AO121" t="n">
        <v>60.79</v>
      </c>
    </row>
    <row r="122">
      <c r="A122" t="n">
        <v>120</v>
      </c>
      <c r="B122" s="3" t="inlineStr">
        <is>
          <t>ISI-129</t>
        </is>
      </c>
      <c r="C122" s="3" t="inlineStr">
        <is>
          <t>ISI-129</t>
        </is>
      </c>
      <c r="D122" s="3" t="inlineStr">
        <is>
          <t>CALB</t>
        </is>
      </c>
      <c r="E122" s="3" t="inlineStr">
        <is>
          <t>Lithium Iron Phosphate</t>
        </is>
      </c>
      <c r="F122" s="3" t="inlineStr">
        <is>
          <t>LFP</t>
        </is>
      </c>
      <c r="G122" s="3" t="inlineStr">
        <is>
          <t>Prismatic</t>
        </is>
      </c>
      <c r="H122" s="3" t="inlineStr">
        <is>
          <t>L160F100B</t>
        </is>
      </c>
      <c r="I122" s="3" t="inlineStr">
        <is>
          <t>Active</t>
        </is>
      </c>
      <c r="J122" s="3" t="inlineStr">
        <is>
          <t>Prismatic</t>
        </is>
      </c>
      <c r="K122" s="4" t="n">
        <v>3000</v>
      </c>
      <c r="L122" s="4" t="n">
        <v>80</v>
      </c>
      <c r="M122" s="4" t="inlineStr">
        <is>
          <t>not defined</t>
        </is>
      </c>
      <c r="N122" s="3" t="n">
        <v>160</v>
      </c>
      <c r="O122" s="3" t="n">
        <v>100</v>
      </c>
      <c r="P122" s="3" t="n">
        <v>3.65</v>
      </c>
      <c r="Q122" s="3" t="n">
        <v>3.2</v>
      </c>
      <c r="R122" s="3" t="n">
        <v>2.5</v>
      </c>
      <c r="S122" s="3">
        <f>0.5*O122</f>
        <v/>
      </c>
      <c r="T122" s="3">
        <f>1*O122</f>
        <v/>
      </c>
      <c r="U122" s="6" t="n">
        <v>1</v>
      </c>
      <c r="V122" s="3" t="n">
        <v>1970</v>
      </c>
      <c r="X122" s="3">
        <f>1*O122</f>
        <v/>
      </c>
      <c r="Y122" s="3">
        <f>0.5*O122</f>
        <v/>
      </c>
      <c r="Z122" s="6" t="n">
        <v>1</v>
      </c>
      <c r="AA122" s="10" t="inlineStr">
        <is>
          <t>not defined</t>
        </is>
      </c>
      <c r="AB122" s="4" t="n">
        <v>160</v>
      </c>
      <c r="AC122" s="4" t="n">
        <v>49.9</v>
      </c>
      <c r="AD122" s="4" t="n">
        <v>116</v>
      </c>
      <c r="AE122" s="7" t="inlineStr">
        <is>
          <t>not applicable</t>
        </is>
      </c>
      <c r="AF122" s="4" t="n">
        <v>2019</v>
      </c>
      <c r="AG122" s="4" t="inlineStr">
        <is>
          <t>x</t>
        </is>
      </c>
      <c r="AI122" s="11" t="inlineStr">
        <is>
          <t>10.2019</t>
        </is>
      </c>
      <c r="AK122" s="10" t="inlineStr">
        <is>
          <t>CC-CV</t>
        </is>
      </c>
      <c r="AL122" s="10" t="inlineStr">
        <is>
          <t>not defined</t>
        </is>
      </c>
      <c r="AM122" s="12" t="n">
        <v>0.8</v>
      </c>
      <c r="AN122">
        <f>IF(G122="Pouch",1,IF(G122="Prismatic",2,IF(G122="Cylindrical",3,"")))</f>
        <v/>
      </c>
      <c r="AO122" t="n">
        <v>60.79</v>
      </c>
    </row>
    <row r="123">
      <c r="A123" t="n">
        <v>121</v>
      </c>
      <c r="B123" s="3" t="inlineStr">
        <is>
          <t>ISI-130</t>
        </is>
      </c>
      <c r="C123" s="3" t="inlineStr">
        <is>
          <t>ISI-130</t>
        </is>
      </c>
      <c r="D123" s="3" t="inlineStr">
        <is>
          <t>CALB</t>
        </is>
      </c>
      <c r="E123" s="3" t="inlineStr">
        <is>
          <t>Lithium Iron Phosphate</t>
        </is>
      </c>
      <c r="F123" s="3" t="inlineStr">
        <is>
          <t>LFP</t>
        </is>
      </c>
      <c r="G123" s="3" t="inlineStr">
        <is>
          <t>Prismatic</t>
        </is>
      </c>
      <c r="H123" s="3" t="inlineStr">
        <is>
          <t>LFP176Ah</t>
        </is>
      </c>
      <c r="I123" s="3" t="inlineStr">
        <is>
          <t>Active</t>
        </is>
      </c>
      <c r="J123" s="3" t="inlineStr">
        <is>
          <t>Prismatic</t>
        </is>
      </c>
      <c r="K123" s="4" t="n">
        <v>2000</v>
      </c>
      <c r="L123" s="4" t="n">
        <v>80</v>
      </c>
      <c r="M123" s="4" t="inlineStr">
        <is>
          <t>not defined</t>
        </is>
      </c>
      <c r="N123" s="3" t="n">
        <v>141</v>
      </c>
      <c r="O123" s="3" t="n">
        <v>176</v>
      </c>
      <c r="P123" s="3" t="n">
        <v>3.65</v>
      </c>
      <c r="Q123" s="3" t="n">
        <v>3.2</v>
      </c>
      <c r="R123" s="3" t="n">
        <v>2.5</v>
      </c>
      <c r="S123" s="3">
        <f>0.5*O123</f>
        <v/>
      </c>
      <c r="T123" s="3">
        <f>1*O123</f>
        <v/>
      </c>
      <c r="U123" s="6" t="n">
        <v>1</v>
      </c>
      <c r="V123" s="3" t="n">
        <v>3984</v>
      </c>
      <c r="X123" s="3">
        <f>1*O123</f>
        <v/>
      </c>
      <c r="Y123" s="3">
        <f>0.5*O123</f>
        <v/>
      </c>
      <c r="Z123" s="6" t="n">
        <v>1</v>
      </c>
      <c r="AA123" s="10" t="inlineStr">
        <is>
          <t>not defined</t>
        </is>
      </c>
      <c r="AB123" s="4" t="n">
        <v>207</v>
      </c>
      <c r="AC123" s="4" t="n">
        <v>53.7</v>
      </c>
      <c r="AD123" s="4" t="n">
        <v>174</v>
      </c>
      <c r="AE123" s="7" t="inlineStr">
        <is>
          <t>not applicable</t>
        </is>
      </c>
      <c r="AF123" s="4" t="n">
        <v>2019</v>
      </c>
      <c r="AG123" s="4" t="inlineStr">
        <is>
          <t>x</t>
        </is>
      </c>
      <c r="AI123" s="11" t="inlineStr">
        <is>
          <t>10.2019</t>
        </is>
      </c>
      <c r="AK123" s="10" t="inlineStr">
        <is>
          <t>CC-CV</t>
        </is>
      </c>
      <c r="AL123" s="10" t="inlineStr">
        <is>
          <t>not defined</t>
        </is>
      </c>
      <c r="AM123" s="12" t="n">
        <v>0.8</v>
      </c>
      <c r="AN123">
        <f>IF(G123="Pouch",1,IF(G123="Prismatic",2,IF(G123="Cylindrical",3,"")))</f>
        <v/>
      </c>
      <c r="AO123" t="n">
        <v>60.79</v>
      </c>
    </row>
    <row r="124">
      <c r="A124" t="n">
        <v>122</v>
      </c>
      <c r="B124" s="3" t="inlineStr">
        <is>
          <t>ISI-131</t>
        </is>
      </c>
      <c r="C124" s="3" t="inlineStr">
        <is>
          <t>ISI-131</t>
        </is>
      </c>
      <c r="D124" s="3" t="inlineStr">
        <is>
          <t>CALB</t>
        </is>
      </c>
      <c r="E124" s="3" t="inlineStr">
        <is>
          <t>Lithium Iron Phosphate</t>
        </is>
      </c>
      <c r="F124" s="3" t="inlineStr">
        <is>
          <t>LFP</t>
        </is>
      </c>
      <c r="G124" s="3" t="inlineStr">
        <is>
          <t>Prismatic</t>
        </is>
      </c>
      <c r="H124" s="3" t="inlineStr">
        <is>
          <t>26650FS3</t>
        </is>
      </c>
      <c r="I124" s="3" t="inlineStr">
        <is>
          <t>Active</t>
        </is>
      </c>
      <c r="J124" s="3" t="inlineStr">
        <is>
          <t>Prismatic</t>
        </is>
      </c>
      <c r="K124" s="4" t="n">
        <v>2000</v>
      </c>
      <c r="L124" s="4" t="n">
        <v>80</v>
      </c>
      <c r="M124" s="4" t="inlineStr">
        <is>
          <t>not defined</t>
        </is>
      </c>
      <c r="N124" s="3" t="n">
        <v>129</v>
      </c>
      <c r="O124" s="3" t="n">
        <v>3.6</v>
      </c>
      <c r="P124" s="3" t="n">
        <v>3.65</v>
      </c>
      <c r="Q124" s="3" t="n">
        <v>3.2</v>
      </c>
      <c r="R124" s="3" t="n">
        <v>2</v>
      </c>
      <c r="S124" s="3">
        <f>0.5*O124</f>
        <v/>
      </c>
      <c r="T124" s="3" t="n">
        <v>10.8</v>
      </c>
      <c r="U124" s="6" t="n">
        <v>0.5</v>
      </c>
      <c r="V124" s="3" t="n">
        <v>89</v>
      </c>
      <c r="X124" s="3" t="n">
        <v>5.4</v>
      </c>
      <c r="Y124" s="3">
        <f>0.5*O124</f>
        <v/>
      </c>
      <c r="Z124" s="6" t="n">
        <v>0.5</v>
      </c>
      <c r="AA124" s="10" t="inlineStr">
        <is>
          <t>not defined</t>
        </is>
      </c>
      <c r="AB124" s="4" t="inlineStr">
        <is>
          <t>not applicable</t>
        </is>
      </c>
      <c r="AC124" s="4" t="n">
        <v>65</v>
      </c>
      <c r="AE124" s="8" t="n">
        <v>26</v>
      </c>
      <c r="AF124" s="4" t="n">
        <v>2019</v>
      </c>
      <c r="AG124" s="4" t="inlineStr">
        <is>
          <t>x</t>
        </is>
      </c>
      <c r="AI124" s="11" t="inlineStr">
        <is>
          <t>10.2019</t>
        </is>
      </c>
      <c r="AK124" s="10" t="inlineStr">
        <is>
          <t>CC-CV</t>
        </is>
      </c>
      <c r="AL124" s="10" t="inlineStr">
        <is>
          <t>not defined</t>
        </is>
      </c>
      <c r="AM124" s="12" t="n">
        <v>0.8</v>
      </c>
      <c r="AN124">
        <f>IF(G124="Pouch",1,IF(G124="Prismatic",2,IF(G124="Cylindrical",3,"")))</f>
        <v/>
      </c>
      <c r="AO124" t="n">
        <v>60.79</v>
      </c>
    </row>
    <row r="125">
      <c r="A125" t="n">
        <v>123</v>
      </c>
      <c r="B125" s="3" t="inlineStr">
        <is>
          <t>ISI-132</t>
        </is>
      </c>
      <c r="C125" s="3" t="inlineStr">
        <is>
          <t>ISI-132</t>
        </is>
      </c>
      <c r="D125" s="3" t="inlineStr">
        <is>
          <t>Samsung</t>
        </is>
      </c>
      <c r="E125" s="3" t="inlineStr">
        <is>
          <t>Nickel rich</t>
        </is>
      </c>
      <c r="G125" s="3" t="inlineStr">
        <is>
          <t>Prismatic</t>
        </is>
      </c>
      <c r="H125" s="3" t="inlineStr">
        <is>
          <t>CS0495RT001A</t>
        </is>
      </c>
      <c r="I125" s="3" t="inlineStr">
        <is>
          <t>Active</t>
        </is>
      </c>
      <c r="J125" s="3" t="inlineStr">
        <is>
          <t>Prismatic</t>
        </is>
      </c>
      <c r="K125" s="4" t="inlineStr">
        <is>
          <t>not defined</t>
        </is>
      </c>
      <c r="L125" s="4" t="inlineStr">
        <is>
          <t>not defined</t>
        </is>
      </c>
      <c r="M125" s="3" t="n">
        <v>488</v>
      </c>
      <c r="N125" s="3" t="n">
        <v>208</v>
      </c>
      <c r="O125" s="3" t="n">
        <v>49.5</v>
      </c>
      <c r="P125" s="3" t="n">
        <v>4.35</v>
      </c>
      <c r="Q125" s="3" t="n">
        <v>3.6</v>
      </c>
      <c r="R125" s="3" t="n">
        <v>2.75</v>
      </c>
      <c r="S125" s="3">
        <f>0.5*O125</f>
        <v/>
      </c>
      <c r="T125" s="3">
        <f>1*O125</f>
        <v/>
      </c>
      <c r="U125" s="6" t="n">
        <v>1</v>
      </c>
      <c r="V125" s="3" t="n">
        <v>866</v>
      </c>
      <c r="X125" s="3">
        <f>1*O125</f>
        <v/>
      </c>
      <c r="Y125" s="3">
        <f>0.5*O125</f>
        <v/>
      </c>
      <c r="Z125" s="6" t="n">
        <v>1</v>
      </c>
      <c r="AA125" s="10" t="inlineStr">
        <is>
          <t>not defined</t>
        </is>
      </c>
      <c r="AB125" s="4" t="n">
        <v>148</v>
      </c>
      <c r="AC125" s="4" t="n">
        <v>27</v>
      </c>
      <c r="AD125" s="4" t="n">
        <v>91</v>
      </c>
      <c r="AE125" s="7" t="inlineStr">
        <is>
          <t>not applicable</t>
        </is>
      </c>
      <c r="AF125" s="4" t="n">
        <v>2019</v>
      </c>
      <c r="AH125" s="4" t="inlineStr">
        <is>
          <t>x</t>
        </is>
      </c>
      <c r="AI125" s="11" t="inlineStr">
        <is>
          <t>17.02.2022</t>
        </is>
      </c>
      <c r="AJ125" s="4" t="inlineStr">
        <is>
          <t>Batemo</t>
        </is>
      </c>
      <c r="AK125" s="10" t="inlineStr">
        <is>
          <t>CC-CV</t>
        </is>
      </c>
      <c r="AL125" s="10" t="inlineStr">
        <is>
          <t>not defined</t>
        </is>
      </c>
      <c r="AM125" s="12" t="inlineStr">
        <is>
          <t>not defined</t>
        </is>
      </c>
      <c r="AN125">
        <f>IF(G125="Pouch",1,IF(G125="Prismatic",2,IF(G125="Cylindrical",3,"")))</f>
        <v/>
      </c>
      <c r="AO125" t="n">
        <v>60.79</v>
      </c>
    </row>
    <row r="126">
      <c r="A126" t="n">
        <v>124</v>
      </c>
      <c r="B126" s="3" t="inlineStr">
        <is>
          <t>ISI-133</t>
        </is>
      </c>
      <c r="C126" s="3" t="inlineStr">
        <is>
          <t>ISI-133</t>
        </is>
      </c>
      <c r="D126" s="3" t="inlineStr">
        <is>
          <t>BAK</t>
        </is>
      </c>
      <c r="E126" s="3" t="inlineStr">
        <is>
          <t>Nickel rich</t>
        </is>
      </c>
      <c r="G126" s="3" t="inlineStr">
        <is>
          <t>Cylindrical</t>
        </is>
      </c>
      <c r="H126" s="3" t="inlineStr">
        <is>
          <t>N21700CG-50</t>
        </is>
      </c>
      <c r="I126" s="3" t="inlineStr">
        <is>
          <t>Active</t>
        </is>
      </c>
      <c r="J126" s="3" t="inlineStr">
        <is>
          <t>Cyl</t>
        </is>
      </c>
      <c r="K126" s="4" t="n">
        <v>800</v>
      </c>
      <c r="L126" s="4" t="n">
        <v>80</v>
      </c>
      <c r="M126" s="5" t="n">
        <v>704</v>
      </c>
      <c r="N126" s="3" t="n">
        <v>260</v>
      </c>
      <c r="O126" s="3" t="n">
        <v>5</v>
      </c>
      <c r="P126" s="3" t="n">
        <v>4.2</v>
      </c>
      <c r="Q126" s="3" t="n">
        <v>3.6</v>
      </c>
      <c r="R126" s="3" t="n">
        <v>2.5</v>
      </c>
      <c r="S126" s="3">
        <f>0.5*O126</f>
        <v/>
      </c>
      <c r="T126" s="3">
        <f>3*O126</f>
        <v/>
      </c>
      <c r="U126" s="6" t="n">
        <v>1</v>
      </c>
      <c r="V126" s="3" t="n">
        <v>70</v>
      </c>
      <c r="X126" s="3">
        <f>1*O126</f>
        <v/>
      </c>
      <c r="Y126" s="3">
        <f>0.5*O126</f>
        <v/>
      </c>
      <c r="Z126" s="6">
        <f>Y126/O126</f>
        <v/>
      </c>
      <c r="AA126" s="10" t="inlineStr">
        <is>
          <t>not defined</t>
        </is>
      </c>
      <c r="AB126" s="4" t="inlineStr">
        <is>
          <t>not applicable</t>
        </is>
      </c>
      <c r="AC126" s="4" t="n">
        <v>70</v>
      </c>
      <c r="AD126" s="8" t="n"/>
      <c r="AE126" s="8" t="n">
        <v>21</v>
      </c>
      <c r="AF126" s="4" t="n">
        <v>2020</v>
      </c>
      <c r="AH126" s="4" t="inlineStr">
        <is>
          <t>x</t>
        </is>
      </c>
      <c r="AI126" s="11" t="inlineStr">
        <is>
          <t>22.04.2020</t>
        </is>
      </c>
      <c r="AJ126" s="4" t="inlineStr">
        <is>
          <t>Batemo</t>
        </is>
      </c>
      <c r="AK126" s="10" t="inlineStr">
        <is>
          <t>CC-CV</t>
        </is>
      </c>
      <c r="AL126" s="10" t="n">
        <v>0.01</v>
      </c>
      <c r="AM126" s="10" t="inlineStr">
        <is>
          <t>not defined</t>
        </is>
      </c>
      <c r="AN126">
        <f>IF(G126="Pouch",1,IF(G126="Prismatic",2,IF(G126="Cylindrical",3,"")))</f>
        <v/>
      </c>
      <c r="AO126" t="n">
        <v>64.69</v>
      </c>
    </row>
    <row r="127">
      <c r="A127" t="n">
        <v>125</v>
      </c>
      <c r="B127" s="3" t="inlineStr">
        <is>
          <t>ISI-134</t>
        </is>
      </c>
      <c r="C127" s="3" t="inlineStr">
        <is>
          <t>ISI-134</t>
        </is>
      </c>
      <c r="D127" s="3" t="inlineStr">
        <is>
          <t>Panasonic</t>
        </is>
      </c>
      <c r="E127" s="3" t="inlineStr">
        <is>
          <t>Nickel rich</t>
        </is>
      </c>
      <c r="G127" s="3" t="inlineStr">
        <is>
          <t>Cylindrical</t>
        </is>
      </c>
      <c r="H127" s="3" t="inlineStr">
        <is>
          <t>NCR2170‑M</t>
        </is>
      </c>
      <c r="I127" s="3" t="inlineStr">
        <is>
          <t>Active</t>
        </is>
      </c>
      <c r="J127" s="3" t="inlineStr">
        <is>
          <t>Cyl</t>
        </is>
      </c>
      <c r="K127" s="4" t="inlineStr">
        <is>
          <t>not defined</t>
        </is>
      </c>
      <c r="L127" s="4" t="inlineStr">
        <is>
          <t>not defined</t>
        </is>
      </c>
      <c r="M127" s="5" t="n">
        <v>755</v>
      </c>
      <c r="N127" s="3" t="n">
        <v>271</v>
      </c>
      <c r="O127" s="3" t="n">
        <v>5.02</v>
      </c>
      <c r="P127" s="3" t="n">
        <v>4.2</v>
      </c>
      <c r="Q127" s="3" t="n">
        <v>3.6</v>
      </c>
      <c r="R127" s="3" t="n">
        <v>2.5</v>
      </c>
      <c r="S127" s="3">
        <f>0.5*O127</f>
        <v/>
      </c>
      <c r="T127" s="3" t="n">
        <v>15.8</v>
      </c>
      <c r="U127" s="6" t="n">
        <v>1</v>
      </c>
      <c r="V127" s="3" t="n">
        <v>70</v>
      </c>
      <c r="X127" s="3">
        <f>1*O127</f>
        <v/>
      </c>
      <c r="Y127" s="3">
        <f>0.5*O127</f>
        <v/>
      </c>
      <c r="Z127" s="6">
        <f>Y127/O127</f>
        <v/>
      </c>
      <c r="AA127" s="10" t="inlineStr">
        <is>
          <t>not defined</t>
        </is>
      </c>
      <c r="AB127" s="4" t="inlineStr">
        <is>
          <t>not applicable</t>
        </is>
      </c>
      <c r="AC127" s="4" t="n">
        <v>70</v>
      </c>
      <c r="AD127" s="8" t="n"/>
      <c r="AE127" s="8" t="n">
        <v>21</v>
      </c>
      <c r="AF127" s="4" t="n">
        <v>2020</v>
      </c>
      <c r="AH127" s="4" t="inlineStr">
        <is>
          <t>x</t>
        </is>
      </c>
      <c r="AI127" s="11" t="inlineStr">
        <is>
          <t>01.09.2021</t>
        </is>
      </c>
      <c r="AJ127" s="4" t="inlineStr">
        <is>
          <t>Batemo</t>
        </is>
      </c>
      <c r="AK127" s="10" t="inlineStr">
        <is>
          <t>CC-CV</t>
        </is>
      </c>
      <c r="AL127" s="10" t="inlineStr">
        <is>
          <t>not defined</t>
        </is>
      </c>
      <c r="AM127" s="10" t="inlineStr">
        <is>
          <t>not defined</t>
        </is>
      </c>
      <c r="AN127">
        <f>IF(G127="Pouch",1,IF(G127="Prismatic",2,IF(G127="Cylindrical",3,"")))</f>
        <v/>
      </c>
      <c r="AO127" t="n">
        <v>64.69</v>
      </c>
    </row>
    <row r="128">
      <c r="A128" t="n">
        <v>126</v>
      </c>
      <c r="B128" s="3" t="inlineStr">
        <is>
          <t>ISI-135</t>
        </is>
      </c>
      <c r="C128" s="3" t="inlineStr">
        <is>
          <t>ISI-135</t>
        </is>
      </c>
      <c r="D128" s="3" t="inlineStr">
        <is>
          <t>Molicel</t>
        </is>
      </c>
      <c r="E128" s="3" t="inlineStr">
        <is>
          <t>Nickel rich</t>
        </is>
      </c>
      <c r="G128" s="3" t="inlineStr">
        <is>
          <t>Cylindrical</t>
        </is>
      </c>
      <c r="H128" s="3" t="inlineStr">
        <is>
          <t>INR-21700-P42B</t>
        </is>
      </c>
      <c r="I128" s="3" t="inlineStr">
        <is>
          <t>Active</t>
        </is>
      </c>
      <c r="J128" s="3" t="inlineStr">
        <is>
          <t>Cyl</t>
        </is>
      </c>
      <c r="K128" s="4" t="n">
        <v>800</v>
      </c>
      <c r="L128" s="4" t="n">
        <v>80</v>
      </c>
      <c r="M128" s="5" t="n">
        <v>601</v>
      </c>
      <c r="N128" s="3" t="n">
        <v>226</v>
      </c>
      <c r="O128" s="3" t="n">
        <v>4.2</v>
      </c>
      <c r="P128" s="3" t="n">
        <v>4.2</v>
      </c>
      <c r="Q128" s="3" t="n">
        <v>3.6</v>
      </c>
      <c r="R128" s="3" t="n">
        <v>2.5</v>
      </c>
      <c r="S128" s="3">
        <f>1*O128</f>
        <v/>
      </c>
      <c r="T128" s="3" t="n">
        <v>26</v>
      </c>
      <c r="U128" s="6" t="n">
        <v>1</v>
      </c>
      <c r="V128" s="3" t="n">
        <v>70</v>
      </c>
      <c r="X128" s="3" t="n">
        <v>6</v>
      </c>
      <c r="Y128" s="3" t="n">
        <v>4.2</v>
      </c>
      <c r="Z128" s="6" t="n">
        <v>1</v>
      </c>
      <c r="AA128" s="10" t="inlineStr">
        <is>
          <t>not defined</t>
        </is>
      </c>
      <c r="AB128" s="4" t="inlineStr">
        <is>
          <t>not applicable</t>
        </is>
      </c>
      <c r="AC128" s="4" t="n">
        <v>70</v>
      </c>
      <c r="AD128" s="8" t="n"/>
      <c r="AE128" s="8" t="n">
        <v>21</v>
      </c>
      <c r="AH128" s="4" t="inlineStr">
        <is>
          <t>x</t>
        </is>
      </c>
      <c r="AI128" s="11" t="inlineStr">
        <is>
          <t>-</t>
        </is>
      </c>
      <c r="AJ128" s="4" t="inlineStr">
        <is>
          <t>Batemo</t>
        </is>
      </c>
      <c r="AK128" s="10" t="inlineStr">
        <is>
          <t>CC-CV</t>
        </is>
      </c>
      <c r="AL128" s="10" t="n">
        <v>0.01</v>
      </c>
      <c r="AM128" s="10" t="inlineStr">
        <is>
          <t>not defined</t>
        </is>
      </c>
      <c r="AN128">
        <f>IF(G128="Pouch",1,IF(G128="Prismatic",2,IF(G128="Cylindrical",3,"")))</f>
        <v/>
      </c>
      <c r="AO128" t="n">
        <v>64.69</v>
      </c>
    </row>
    <row r="129">
      <c r="A129" t="n">
        <v>127</v>
      </c>
      <c r="B129" s="3" t="inlineStr">
        <is>
          <t>ISI-137</t>
        </is>
      </c>
      <c r="C129" s="3" t="inlineStr">
        <is>
          <t>ISI-137</t>
        </is>
      </c>
      <c r="D129" s="3" t="inlineStr">
        <is>
          <t>Samsung</t>
        </is>
      </c>
      <c r="E129" s="3" t="inlineStr">
        <is>
          <t>Nickel rich</t>
        </is>
      </c>
      <c r="G129" s="3" t="inlineStr">
        <is>
          <t>Cylindrical</t>
        </is>
      </c>
      <c r="H129" s="3" t="inlineStr">
        <is>
          <t>INR-21700-50S</t>
        </is>
      </c>
      <c r="I129" s="3" t="inlineStr">
        <is>
          <t>Active</t>
        </is>
      </c>
      <c r="J129" s="3" t="inlineStr">
        <is>
          <t>Cyl</t>
        </is>
      </c>
      <c r="K129" s="4" t="inlineStr">
        <is>
          <t>not defined</t>
        </is>
      </c>
      <c r="L129" s="4" t="inlineStr">
        <is>
          <t>not defined</t>
        </is>
      </c>
      <c r="M129" s="5" t="n">
        <v>742</v>
      </c>
      <c r="N129" s="3" t="n">
        <v>260</v>
      </c>
      <c r="O129" s="3" t="n">
        <v>5</v>
      </c>
      <c r="P129" s="3" t="n">
        <v>4.2</v>
      </c>
      <c r="Q129" s="3" t="n">
        <v>3.6</v>
      </c>
      <c r="R129" s="3" t="n">
        <v>2.5</v>
      </c>
      <c r="S129" s="3">
        <f>1*O129</f>
        <v/>
      </c>
      <c r="T129" s="3" t="n">
        <v>20</v>
      </c>
      <c r="U129" s="6" t="n">
        <v>1</v>
      </c>
      <c r="V129" s="3" t="n">
        <v>72</v>
      </c>
      <c r="X129" s="3" t="n">
        <v>6</v>
      </c>
      <c r="Y129" s="3" t="n">
        <v>2.5</v>
      </c>
      <c r="Z129" s="6" t="n">
        <v>1</v>
      </c>
      <c r="AA129" s="10" t="inlineStr">
        <is>
          <t>not defined</t>
        </is>
      </c>
      <c r="AB129" s="4" t="inlineStr">
        <is>
          <t>not applicable</t>
        </is>
      </c>
      <c r="AC129" s="4" t="n">
        <v>70</v>
      </c>
      <c r="AD129" s="8" t="n"/>
      <c r="AE129" s="8" t="n">
        <v>21</v>
      </c>
      <c r="AF129" s="4" t="n">
        <v>2020</v>
      </c>
      <c r="AH129" s="4" t="inlineStr">
        <is>
          <t>x</t>
        </is>
      </c>
      <c r="AI129" s="11" t="inlineStr">
        <is>
          <t>-</t>
        </is>
      </c>
      <c r="AJ129" s="4" t="inlineStr">
        <is>
          <t>Batemo</t>
        </is>
      </c>
      <c r="AK129" s="10" t="inlineStr">
        <is>
          <t>CC-CV</t>
        </is>
      </c>
      <c r="AL129" s="10" t="inlineStr">
        <is>
          <t>not defined</t>
        </is>
      </c>
      <c r="AM129" s="10" t="inlineStr">
        <is>
          <t>not defined</t>
        </is>
      </c>
      <c r="AN129">
        <f>IF(G129="Pouch",1,IF(G129="Prismatic",2,IF(G129="Cylindrical",3,"")))</f>
        <v/>
      </c>
      <c r="AO129" t="n">
        <v>64.69</v>
      </c>
    </row>
    <row r="130">
      <c r="A130" t="n">
        <v>128</v>
      </c>
      <c r="B130" s="3" t="inlineStr">
        <is>
          <t>ISI-138</t>
        </is>
      </c>
      <c r="C130" s="3" t="inlineStr">
        <is>
          <t>ISI-138</t>
        </is>
      </c>
      <c r="D130" s="3" t="inlineStr">
        <is>
          <t>LG Chem</t>
        </is>
      </c>
      <c r="E130" s="3" t="inlineStr">
        <is>
          <t>Nickel rich</t>
        </is>
      </c>
      <c r="G130" s="3" t="inlineStr">
        <is>
          <t>Pouch</t>
        </is>
      </c>
      <c r="H130" s="3" t="inlineStr">
        <is>
          <t>A7</t>
        </is>
      </c>
      <c r="I130" s="3" t="inlineStr">
        <is>
          <t>Active</t>
        </is>
      </c>
      <c r="J130" s="3" t="inlineStr">
        <is>
          <t>Prismatic</t>
        </is>
      </c>
      <c r="K130" s="4" t="inlineStr">
        <is>
          <t>not defined</t>
        </is>
      </c>
      <c r="L130" s="4" t="inlineStr">
        <is>
          <t>not defined</t>
        </is>
      </c>
      <c r="M130" s="5" t="n">
        <v>524</v>
      </c>
      <c r="N130" s="3" t="n">
        <v>211</v>
      </c>
      <c r="O130" s="3" t="n">
        <v>50</v>
      </c>
      <c r="P130" s="3" t="n">
        <v>4.2</v>
      </c>
      <c r="Q130" s="3" t="n">
        <v>3.6</v>
      </c>
      <c r="R130" s="3" t="n">
        <v>2.5</v>
      </c>
      <c r="S130" s="3">
        <f>1*O130</f>
        <v/>
      </c>
      <c r="T130" s="3" t="n">
        <v>179</v>
      </c>
      <c r="U130" s="6" t="n">
        <v>1</v>
      </c>
      <c r="V130" s="3" t="n">
        <v>895</v>
      </c>
      <c r="X130" s="3">
        <f>O130</f>
        <v/>
      </c>
      <c r="Y130" s="3">
        <f>0.5*O130</f>
        <v/>
      </c>
      <c r="Z130" s="6" t="n">
        <v>1</v>
      </c>
      <c r="AA130" s="10" t="inlineStr">
        <is>
          <t>not defined</t>
        </is>
      </c>
      <c r="AB130" s="4" t="n">
        <v>298</v>
      </c>
      <c r="AC130" s="8" t="n">
        <v>10.6</v>
      </c>
      <c r="AD130" s="8" t="n">
        <v>153</v>
      </c>
      <c r="AE130" s="7" t="inlineStr">
        <is>
          <t>not applicable</t>
        </is>
      </c>
      <c r="AF130" s="4" t="n">
        <v>2018</v>
      </c>
      <c r="AH130" s="4" t="inlineStr">
        <is>
          <t>x</t>
        </is>
      </c>
      <c r="AI130" s="11" t="inlineStr">
        <is>
          <t>01.05.2017</t>
        </is>
      </c>
      <c r="AJ130" s="4" t="inlineStr">
        <is>
          <t>Batemo</t>
        </is>
      </c>
      <c r="AK130" s="10" t="inlineStr">
        <is>
          <t>CC-CV</t>
        </is>
      </c>
      <c r="AL130" s="10" t="inlineStr">
        <is>
          <t>not defined</t>
        </is>
      </c>
      <c r="AM130" s="10" t="inlineStr">
        <is>
          <t>not defined</t>
        </is>
      </c>
      <c r="AN130">
        <f>IF(G130="Pouch",1,IF(G130="Prismatic",2,IF(G130="Cylindrical",3,"")))</f>
        <v/>
      </c>
      <c r="AO130" t="n">
        <v>60.25</v>
      </c>
    </row>
    <row r="131">
      <c r="A131" t="n">
        <v>129</v>
      </c>
      <c r="B131" s="3" t="inlineStr">
        <is>
          <t>ISI-139</t>
        </is>
      </c>
      <c r="C131" s="3" t="inlineStr">
        <is>
          <t>ISI-139</t>
        </is>
      </c>
      <c r="D131" s="3" t="inlineStr">
        <is>
          <t>Lishen</t>
        </is>
      </c>
      <c r="E131" s="3" t="inlineStr">
        <is>
          <t>Nickel rich</t>
        </is>
      </c>
      <c r="G131" s="3" t="inlineStr">
        <is>
          <t>Prismatic</t>
        </is>
      </c>
      <c r="H131" s="3" t="inlineStr">
        <is>
          <t>C‑PR51A</t>
        </is>
      </c>
      <c r="I131" s="3" t="inlineStr">
        <is>
          <t>Active</t>
        </is>
      </c>
      <c r="J131" s="3" t="inlineStr">
        <is>
          <t>Prismatic</t>
        </is>
      </c>
      <c r="K131" s="4" t="inlineStr">
        <is>
          <t>not defined</t>
        </is>
      </c>
      <c r="L131" s="4" t="inlineStr">
        <is>
          <t>not defined</t>
        </is>
      </c>
      <c r="M131" s="5" t="n">
        <v>481</v>
      </c>
      <c r="N131" s="3" t="n">
        <v>215</v>
      </c>
      <c r="O131" s="3" t="n">
        <v>51</v>
      </c>
      <c r="P131" s="3" t="n">
        <v>4.2</v>
      </c>
      <c r="Q131" s="3" t="n">
        <v>3.6</v>
      </c>
      <c r="R131" s="3" t="n">
        <v>2.5</v>
      </c>
      <c r="S131" s="3">
        <f>1*O131</f>
        <v/>
      </c>
      <c r="T131" s="3" t="n">
        <v>188</v>
      </c>
      <c r="U131" s="6" t="n">
        <v>1</v>
      </c>
      <c r="V131" s="3" t="n">
        <v>911</v>
      </c>
      <c r="X131" s="3">
        <f>O131</f>
        <v/>
      </c>
      <c r="Y131" s="3">
        <f>0.5*O131</f>
        <v/>
      </c>
      <c r="Z131" s="6" t="n">
        <v>1</v>
      </c>
      <c r="AA131" s="10" t="inlineStr">
        <is>
          <t>not defined</t>
        </is>
      </c>
      <c r="AB131" s="4" t="n">
        <v>148</v>
      </c>
      <c r="AC131" s="8" t="n">
        <v>28</v>
      </c>
      <c r="AD131" s="8" t="n">
        <v>98</v>
      </c>
      <c r="AE131" s="7" t="inlineStr">
        <is>
          <t>not applicable</t>
        </is>
      </c>
      <c r="AH131" s="4" t="inlineStr">
        <is>
          <t>x</t>
        </is>
      </c>
      <c r="AJ131" s="4" t="inlineStr">
        <is>
          <t>Batemo</t>
        </is>
      </c>
      <c r="AK131" s="10" t="inlineStr">
        <is>
          <t>CC-CV</t>
        </is>
      </c>
      <c r="AL131" s="10" t="inlineStr">
        <is>
          <t>not defined</t>
        </is>
      </c>
      <c r="AM131" s="10" t="inlineStr">
        <is>
          <t>not defined</t>
        </is>
      </c>
      <c r="AN131">
        <f>IF(G131="Pouch",1,IF(G131="Prismatic",2,IF(G131="Cylindrical",3,"")))</f>
        <v/>
      </c>
      <c r="AO131" t="n">
        <v>60.79</v>
      </c>
    </row>
    <row r="132">
      <c r="A132" t="n">
        <v>130</v>
      </c>
      <c r="B132" s="3" t="inlineStr">
        <is>
          <t>ISI-140</t>
        </is>
      </c>
      <c r="C132" s="3" t="inlineStr">
        <is>
          <t>ISI-140</t>
        </is>
      </c>
      <c r="D132" s="3" t="inlineStr">
        <is>
          <t>LG Chem</t>
        </is>
      </c>
      <c r="E132" s="3" t="inlineStr">
        <is>
          <t>Nickel rich</t>
        </is>
      </c>
      <c r="G132" s="3" t="inlineStr">
        <is>
          <t>Pouch</t>
        </is>
      </c>
      <c r="H132" s="3" t="inlineStr">
        <is>
          <t>E61V</t>
        </is>
      </c>
      <c r="I132" s="3" t="inlineStr">
        <is>
          <t>Active</t>
        </is>
      </c>
      <c r="J132" s="3" t="inlineStr">
        <is>
          <t>Prismatic</t>
        </is>
      </c>
      <c r="K132" s="4" t="inlineStr">
        <is>
          <t>not defined</t>
        </is>
      </c>
      <c r="L132" s="4" t="inlineStr">
        <is>
          <t>not defined</t>
        </is>
      </c>
      <c r="M132" s="5" t="n">
        <v>641</v>
      </c>
      <c r="N132" s="3" t="n">
        <v>257</v>
      </c>
      <c r="O132" s="3" t="n">
        <v>61</v>
      </c>
      <c r="P132" s="3" t="n">
        <v>4.2</v>
      </c>
      <c r="Q132" s="3" t="n">
        <v>3.6</v>
      </c>
      <c r="R132" s="3" t="n">
        <v>2.5</v>
      </c>
      <c r="S132" s="3">
        <f>0.5*O132</f>
        <v/>
      </c>
      <c r="T132" s="3">
        <f>1*O132</f>
        <v/>
      </c>
      <c r="U132" s="6" t="n">
        <v>0.5</v>
      </c>
      <c r="V132" s="3" t="n">
        <v>875</v>
      </c>
      <c r="X132" s="3">
        <f>1*O132</f>
        <v/>
      </c>
      <c r="Y132" s="3">
        <f>0.33*O132</f>
        <v/>
      </c>
      <c r="Z132" s="6" t="n">
        <v>0.33</v>
      </c>
      <c r="AA132" s="10" t="inlineStr">
        <is>
          <t>not defined</t>
        </is>
      </c>
      <c r="AB132" s="4" t="n">
        <v>355</v>
      </c>
      <c r="AC132" s="8" t="n">
        <v>11.4</v>
      </c>
      <c r="AD132" s="8" t="n">
        <v>110</v>
      </c>
      <c r="AE132" s="7" t="inlineStr">
        <is>
          <t>not applicable</t>
        </is>
      </c>
      <c r="AF132" s="4" t="n">
        <v>2019</v>
      </c>
      <c r="AH132" s="4" t="inlineStr">
        <is>
          <t>x</t>
        </is>
      </c>
      <c r="AI132" s="11" t="inlineStr">
        <is>
          <t>01.04.2021</t>
        </is>
      </c>
      <c r="AJ132" s="4" t="inlineStr">
        <is>
          <t>Batemo</t>
        </is>
      </c>
      <c r="AK132" s="10" t="inlineStr">
        <is>
          <t>CC-CV</t>
        </is>
      </c>
      <c r="AL132" s="10" t="inlineStr">
        <is>
          <t>not defined</t>
        </is>
      </c>
      <c r="AM132" s="10" t="inlineStr">
        <is>
          <t>not defined</t>
        </is>
      </c>
      <c r="AN132">
        <f>IF(G132="Pouch",1,IF(G132="Prismatic",2,IF(G132="Cylindrical",3,"")))</f>
        <v/>
      </c>
      <c r="AO132" t="n">
        <v>60.25</v>
      </c>
    </row>
    <row r="133">
      <c r="A133" t="n">
        <v>131</v>
      </c>
      <c r="B133" s="3" t="inlineStr">
        <is>
          <t>ISI-141</t>
        </is>
      </c>
      <c r="C133" s="3" t="inlineStr">
        <is>
          <t>ISI-141</t>
        </is>
      </c>
      <c r="D133" s="3" t="inlineStr">
        <is>
          <t>LG Chem</t>
        </is>
      </c>
      <c r="E133" s="3" t="inlineStr">
        <is>
          <t>Nickel rich</t>
        </is>
      </c>
      <c r="G133" s="3" t="inlineStr">
        <is>
          <t>Pouch</t>
        </is>
      </c>
      <c r="H133" s="3" t="inlineStr">
        <is>
          <t>E66A</t>
        </is>
      </c>
      <c r="I133" s="3" t="inlineStr">
        <is>
          <t>Active</t>
        </is>
      </c>
      <c r="J133" s="3" t="inlineStr">
        <is>
          <t>Prismatic</t>
        </is>
      </c>
      <c r="K133" s="4" t="inlineStr">
        <is>
          <t>not defined</t>
        </is>
      </c>
      <c r="L133" s="4" t="inlineStr">
        <is>
          <t>not defined</t>
        </is>
      </c>
      <c r="M133" s="5" t="n">
        <v>648</v>
      </c>
      <c r="N133" s="3" t="n">
        <v>259</v>
      </c>
      <c r="O133" s="3" t="n">
        <v>65</v>
      </c>
      <c r="P133" s="3" t="n">
        <v>4.2</v>
      </c>
      <c r="Q133" s="3" t="n">
        <v>3.657</v>
      </c>
      <c r="R133" s="3" t="n">
        <v>2.5</v>
      </c>
      <c r="S133" s="3">
        <f>0.5*O133</f>
        <v/>
      </c>
      <c r="T133" s="3">
        <f>1*O133</f>
        <v/>
      </c>
      <c r="U133" s="6" t="n">
        <v>0.5</v>
      </c>
      <c r="V133" s="3" t="n">
        <v>897</v>
      </c>
      <c r="W133" s="3" t="n">
        <v>426</v>
      </c>
      <c r="X133" s="3">
        <f>1*O133</f>
        <v/>
      </c>
      <c r="Y133" s="3">
        <f>0.33*O133</f>
        <v/>
      </c>
      <c r="Z133" s="6" t="n">
        <v>0.33</v>
      </c>
      <c r="AA133" s="10" t="inlineStr">
        <is>
          <t>not defined</t>
        </is>
      </c>
      <c r="AB133" s="4" t="n">
        <v>350</v>
      </c>
      <c r="AC133" s="8" t="n">
        <v>11.7</v>
      </c>
      <c r="AD133" s="8" t="n">
        <v>104</v>
      </c>
      <c r="AE133" s="7" t="inlineStr">
        <is>
          <t>not applicable</t>
        </is>
      </c>
      <c r="AF133" s="4" t="n">
        <v>2020</v>
      </c>
      <c r="AH133" s="4" t="inlineStr">
        <is>
          <t>x</t>
        </is>
      </c>
      <c r="AI133" s="11" t="inlineStr">
        <is>
          <t>01.11.2020</t>
        </is>
      </c>
      <c r="AJ133" s="4" t="inlineStr">
        <is>
          <t>Batemo</t>
        </is>
      </c>
      <c r="AK133" s="10" t="inlineStr">
        <is>
          <t>CC-CV</t>
        </is>
      </c>
      <c r="AL133" s="10" t="inlineStr">
        <is>
          <t>not defined</t>
        </is>
      </c>
      <c r="AM133" s="10" t="inlineStr">
        <is>
          <t>not defined</t>
        </is>
      </c>
      <c r="AN133">
        <f>IF(G133="Pouch",1,IF(G133="Prismatic",2,IF(G133="Cylindrical",3,"")))</f>
        <v/>
      </c>
      <c r="AO133" t="n">
        <v>60.25</v>
      </c>
    </row>
    <row r="134">
      <c r="A134" t="n">
        <v>132</v>
      </c>
      <c r="B134" s="3" t="inlineStr">
        <is>
          <t>ISI-142</t>
        </is>
      </c>
      <c r="C134" s="3" t="inlineStr">
        <is>
          <t>ISI-142</t>
        </is>
      </c>
      <c r="D134" s="3" t="inlineStr">
        <is>
          <t>LG Chem</t>
        </is>
      </c>
      <c r="E134" s="3" t="inlineStr">
        <is>
          <t>Nickel rich</t>
        </is>
      </c>
      <c r="G134" s="3" t="inlineStr">
        <is>
          <t>Pouch</t>
        </is>
      </c>
      <c r="H134" s="3" t="inlineStr">
        <is>
          <t>E63</t>
        </is>
      </c>
      <c r="I134" s="3" t="inlineStr">
        <is>
          <t>Active</t>
        </is>
      </c>
      <c r="J134" s="3" t="inlineStr">
        <is>
          <t>Prismatic</t>
        </is>
      </c>
      <c r="K134" s="4" t="n">
        <v>1000</v>
      </c>
      <c r="L134" s="4" t="n">
        <v>80</v>
      </c>
      <c r="M134" s="4" t="inlineStr">
        <is>
          <t>not defined</t>
        </is>
      </c>
      <c r="N134" s="4" t="inlineStr">
        <is>
          <t>not defined</t>
        </is>
      </c>
      <c r="O134" s="3" t="n">
        <v>65.59999999999999</v>
      </c>
      <c r="P134" s="3" t="n">
        <v>4.2</v>
      </c>
      <c r="Q134" s="3" t="n">
        <v>3.6</v>
      </c>
      <c r="R134" s="3" t="n">
        <v>2.5</v>
      </c>
      <c r="S134" s="3">
        <f>0.5*O134</f>
        <v/>
      </c>
      <c r="T134" s="3">
        <f>1*O134</f>
        <v/>
      </c>
      <c r="U134" s="6" t="n">
        <v>0.5</v>
      </c>
      <c r="V134" s="3" t="n">
        <v>964</v>
      </c>
      <c r="X134" s="3">
        <f>1*O134</f>
        <v/>
      </c>
      <c r="Y134" s="3">
        <f>0.33*O134</f>
        <v/>
      </c>
      <c r="Z134" s="6" t="n">
        <v>0.33</v>
      </c>
      <c r="AA134" s="10" t="inlineStr">
        <is>
          <t>not defined</t>
        </is>
      </c>
      <c r="AB134" s="4" t="n">
        <v>325</v>
      </c>
      <c r="AC134" s="8" t="n">
        <v>11.5</v>
      </c>
      <c r="AD134" s="8" t="n">
        <v>125</v>
      </c>
      <c r="AE134" s="7" t="inlineStr">
        <is>
          <t>not applicable</t>
        </is>
      </c>
      <c r="AF134" s="4" t="n">
        <v>2018</v>
      </c>
      <c r="AG134" s="4" t="inlineStr">
        <is>
          <t>x</t>
        </is>
      </c>
      <c r="AI134" s="11" t="inlineStr">
        <is>
          <t>26.02.2018</t>
        </is>
      </c>
      <c r="AJ134" s="9" t="inlineStr">
        <is>
          <t>@25°C Room</t>
        </is>
      </c>
      <c r="AK134" s="10" t="inlineStr">
        <is>
          <t>CC-CV</t>
        </is>
      </c>
      <c r="AL134" s="10" t="inlineStr">
        <is>
          <t>not defined</t>
        </is>
      </c>
      <c r="AM134" s="10" t="inlineStr">
        <is>
          <t>not defined</t>
        </is>
      </c>
      <c r="AN134">
        <f>IF(G134="Pouch",1,IF(G134="Prismatic",2,IF(G134="Cylindrical",3,"")))</f>
        <v/>
      </c>
      <c r="AO134" t="n">
        <v>60.25</v>
      </c>
    </row>
    <row r="135">
      <c r="A135" t="n">
        <v>133</v>
      </c>
      <c r="B135" s="3" t="inlineStr">
        <is>
          <t>ISI-143a</t>
        </is>
      </c>
      <c r="C135" s="3" t="inlineStr">
        <is>
          <t>ISI-143</t>
        </is>
      </c>
      <c r="D135" s="3" t="inlineStr">
        <is>
          <t>Samsung</t>
        </is>
      </c>
      <c r="E135" s="3" t="inlineStr">
        <is>
          <t>Nickel rich</t>
        </is>
      </c>
      <c r="G135" s="3" t="inlineStr">
        <is>
          <t>Cylindrical</t>
        </is>
      </c>
      <c r="H135" s="3" t="inlineStr">
        <is>
          <t>INR21700-48X</t>
        </is>
      </c>
      <c r="I135" s="3" t="inlineStr">
        <is>
          <t>Active</t>
        </is>
      </c>
      <c r="J135" s="3" t="inlineStr">
        <is>
          <t>Cyl</t>
        </is>
      </c>
      <c r="K135" s="4" t="n">
        <v>1500</v>
      </c>
      <c r="L135" s="4" t="n">
        <v>70</v>
      </c>
      <c r="M135" s="4" t="inlineStr">
        <is>
          <t>not defined</t>
        </is>
      </c>
      <c r="N135" s="4" t="inlineStr">
        <is>
          <t>not defined</t>
        </is>
      </c>
      <c r="O135" s="3" t="n">
        <v>4.8</v>
      </c>
      <c r="P135" s="3" t="n">
        <v>4.2</v>
      </c>
      <c r="Q135" s="3" t="n">
        <v>3.6</v>
      </c>
      <c r="R135" s="3" t="n">
        <v>2.5</v>
      </c>
      <c r="S135" s="3" t="n">
        <v>0.96</v>
      </c>
      <c r="T135" s="3" t="n">
        <v>4.8</v>
      </c>
      <c r="U135" s="6" t="n">
        <v>1</v>
      </c>
      <c r="V135" s="3" t="n">
        <v>72</v>
      </c>
      <c r="X135" s="3" t="n">
        <v>4.8</v>
      </c>
      <c r="Y135" s="3" t="n">
        <v>1.584</v>
      </c>
      <c r="Z135" s="6" t="n">
        <v>1</v>
      </c>
      <c r="AA135" s="10" t="inlineStr">
        <is>
          <t>not defined</t>
        </is>
      </c>
      <c r="AB135" s="4" t="inlineStr">
        <is>
          <t>not applicable</t>
        </is>
      </c>
      <c r="AC135" s="4" t="n">
        <v>70</v>
      </c>
      <c r="AD135" s="8" t="n"/>
      <c r="AE135" s="8" t="n">
        <v>21</v>
      </c>
      <c r="AH135" s="4" t="inlineStr">
        <is>
          <t>x</t>
        </is>
      </c>
      <c r="AI135" s="11" t="inlineStr">
        <is>
          <t>2020</t>
        </is>
      </c>
      <c r="AK135" s="10" t="inlineStr">
        <is>
          <t>CC-CV</t>
        </is>
      </c>
      <c r="AL135" s="10" t="inlineStr">
        <is>
          <t>not defined</t>
        </is>
      </c>
      <c r="AM135" s="12" t="n">
        <v>0.8</v>
      </c>
      <c r="AN135">
        <f>IF(G135="Pouch",1,IF(G135="Prismatic",2,IF(G135="Cylindrical",3,"")))</f>
        <v/>
      </c>
      <c r="AO135" t="n">
        <v>64.69</v>
      </c>
    </row>
    <row r="136">
      <c r="A136" t="n">
        <v>134</v>
      </c>
      <c r="B136" s="3" t="inlineStr">
        <is>
          <t>ISI-144</t>
        </is>
      </c>
      <c r="C136" s="3" t="inlineStr">
        <is>
          <t>ISI-144</t>
        </is>
      </c>
      <c r="D136" s="3" t="inlineStr">
        <is>
          <t>LG Chem</t>
        </is>
      </c>
      <c r="E136" s="3" t="inlineStr">
        <is>
          <t>Nickel rich</t>
        </is>
      </c>
      <c r="G136" s="3" t="inlineStr">
        <is>
          <t>Pouch</t>
        </is>
      </c>
      <c r="H136" s="3" t="inlineStr">
        <is>
          <t>E63B</t>
        </is>
      </c>
      <c r="I136" s="3" t="inlineStr">
        <is>
          <t>Active</t>
        </is>
      </c>
      <c r="J136" s="3" t="inlineStr">
        <is>
          <t>Prismatic</t>
        </is>
      </c>
      <c r="K136" s="4" t="n">
        <v>1200</v>
      </c>
      <c r="L136" s="4" t="n">
        <v>65</v>
      </c>
      <c r="M136" s="4" t="inlineStr">
        <is>
          <t>not defined</t>
        </is>
      </c>
      <c r="N136" s="4" t="inlineStr">
        <is>
          <t>not defined</t>
        </is>
      </c>
      <c r="O136" s="3" t="n">
        <v>63</v>
      </c>
      <c r="P136" s="3" t="n">
        <v>4.2</v>
      </c>
      <c r="Q136" s="3" t="n">
        <v>3.6</v>
      </c>
      <c r="R136" s="3" t="n">
        <v>2.5</v>
      </c>
      <c r="S136" s="3">
        <f>0.5*O136</f>
        <v/>
      </c>
      <c r="T136" s="3">
        <f>1*O136</f>
        <v/>
      </c>
      <c r="U136" s="6" t="n">
        <v>1</v>
      </c>
      <c r="V136" s="3" t="n">
        <v>882</v>
      </c>
      <c r="X136" s="3">
        <f>1*O136</f>
        <v/>
      </c>
      <c r="Y136" s="3" t="n">
        <v>18.9</v>
      </c>
      <c r="Z136" s="6" t="n">
        <v>0.33</v>
      </c>
      <c r="AA136" s="10" t="inlineStr">
        <is>
          <t>not defined</t>
        </is>
      </c>
      <c r="AB136" s="4" t="n">
        <v>301</v>
      </c>
      <c r="AC136" s="8" t="n">
        <v>14.5</v>
      </c>
      <c r="AD136" s="8" t="n">
        <v>100</v>
      </c>
      <c r="AE136" s="7" t="inlineStr">
        <is>
          <t>not applicable</t>
        </is>
      </c>
      <c r="AF136" s="4" t="n">
        <v>2018</v>
      </c>
      <c r="AG136" s="4" t="inlineStr">
        <is>
          <t>x</t>
        </is>
      </c>
      <c r="AI136" s="11" t="inlineStr">
        <is>
          <t>-</t>
        </is>
      </c>
      <c r="AJ136" s="9" t="inlineStr">
        <is>
          <t>@25°C Room</t>
        </is>
      </c>
      <c r="AK136" s="10" t="inlineStr">
        <is>
          <t>CC-CV</t>
        </is>
      </c>
      <c r="AL136" s="10" t="inlineStr">
        <is>
          <t>not defined</t>
        </is>
      </c>
      <c r="AM136" s="10" t="inlineStr">
        <is>
          <t>not defined</t>
        </is>
      </c>
      <c r="AN136">
        <f>IF(G136="Pouch",1,IF(G136="Prismatic",2,IF(G136="Cylindrical",3,"")))</f>
        <v/>
      </c>
      <c r="AO136" t="n">
        <v>60.25</v>
      </c>
    </row>
    <row r="137">
      <c r="A137" t="n">
        <v>135</v>
      </c>
      <c r="B137" s="3" t="inlineStr">
        <is>
          <t>ISI-145</t>
        </is>
      </c>
      <c r="C137" s="3" t="inlineStr">
        <is>
          <t>ISI-145</t>
        </is>
      </c>
      <c r="D137" s="3" t="inlineStr">
        <is>
          <t>LG Chem</t>
        </is>
      </c>
      <c r="E137" s="3" t="inlineStr">
        <is>
          <t>Nickel rich</t>
        </is>
      </c>
      <c r="F137" s="3" t="inlineStr">
        <is>
          <t>NMC712</t>
        </is>
      </c>
      <c r="G137" s="3" t="inlineStr">
        <is>
          <t>Pouch</t>
        </is>
      </c>
      <c r="H137" s="3" t="inlineStr">
        <is>
          <t>E78</t>
        </is>
      </c>
      <c r="I137" s="3" t="inlineStr">
        <is>
          <t>Active</t>
        </is>
      </c>
      <c r="J137" s="3" t="inlineStr">
        <is>
          <t>Prismatic</t>
        </is>
      </c>
      <c r="K137" s="4" t="n">
        <v>1500</v>
      </c>
      <c r="L137" s="4" t="n">
        <v>80</v>
      </c>
      <c r="M137" s="4" t="inlineStr">
        <is>
          <t>not defined</t>
        </is>
      </c>
      <c r="N137" s="3" t="n">
        <v>265</v>
      </c>
      <c r="O137" s="3" t="n">
        <v>78</v>
      </c>
      <c r="P137" s="3" t="n">
        <v>4.2</v>
      </c>
      <c r="Q137" s="3" t="n">
        <v>3.6</v>
      </c>
      <c r="R137" s="3" t="n">
        <v>2.5</v>
      </c>
      <c r="S137" s="3">
        <f>0.3*O137</f>
        <v/>
      </c>
      <c r="T137" s="3">
        <f>1*O137</f>
        <v/>
      </c>
      <c r="U137" s="6" t="n">
        <v>0.33</v>
      </c>
      <c r="V137" s="3" t="n">
        <v>965</v>
      </c>
      <c r="X137" s="3">
        <f>1*O137</f>
        <v/>
      </c>
      <c r="Y137" s="3">
        <f>0.3*O137</f>
        <v/>
      </c>
      <c r="Z137" s="6" t="n">
        <v>0.33</v>
      </c>
      <c r="AA137" s="10" t="inlineStr">
        <is>
          <t>not defined</t>
        </is>
      </c>
      <c r="AB137" s="4" t="n">
        <v>530</v>
      </c>
      <c r="AC137" s="8" t="n">
        <v>8.5</v>
      </c>
      <c r="AD137" s="8" t="n">
        <v>100</v>
      </c>
      <c r="AE137" s="7" t="inlineStr">
        <is>
          <t>not applicable</t>
        </is>
      </c>
      <c r="AF137" s="4" t="n">
        <v>2021</v>
      </c>
      <c r="AH137" s="4" t="inlineStr">
        <is>
          <t>x</t>
        </is>
      </c>
      <c r="AI137" s="11" t="inlineStr">
        <is>
          <t>2022</t>
        </is>
      </c>
      <c r="AJ137" s="9" t="inlineStr">
        <is>
          <t>@25°C Room</t>
        </is>
      </c>
      <c r="AK137" s="10" t="inlineStr">
        <is>
          <t>CC-CV</t>
        </is>
      </c>
      <c r="AL137" s="10" t="inlineStr">
        <is>
          <t>not defined</t>
        </is>
      </c>
      <c r="AM137" s="10" t="inlineStr">
        <is>
          <t>not defined</t>
        </is>
      </c>
      <c r="AN137">
        <f>IF(G137="Pouch",1,IF(G137="Prismatic",2,IF(G137="Cylindrical",3,"")))</f>
        <v/>
      </c>
      <c r="AO137" t="n">
        <v>60.25</v>
      </c>
    </row>
    <row r="138">
      <c r="A138" t="n">
        <v>136</v>
      </c>
      <c r="B138" s="3" t="inlineStr">
        <is>
          <t>ISI-146</t>
        </is>
      </c>
      <c r="C138" s="3" t="inlineStr">
        <is>
          <t>ISI-146</t>
        </is>
      </c>
      <c r="D138" s="3" t="inlineStr">
        <is>
          <t>A123</t>
        </is>
      </c>
      <c r="E138" s="3" t="inlineStr">
        <is>
          <t>Lithium Iron Phosphate</t>
        </is>
      </c>
      <c r="F138" s="3" t="inlineStr">
        <is>
          <t>LFP</t>
        </is>
      </c>
      <c r="G138" s="3" t="inlineStr">
        <is>
          <t>Pouch</t>
        </is>
      </c>
      <c r="H138" s="3" t="inlineStr">
        <is>
          <t>A123 20AH</t>
        </is>
      </c>
      <c r="I138" s="3" t="inlineStr">
        <is>
          <t>Active</t>
        </is>
      </c>
      <c r="J138" s="3" t="inlineStr">
        <is>
          <t>Prismatic</t>
        </is>
      </c>
      <c r="K138" s="4" t="n">
        <v>1000</v>
      </c>
      <c r="L138" s="4" t="n">
        <v>80</v>
      </c>
      <c r="M138" s="4" t="inlineStr">
        <is>
          <t>not defined</t>
        </is>
      </c>
      <c r="N138" s="4" t="inlineStr">
        <is>
          <t>not defined</t>
        </is>
      </c>
      <c r="O138" s="3" t="n">
        <v>20</v>
      </c>
      <c r="P138" s="3" t="n">
        <v>3.65</v>
      </c>
      <c r="Q138" s="3" t="n">
        <v>3.3</v>
      </c>
      <c r="R138" s="3" t="n">
        <v>2.5</v>
      </c>
      <c r="S138" s="3">
        <f>0.2*O138</f>
        <v/>
      </c>
      <c r="T138" s="3">
        <f>1*O138</f>
        <v/>
      </c>
      <c r="U138" s="6" t="inlineStr">
        <is>
          <t>not defined</t>
        </is>
      </c>
      <c r="V138" s="3" t="n">
        <v>496</v>
      </c>
      <c r="X138" s="3">
        <f>1*O138</f>
        <v/>
      </c>
      <c r="Y138" s="3">
        <f>0.2*O138</f>
        <v/>
      </c>
      <c r="Z138" s="6" t="inlineStr">
        <is>
          <t>not defined</t>
        </is>
      </c>
      <c r="AA138" s="10" t="inlineStr">
        <is>
          <t>not defined</t>
        </is>
      </c>
      <c r="AB138" s="4" t="n">
        <v>227</v>
      </c>
      <c r="AC138" s="4" t="n">
        <v>7.25</v>
      </c>
      <c r="AD138" s="4" t="n">
        <v>160</v>
      </c>
      <c r="AE138" s="7" t="inlineStr">
        <is>
          <t>not applicable</t>
        </is>
      </c>
      <c r="AH138" s="4" t="inlineStr">
        <is>
          <t>x</t>
        </is>
      </c>
      <c r="AK138" s="10" t="inlineStr">
        <is>
          <t>CC-CV</t>
        </is>
      </c>
      <c r="AL138" s="10" t="inlineStr">
        <is>
          <t>not defined</t>
        </is>
      </c>
      <c r="AM138" s="10" t="inlineStr">
        <is>
          <t>not defined</t>
        </is>
      </c>
      <c r="AN138">
        <f>IF(G138="Pouch",1,IF(G138="Prismatic",2,IF(G138="Cylindrical",3,"")))</f>
        <v/>
      </c>
      <c r="AO138" t="n">
        <v>60.25</v>
      </c>
    </row>
    <row r="139">
      <c r="A139" t="n">
        <v>137</v>
      </c>
      <c r="B139" s="3" t="inlineStr">
        <is>
          <t>ISI-147</t>
        </is>
      </c>
      <c r="C139" s="3" t="inlineStr">
        <is>
          <t>ISI-147</t>
        </is>
      </c>
      <c r="D139" s="3" t="inlineStr">
        <is>
          <t>LG Chem</t>
        </is>
      </c>
      <c r="E139" s="3" t="inlineStr">
        <is>
          <t>Nickel rich</t>
        </is>
      </c>
      <c r="F139" s="3" t="inlineStr">
        <is>
          <t>NMC</t>
        </is>
      </c>
      <c r="G139" s="3" t="inlineStr">
        <is>
          <t>Pouch</t>
        </is>
      </c>
      <c r="H139" s="3" t="inlineStr">
        <is>
          <t>NX2.1</t>
        </is>
      </c>
      <c r="I139" s="3" t="inlineStr">
        <is>
          <t>Active</t>
        </is>
      </c>
      <c r="J139" s="3" t="inlineStr">
        <is>
          <t>Prismatic</t>
        </is>
      </c>
      <c r="K139" s="4" t="n">
        <v>1000</v>
      </c>
      <c r="L139" s="4" t="n">
        <v>80</v>
      </c>
      <c r="M139" s="4" t="inlineStr">
        <is>
          <t>not defined</t>
        </is>
      </c>
      <c r="N139" s="3" t="n">
        <v>265</v>
      </c>
      <c r="O139" s="3" t="n">
        <v>60</v>
      </c>
      <c r="P139" s="3" t="n">
        <v>4.2</v>
      </c>
      <c r="Q139" s="3" t="n">
        <v>3.6</v>
      </c>
      <c r="R139" s="3" t="n">
        <v>2.5</v>
      </c>
      <c r="S139" s="3">
        <f>0.2*O139</f>
        <v/>
      </c>
      <c r="T139" s="3">
        <f>2*O139</f>
        <v/>
      </c>
      <c r="U139" s="6" t="n">
        <v>0.33</v>
      </c>
      <c r="V139" s="3" t="n">
        <v>820</v>
      </c>
      <c r="X139" s="3">
        <f>1*O139</f>
        <v/>
      </c>
      <c r="Y139" s="3">
        <f>0.2*O139</f>
        <v/>
      </c>
      <c r="Z139" s="6" t="n">
        <v>0.33</v>
      </c>
      <c r="AA139" s="10" t="inlineStr">
        <is>
          <t>not defined</t>
        </is>
      </c>
      <c r="AB139" s="4" t="n">
        <v>330</v>
      </c>
      <c r="AC139" s="4" t="n">
        <v>16.5</v>
      </c>
      <c r="AD139" s="4" t="n">
        <v>100</v>
      </c>
      <c r="AE139" s="7" t="inlineStr">
        <is>
          <t>not applicable</t>
        </is>
      </c>
      <c r="AF139" s="4" t="n">
        <v>2020</v>
      </c>
      <c r="AG139" s="4" t="inlineStr">
        <is>
          <t>x</t>
        </is>
      </c>
      <c r="AH139" s="4" t="inlineStr">
        <is>
          <t>x</t>
        </is>
      </c>
      <c r="AI139" s="11" t="inlineStr">
        <is>
          <t>-</t>
        </is>
      </c>
      <c r="AJ139" s="4" t="inlineStr">
        <is>
          <t>@25°C Room</t>
        </is>
      </c>
      <c r="AK139" s="10" t="inlineStr">
        <is>
          <t>CC-CV</t>
        </is>
      </c>
      <c r="AL139" s="10" t="inlineStr">
        <is>
          <t>not defined</t>
        </is>
      </c>
      <c r="AM139" s="10" t="inlineStr">
        <is>
          <t>not defined</t>
        </is>
      </c>
      <c r="AN139">
        <f>IF(G139="Pouch",1,IF(G139="Prismatic",2,IF(G139="Cylindrical",3,"")))</f>
        <v/>
      </c>
      <c r="AO139" t="n">
        <v>60.25</v>
      </c>
    </row>
    <row r="140">
      <c r="A140" t="n">
        <v>138</v>
      </c>
      <c r="B140" s="3" t="inlineStr">
        <is>
          <t>ISI-148</t>
        </is>
      </c>
      <c r="C140" s="3" t="inlineStr">
        <is>
          <t>ISI-148</t>
        </is>
      </c>
      <c r="D140" s="3" t="inlineStr">
        <is>
          <t>CALB</t>
        </is>
      </c>
      <c r="E140" s="3" t="inlineStr">
        <is>
          <t>Lithium Iron Phosphate</t>
        </is>
      </c>
      <c r="F140" s="3" t="inlineStr">
        <is>
          <t>LFP</t>
        </is>
      </c>
      <c r="G140" s="3" t="inlineStr">
        <is>
          <t>Prismatic</t>
        </is>
      </c>
      <c r="H140" s="3" t="inlineStr">
        <is>
          <t>CA400</t>
        </is>
      </c>
      <c r="I140" s="3" t="inlineStr">
        <is>
          <t>Active</t>
        </is>
      </c>
      <c r="J140" s="3" t="inlineStr">
        <is>
          <t>Prismatic</t>
        </is>
      </c>
      <c r="K140" s="4" t="n">
        <v>2000</v>
      </c>
      <c r="L140" s="4" t="n">
        <v>80</v>
      </c>
      <c r="M140" s="4" t="inlineStr">
        <is>
          <t>not defined</t>
        </is>
      </c>
      <c r="N140" s="4" t="inlineStr">
        <is>
          <t>not defined</t>
        </is>
      </c>
      <c r="O140" s="3" t="n">
        <v>400</v>
      </c>
      <c r="P140" s="3" t="n">
        <v>3.65</v>
      </c>
      <c r="Q140" s="3" t="n">
        <v>3.2</v>
      </c>
      <c r="R140" s="3" t="n">
        <v>2.5</v>
      </c>
      <c r="S140" s="3">
        <f>0.3*O140</f>
        <v/>
      </c>
      <c r="T140" s="3" t="n">
        <v>800</v>
      </c>
      <c r="U140" s="6" t="n">
        <v>0.3</v>
      </c>
      <c r="V140" s="3" t="n">
        <v>13600</v>
      </c>
      <c r="X140" s="3" t="n">
        <v>400</v>
      </c>
      <c r="Y140" s="3">
        <f>O140*0.3</f>
        <v/>
      </c>
      <c r="Z140" s="6" t="n">
        <v>0.3</v>
      </c>
      <c r="AA140" s="10" t="inlineStr">
        <is>
          <t>not defined</t>
        </is>
      </c>
      <c r="AB140" s="4" t="n">
        <v>450</v>
      </c>
      <c r="AC140" s="4" t="n">
        <v>71</v>
      </c>
      <c r="AD140" s="4" t="n">
        <v>275</v>
      </c>
      <c r="AE140" s="7" t="inlineStr">
        <is>
          <t>not applicable</t>
        </is>
      </c>
      <c r="AG140" s="4" t="inlineStr">
        <is>
          <t>x</t>
        </is>
      </c>
      <c r="AI140" s="11" t="inlineStr">
        <is>
          <t>-</t>
        </is>
      </c>
      <c r="AK140" s="10" t="inlineStr">
        <is>
          <t>CC-CV</t>
        </is>
      </c>
      <c r="AL140" s="10" t="inlineStr">
        <is>
          <t>not defined</t>
        </is>
      </c>
      <c r="AM140" s="12" t="n">
        <v>0.8</v>
      </c>
      <c r="AN140">
        <f>IF(G140="Pouch",1,IF(G140="Prismatic",2,IF(G140="Cylindrical",3,"")))</f>
        <v/>
      </c>
      <c r="AO140" t="n">
        <v>60.79</v>
      </c>
    </row>
    <row r="141">
      <c r="A141" t="n">
        <v>139</v>
      </c>
      <c r="B141" s="3" t="inlineStr">
        <is>
          <t>ISI-149</t>
        </is>
      </c>
      <c r="C141" s="3" t="inlineStr">
        <is>
          <t>ISI-149</t>
        </is>
      </c>
      <c r="D141" s="3" t="inlineStr">
        <is>
          <t>CALB</t>
        </is>
      </c>
      <c r="E141" s="3" t="inlineStr">
        <is>
          <t>Lithium Iron Phosphate</t>
        </is>
      </c>
      <c r="F141" s="3" t="inlineStr">
        <is>
          <t>LFP</t>
        </is>
      </c>
      <c r="G141" s="3" t="inlineStr">
        <is>
          <t>Prismatic</t>
        </is>
      </c>
      <c r="H141" s="3" t="inlineStr">
        <is>
          <t>CAM72</t>
        </is>
      </c>
      <c r="I141" s="3" t="inlineStr">
        <is>
          <t>Active</t>
        </is>
      </c>
      <c r="J141" s="3" t="inlineStr">
        <is>
          <t>Prismatic</t>
        </is>
      </c>
      <c r="K141" s="4" t="n">
        <v>2000</v>
      </c>
      <c r="L141" s="4" t="n">
        <v>80</v>
      </c>
      <c r="M141" s="4" t="inlineStr">
        <is>
          <t>not defined</t>
        </is>
      </c>
      <c r="N141" s="4" t="inlineStr">
        <is>
          <t>not defined</t>
        </is>
      </c>
      <c r="O141" s="3" t="n">
        <v>72</v>
      </c>
      <c r="P141" s="3" t="n">
        <v>3.65</v>
      </c>
      <c r="Q141" s="3" t="n">
        <v>3.2</v>
      </c>
      <c r="R141" s="3" t="n">
        <v>2.5</v>
      </c>
      <c r="S141" s="3">
        <f>0.3*O141</f>
        <v/>
      </c>
      <c r="T141" s="3" t="n">
        <v>216</v>
      </c>
      <c r="U141" s="6" t="n">
        <v>0.3</v>
      </c>
      <c r="V141" s="3" t="n">
        <v>1900</v>
      </c>
      <c r="X141" s="3" t="n">
        <v>72</v>
      </c>
      <c r="Y141" s="3">
        <f>O141*0.3</f>
        <v/>
      </c>
      <c r="Z141" s="6" t="n">
        <v>0.3</v>
      </c>
      <c r="AA141" s="10" t="inlineStr">
        <is>
          <t>not defined</t>
        </is>
      </c>
      <c r="AB141" s="4" t="n">
        <v>68</v>
      </c>
      <c r="AC141" s="4" t="n">
        <v>29</v>
      </c>
      <c r="AD141" s="4" t="n">
        <v>216</v>
      </c>
      <c r="AE141" s="7" t="inlineStr">
        <is>
          <t>not applicable</t>
        </is>
      </c>
      <c r="AG141" s="4" t="inlineStr">
        <is>
          <t>x</t>
        </is>
      </c>
      <c r="AI141" s="11" t="inlineStr">
        <is>
          <t>-</t>
        </is>
      </c>
      <c r="AK141" s="10" t="inlineStr">
        <is>
          <t>CC-CV</t>
        </is>
      </c>
      <c r="AL141" s="10" t="inlineStr">
        <is>
          <t>not defined</t>
        </is>
      </c>
      <c r="AM141" s="12" t="n">
        <v>0.8</v>
      </c>
      <c r="AN141">
        <f>IF(G141="Pouch",1,IF(G141="Prismatic",2,IF(G141="Cylindrical",3,"")))</f>
        <v/>
      </c>
      <c r="AO141" t="n">
        <v>60.79</v>
      </c>
    </row>
    <row r="142">
      <c r="A142" t="n">
        <v>140</v>
      </c>
      <c r="B142" s="3" t="inlineStr">
        <is>
          <t>ISI-150</t>
        </is>
      </c>
      <c r="C142" s="3" t="inlineStr">
        <is>
          <t>ISI-150</t>
        </is>
      </c>
      <c r="D142" s="3" t="inlineStr">
        <is>
          <t>Melasta</t>
        </is>
      </c>
      <c r="E142" s="3" t="inlineStr">
        <is>
          <t>Lithium Iron Phosphate</t>
        </is>
      </c>
      <c r="F142" s="3" t="inlineStr">
        <is>
          <t>LFP</t>
        </is>
      </c>
      <c r="G142" s="3" t="inlineStr">
        <is>
          <t>Prismatic</t>
        </is>
      </c>
      <c r="H142" s="3" t="inlineStr">
        <is>
          <t>MB-LFP-32173128</t>
        </is>
      </c>
      <c r="I142" s="3" t="inlineStr">
        <is>
          <t>Active</t>
        </is>
      </c>
      <c r="J142" s="3" t="inlineStr">
        <is>
          <t>Prismatic</t>
        </is>
      </c>
      <c r="K142" s="4" t="n">
        <v>2000</v>
      </c>
      <c r="L142" s="4" t="n">
        <v>80</v>
      </c>
      <c r="M142" s="4" t="inlineStr">
        <is>
          <t>not defined</t>
        </is>
      </c>
      <c r="N142" s="4" t="inlineStr">
        <is>
          <t>not defined</t>
        </is>
      </c>
      <c r="O142" s="3" t="n">
        <v>60</v>
      </c>
      <c r="P142" s="3" t="n">
        <v>3.65</v>
      </c>
      <c r="Q142" s="3" t="n">
        <v>3.2</v>
      </c>
      <c r="R142" s="3" t="n">
        <v>2</v>
      </c>
      <c r="S142" s="3" t="n">
        <v>12</v>
      </c>
      <c r="T142" s="3" t="n">
        <v>180</v>
      </c>
      <c r="U142" s="6" t="n">
        <v>0.2</v>
      </c>
      <c r="V142" s="3" t="n">
        <v>1410</v>
      </c>
      <c r="X142" s="3" t="n">
        <v>120</v>
      </c>
      <c r="Y142" s="3" t="n">
        <v>12</v>
      </c>
      <c r="Z142" s="6" t="n">
        <v>0.2</v>
      </c>
      <c r="AA142" s="10" t="inlineStr">
        <is>
          <t>not defined</t>
        </is>
      </c>
      <c r="AB142" s="4" t="n">
        <v>173</v>
      </c>
      <c r="AC142" s="4" t="n">
        <v>32</v>
      </c>
      <c r="AD142" s="4" t="n">
        <v>124</v>
      </c>
      <c r="AE142" s="7" t="inlineStr">
        <is>
          <t>not applicable</t>
        </is>
      </c>
      <c r="AG142" s="4" t="inlineStr">
        <is>
          <t>x</t>
        </is>
      </c>
      <c r="AI142" s="11" t="inlineStr">
        <is>
          <t>-</t>
        </is>
      </c>
      <c r="AK142" s="10" t="inlineStr">
        <is>
          <t>CC-CV</t>
        </is>
      </c>
      <c r="AL142" s="10" t="n">
        <v>0.02</v>
      </c>
      <c r="AM142" s="12" t="n">
        <v>0.8</v>
      </c>
      <c r="AN142">
        <f>IF(G142="Pouch",1,IF(G142="Prismatic",2,IF(G142="Cylindrical",3,"")))</f>
        <v/>
      </c>
      <c r="AO142" t="n">
        <v>60.79</v>
      </c>
    </row>
    <row r="143">
      <c r="A143" t="n">
        <v>141</v>
      </c>
      <c r="B143" s="3" t="inlineStr">
        <is>
          <t>ISI-151</t>
        </is>
      </c>
      <c r="C143" s="3" t="inlineStr">
        <is>
          <t>ISI-151</t>
        </is>
      </c>
      <c r="D143" s="3" t="inlineStr">
        <is>
          <t>Melasta</t>
        </is>
      </c>
      <c r="E143" s="3" t="inlineStr">
        <is>
          <t>Lithium Iron Phosphate</t>
        </is>
      </c>
      <c r="F143" s="3" t="inlineStr">
        <is>
          <t>LFP</t>
        </is>
      </c>
      <c r="G143" s="3" t="inlineStr">
        <is>
          <t>Cylindrical</t>
        </is>
      </c>
      <c r="H143" s="3" t="inlineStr">
        <is>
          <t>MB-IFR26650</t>
        </is>
      </c>
      <c r="I143" s="3" t="inlineStr">
        <is>
          <t>Active</t>
        </is>
      </c>
      <c r="J143" s="3" t="inlineStr">
        <is>
          <t>Cyl</t>
        </is>
      </c>
      <c r="K143" s="4" t="n">
        <v>2000</v>
      </c>
      <c r="L143" s="4" t="n">
        <v>80</v>
      </c>
      <c r="M143" s="4" t="inlineStr">
        <is>
          <t>not defined</t>
        </is>
      </c>
      <c r="N143" s="4" t="inlineStr">
        <is>
          <t>not defined</t>
        </is>
      </c>
      <c r="O143" s="3" t="n">
        <v>3.8</v>
      </c>
      <c r="P143" s="3" t="n">
        <v>3.65</v>
      </c>
      <c r="Q143" s="3" t="n">
        <v>3.2</v>
      </c>
      <c r="R143" s="3" t="n">
        <v>2</v>
      </c>
      <c r="S143" s="3" t="n">
        <v>0.76</v>
      </c>
      <c r="T143" s="3">
        <f>3*O143</f>
        <v/>
      </c>
      <c r="U143" s="6" t="n">
        <v>0.2</v>
      </c>
      <c r="V143" s="3" t="n">
        <v>92</v>
      </c>
      <c r="X143" s="3">
        <f>1*O143</f>
        <v/>
      </c>
      <c r="Y143" s="3" t="n">
        <v>0.76</v>
      </c>
      <c r="Z143" s="6" t="n">
        <v>0.2</v>
      </c>
      <c r="AA143" s="10" t="inlineStr">
        <is>
          <t>not defined</t>
        </is>
      </c>
      <c r="AB143" s="4" t="inlineStr">
        <is>
          <t>not applicable</t>
        </is>
      </c>
      <c r="AC143" s="4" t="n">
        <v>65.2</v>
      </c>
      <c r="AE143" s="4" t="n">
        <v>26.5</v>
      </c>
      <c r="AG143" s="4" t="inlineStr">
        <is>
          <t>x</t>
        </is>
      </c>
      <c r="AI143" s="11" t="inlineStr">
        <is>
          <t>-</t>
        </is>
      </c>
      <c r="AK143" s="10" t="inlineStr">
        <is>
          <t>CC-CV</t>
        </is>
      </c>
      <c r="AL143" s="10" t="n">
        <v>0.02</v>
      </c>
      <c r="AM143" s="12" t="n">
        <v>0.8</v>
      </c>
      <c r="AN143">
        <f>IF(G143="Pouch",1,IF(G143="Prismatic",2,IF(G143="Cylindrical",3,"")))</f>
        <v/>
      </c>
      <c r="AO143" t="n">
        <v>64.69</v>
      </c>
    </row>
    <row r="144">
      <c r="A144" t="n">
        <v>142</v>
      </c>
      <c r="B144" s="3" t="inlineStr">
        <is>
          <t>ISI-152</t>
        </is>
      </c>
      <c r="C144" s="3" t="inlineStr">
        <is>
          <t>ISI-152</t>
        </is>
      </c>
      <c r="D144" s="3" t="inlineStr">
        <is>
          <t>Melasta</t>
        </is>
      </c>
      <c r="E144" s="3" t="inlineStr">
        <is>
          <t>Nickel rich</t>
        </is>
      </c>
      <c r="F144" s="3" t="inlineStr">
        <is>
          <t>NMC</t>
        </is>
      </c>
      <c r="G144" s="3" t="inlineStr">
        <is>
          <t>Pouch</t>
        </is>
      </c>
      <c r="H144" s="3" t="inlineStr">
        <is>
          <t>SLPBB042126</t>
        </is>
      </c>
      <c r="I144" s="3" t="inlineStr">
        <is>
          <t>Active</t>
        </is>
      </c>
      <c r="J144" s="3" t="inlineStr">
        <is>
          <t>Prismatic</t>
        </is>
      </c>
      <c r="K144" s="4" t="n">
        <v>100</v>
      </c>
      <c r="L144" s="4" t="n">
        <v>80</v>
      </c>
      <c r="M144" s="4" t="inlineStr">
        <is>
          <t>not defined</t>
        </is>
      </c>
      <c r="N144" s="4" t="inlineStr">
        <is>
          <t>not defined</t>
        </is>
      </c>
      <c r="O144" s="3" t="n">
        <v>6.55</v>
      </c>
      <c r="P144" s="3" t="n">
        <v>4.2</v>
      </c>
      <c r="Q144" s="3" t="n">
        <v>3.7</v>
      </c>
      <c r="R144" s="3" t="n">
        <v>2.5</v>
      </c>
      <c r="S144" s="3" t="n">
        <v>1.31</v>
      </c>
      <c r="T144" s="3">
        <f>15*O144</f>
        <v/>
      </c>
      <c r="U144" s="6" t="n">
        <v>15</v>
      </c>
      <c r="V144" s="3" t="n">
        <v>126</v>
      </c>
      <c r="X144" s="3">
        <f>2*O144</f>
        <v/>
      </c>
      <c r="Y144" s="3" t="n">
        <v>1.31</v>
      </c>
      <c r="Z144" s="6" t="n">
        <v>0.5</v>
      </c>
      <c r="AA144" s="10" t="inlineStr">
        <is>
          <t>not defined</t>
        </is>
      </c>
      <c r="AB144" s="4" t="n">
        <v>127</v>
      </c>
      <c r="AC144" s="4" t="n">
        <v>10.2</v>
      </c>
      <c r="AD144" s="4" t="n">
        <v>42</v>
      </c>
      <c r="AE144" s="7" t="inlineStr">
        <is>
          <t>not applicable</t>
        </is>
      </c>
      <c r="AG144" s="4" t="inlineStr">
        <is>
          <t>x</t>
        </is>
      </c>
      <c r="AI144" s="11" t="inlineStr">
        <is>
          <t>-</t>
        </is>
      </c>
      <c r="AK144" s="10" t="inlineStr">
        <is>
          <t>CC-CV</t>
        </is>
      </c>
      <c r="AL144" s="10" t="n">
        <v>0.02</v>
      </c>
      <c r="AM144" s="12" t="n">
        <v>0.8</v>
      </c>
      <c r="AN144">
        <f>IF(G144="Pouch",1,IF(G144="Prismatic",2,IF(G144="Cylindrical",3,"")))</f>
        <v/>
      </c>
      <c r="AO144" t="n">
        <v>60.25</v>
      </c>
    </row>
    <row r="145">
      <c r="A145" t="n">
        <v>143</v>
      </c>
      <c r="B145" s="3" t="inlineStr">
        <is>
          <t>ISI-153</t>
        </is>
      </c>
      <c r="C145" s="3" t="inlineStr">
        <is>
          <t>ISI-153</t>
        </is>
      </c>
      <c r="D145" s="3" t="inlineStr">
        <is>
          <t>Kokam</t>
        </is>
      </c>
      <c r="E145" s="3" t="inlineStr">
        <is>
          <t>Nickel rich</t>
        </is>
      </c>
      <c r="F145" s="3" t="inlineStr">
        <is>
          <t>NMC</t>
        </is>
      </c>
      <c r="G145" s="3" t="inlineStr">
        <is>
          <t>Pouch</t>
        </is>
      </c>
      <c r="H145" s="3" t="inlineStr">
        <is>
          <t>SLPB70205130P</t>
        </is>
      </c>
      <c r="I145" s="3" t="inlineStr">
        <is>
          <t>Active</t>
        </is>
      </c>
      <c r="J145" s="3" t="inlineStr">
        <is>
          <t>Prismatic</t>
        </is>
      </c>
      <c r="K145" s="4" t="n">
        <v>1400</v>
      </c>
      <c r="L145" s="4" t="n">
        <v>80</v>
      </c>
      <c r="M145" s="4" t="inlineStr">
        <is>
          <t>not defined</t>
        </is>
      </c>
      <c r="N145" s="4" t="inlineStr">
        <is>
          <t>not defined</t>
        </is>
      </c>
      <c r="O145" s="3" t="n">
        <v>12</v>
      </c>
      <c r="P145" s="3" t="n">
        <v>4.2</v>
      </c>
      <c r="Q145" s="3" t="n">
        <v>3.7</v>
      </c>
      <c r="R145" s="3" t="n">
        <v>2.7</v>
      </c>
      <c r="S145" s="3" t="n">
        <v>12</v>
      </c>
      <c r="T145" s="3" t="n">
        <v>180</v>
      </c>
      <c r="U145" s="6" t="n">
        <v>0.5</v>
      </c>
      <c r="V145" s="3" t="n">
        <v>345</v>
      </c>
      <c r="X145" s="3" t="n">
        <v>36</v>
      </c>
      <c r="Y145" s="3" t="n">
        <v>12</v>
      </c>
      <c r="Z145" s="6" t="n">
        <v>0.5</v>
      </c>
      <c r="AA145" s="10" t="inlineStr">
        <is>
          <t>not defined</t>
        </is>
      </c>
      <c r="AB145" s="4" t="n">
        <v>208</v>
      </c>
      <c r="AC145" s="4" t="n">
        <v>130</v>
      </c>
      <c r="AD145" s="4" t="n">
        <v>7</v>
      </c>
      <c r="AE145" s="7" t="inlineStr">
        <is>
          <t>not applicable</t>
        </is>
      </c>
      <c r="AF145" s="4" t="n">
        <v>2011</v>
      </c>
      <c r="AG145" s="4" t="inlineStr">
        <is>
          <t>x</t>
        </is>
      </c>
      <c r="AI145" s="11" t="inlineStr">
        <is>
          <t>28.04.2011</t>
        </is>
      </c>
      <c r="AK145" s="10" t="inlineStr">
        <is>
          <t>CC-CV</t>
        </is>
      </c>
      <c r="AL145" s="10" t="n">
        <v>0.05</v>
      </c>
      <c r="AM145" s="12" t="n">
        <v>0.8</v>
      </c>
      <c r="AN145">
        <f>IF(G145="Pouch",1,IF(G145="Prismatic",2,IF(G145="Cylindrical",3,"")))</f>
        <v/>
      </c>
      <c r="AO145" t="n">
        <v>60.25</v>
      </c>
    </row>
    <row r="146">
      <c r="A146" t="n">
        <v>144</v>
      </c>
      <c r="B146" s="3" t="inlineStr">
        <is>
          <t>ISI-154</t>
        </is>
      </c>
      <c r="C146" s="3" t="inlineStr">
        <is>
          <t>ISI-154</t>
        </is>
      </c>
      <c r="D146" s="3" t="inlineStr">
        <is>
          <t>Saft</t>
        </is>
      </c>
      <c r="G146" s="3" t="inlineStr">
        <is>
          <t>Prismatic</t>
        </is>
      </c>
      <c r="H146" s="3" t="inlineStr">
        <is>
          <t>INT 176065 ISR FL</t>
        </is>
      </c>
      <c r="I146" s="3" t="inlineStr">
        <is>
          <t>Active</t>
        </is>
      </c>
      <c r="J146" s="3" t="inlineStr">
        <is>
          <t>Prismatic</t>
        </is>
      </c>
      <c r="K146" s="4" t="n">
        <v>2250</v>
      </c>
      <c r="L146" s="4" t="inlineStr">
        <is>
          <t>not defined</t>
        </is>
      </c>
      <c r="M146" s="4" t="inlineStr">
        <is>
          <t>not defined</t>
        </is>
      </c>
      <c r="N146" s="4" t="inlineStr">
        <is>
          <t>not defined</t>
        </is>
      </c>
      <c r="O146" s="3" t="n">
        <v>5.6</v>
      </c>
      <c r="P146" s="3" t="n">
        <v>4.2</v>
      </c>
      <c r="Q146" s="3" t="n">
        <v>3.65</v>
      </c>
      <c r="R146" s="3" t="n">
        <v>2.5</v>
      </c>
      <c r="S146" s="3" t="n">
        <v>2.8</v>
      </c>
      <c r="T146" s="3" t="n">
        <v>11</v>
      </c>
      <c r="U146" s="6" t="n">
        <v>0.5</v>
      </c>
      <c r="V146" s="3" t="n">
        <v>155</v>
      </c>
      <c r="X146" s="3" t="n">
        <v>5.6</v>
      </c>
      <c r="Y146" s="3" t="n">
        <v>5.6</v>
      </c>
      <c r="Z146" s="6" t="n">
        <v>1</v>
      </c>
      <c r="AA146" s="10" t="inlineStr">
        <is>
          <t>not defined</t>
        </is>
      </c>
      <c r="AB146" s="4" t="n">
        <v>63</v>
      </c>
      <c r="AC146" s="4" t="n">
        <v>74</v>
      </c>
      <c r="AD146" s="4" t="n">
        <v>20.6</v>
      </c>
      <c r="AE146" s="7" t="inlineStr">
        <is>
          <t>not applicable</t>
        </is>
      </c>
      <c r="AF146" s="4" t="n">
        <v>2020</v>
      </c>
      <c r="AG146" s="4" t="inlineStr">
        <is>
          <t>x</t>
        </is>
      </c>
      <c r="AI146" s="11" t="inlineStr">
        <is>
          <t>12.2020</t>
        </is>
      </c>
      <c r="AK146" s="10" t="inlineStr">
        <is>
          <t>CC-CV</t>
        </is>
      </c>
      <c r="AL146" s="10" t="inlineStr">
        <is>
          <t>not defined</t>
        </is>
      </c>
      <c r="AM146" s="12" t="n">
        <v>1</v>
      </c>
      <c r="AN146">
        <f>IF(G146="Pouch",1,IF(G146="Prismatic",2,IF(G146="Cylindrical",3,"")))</f>
        <v/>
      </c>
      <c r="AO146" t="n">
        <v>60.79</v>
      </c>
    </row>
    <row r="147">
      <c r="A147" t="n">
        <v>145</v>
      </c>
      <c r="B147" s="3" t="inlineStr">
        <is>
          <t>ISI-155</t>
        </is>
      </c>
      <c r="C147" s="3" t="inlineStr">
        <is>
          <t>ISI-155</t>
        </is>
      </c>
      <c r="D147" s="3" t="inlineStr">
        <is>
          <t>Saft</t>
        </is>
      </c>
      <c r="G147" s="3" t="inlineStr">
        <is>
          <t>Prismatic</t>
        </is>
      </c>
      <c r="H147" s="3" t="inlineStr">
        <is>
          <t>MP 144350 XLR</t>
        </is>
      </c>
      <c r="I147" s="3" t="inlineStr">
        <is>
          <t>Active</t>
        </is>
      </c>
      <c r="J147" s="3" t="inlineStr">
        <is>
          <t>Prismatic</t>
        </is>
      </c>
      <c r="K147" s="4" t="n">
        <v>1100</v>
      </c>
      <c r="L147" s="4" t="inlineStr">
        <is>
          <t>not defined</t>
        </is>
      </c>
      <c r="M147" s="5" t="n">
        <v>335</v>
      </c>
      <c r="N147" s="3" t="n">
        <v>142</v>
      </c>
      <c r="O147" s="3" t="n">
        <v>2.6</v>
      </c>
      <c r="P147" s="3" t="n">
        <v>4.2</v>
      </c>
      <c r="Q147" s="3" t="n">
        <v>3.65</v>
      </c>
      <c r="R147" s="3" t="n">
        <v>2.5</v>
      </c>
      <c r="S147" s="3" t="n">
        <v>1.3</v>
      </c>
      <c r="T147" s="3" t="n">
        <v>5</v>
      </c>
      <c r="U147" s="6" t="n">
        <v>0.5</v>
      </c>
      <c r="V147" s="3" t="n">
        <v>66</v>
      </c>
      <c r="X147" s="3" t="n">
        <v>2.6</v>
      </c>
      <c r="Y147" s="3" t="n">
        <v>2.6</v>
      </c>
      <c r="Z147" s="6" t="n">
        <v>1</v>
      </c>
      <c r="AA147" s="10" t="inlineStr">
        <is>
          <t>not defined</t>
        </is>
      </c>
      <c r="AB147" s="4" t="n">
        <v>42.9</v>
      </c>
      <c r="AC147" s="4" t="n">
        <v>50.1</v>
      </c>
      <c r="AD147" s="4" t="n">
        <v>14.5</v>
      </c>
      <c r="AE147" s="7" t="inlineStr">
        <is>
          <t>not applicable</t>
        </is>
      </c>
      <c r="AF147" s="4" t="n">
        <v>2018</v>
      </c>
      <c r="AG147" s="4" t="inlineStr">
        <is>
          <t>x</t>
        </is>
      </c>
      <c r="AI147" s="11" t="inlineStr">
        <is>
          <t>04.2018</t>
        </is>
      </c>
      <c r="AK147" s="10" t="inlineStr">
        <is>
          <t>CC-CV</t>
        </is>
      </c>
      <c r="AL147" s="10" t="inlineStr">
        <is>
          <t>not defined</t>
        </is>
      </c>
      <c r="AM147" s="12" t="n">
        <v>1</v>
      </c>
      <c r="AN147">
        <f>IF(G147="Pouch",1,IF(G147="Prismatic",2,IF(G147="Cylindrical",3,"")))</f>
        <v/>
      </c>
      <c r="AO147" t="n">
        <v>60.79</v>
      </c>
    </row>
    <row r="148">
      <c r="A148" t="n">
        <v>146</v>
      </c>
      <c r="B148" s="3" t="inlineStr">
        <is>
          <t>ISI-156</t>
        </is>
      </c>
      <c r="C148" s="3" t="inlineStr">
        <is>
          <t>ISI-156</t>
        </is>
      </c>
      <c r="D148" s="3" t="inlineStr">
        <is>
          <t>Saft</t>
        </is>
      </c>
      <c r="G148" s="3" t="inlineStr">
        <is>
          <t>Prismatic</t>
        </is>
      </c>
      <c r="H148" s="3" t="inlineStr">
        <is>
          <t>MP 176065 ISE</t>
        </is>
      </c>
      <c r="I148" s="3" t="inlineStr">
        <is>
          <t>Active</t>
        </is>
      </c>
      <c r="J148" s="3" t="inlineStr">
        <is>
          <t>Prismatic</t>
        </is>
      </c>
      <c r="K148" s="4" t="n">
        <v>1000</v>
      </c>
      <c r="L148" s="4" t="inlineStr">
        <is>
          <t>not defined</t>
        </is>
      </c>
      <c r="M148" s="3" t="n">
        <v>264</v>
      </c>
      <c r="N148" s="3" t="n">
        <v>150</v>
      </c>
      <c r="O148" s="3" t="n">
        <v>5.6</v>
      </c>
      <c r="P148" s="3" t="n">
        <v>4.2</v>
      </c>
      <c r="Q148" s="3" t="n">
        <v>3.65</v>
      </c>
      <c r="R148" s="3" t="n">
        <v>2.5</v>
      </c>
      <c r="S148" s="3" t="n">
        <v>2.8</v>
      </c>
      <c r="T148" s="3" t="n">
        <v>11</v>
      </c>
      <c r="U148" s="6" t="n">
        <v>0.5</v>
      </c>
      <c r="V148" s="3" t="n">
        <v>135</v>
      </c>
      <c r="X148" s="3" t="n">
        <v>5.6</v>
      </c>
      <c r="Y148" s="3" t="n">
        <v>5.6</v>
      </c>
      <c r="Z148" s="6" t="n">
        <v>0.5</v>
      </c>
      <c r="AA148" s="10" t="inlineStr">
        <is>
          <t>not defined</t>
        </is>
      </c>
      <c r="AB148" s="4" t="n">
        <v>60.5</v>
      </c>
      <c r="AC148" s="4" t="n">
        <v>68.7</v>
      </c>
      <c r="AD148" s="4" t="n">
        <v>19.05</v>
      </c>
      <c r="AE148" s="7" t="inlineStr">
        <is>
          <t>not applicable</t>
        </is>
      </c>
      <c r="AF148" s="4" t="n">
        <v>2019</v>
      </c>
      <c r="AG148" s="4" t="inlineStr">
        <is>
          <t>x</t>
        </is>
      </c>
      <c r="AI148" s="11" t="inlineStr">
        <is>
          <t>07.2009</t>
        </is>
      </c>
      <c r="AK148" s="10" t="inlineStr">
        <is>
          <t>CC-CV</t>
        </is>
      </c>
      <c r="AL148" s="10" t="inlineStr">
        <is>
          <t>not defined</t>
        </is>
      </c>
      <c r="AM148" s="12" t="n">
        <v>1</v>
      </c>
      <c r="AN148">
        <f>IF(G148="Pouch",1,IF(G148="Prismatic",2,IF(G148="Cylindrical",3,"")))</f>
        <v/>
      </c>
      <c r="AO148" t="n">
        <v>60.79</v>
      </c>
    </row>
    <row r="149">
      <c r="A149" t="n">
        <v>147</v>
      </c>
      <c r="B149" s="3" t="inlineStr">
        <is>
          <t>ISI-157a</t>
        </is>
      </c>
      <c r="C149" s="3" t="inlineStr">
        <is>
          <t>ISI-157</t>
        </is>
      </c>
      <c r="D149" s="3" t="inlineStr">
        <is>
          <t>Gaia</t>
        </is>
      </c>
      <c r="E149" s="3" t="inlineStr">
        <is>
          <t>Nickel rich</t>
        </is>
      </c>
      <c r="F149" s="3" t="inlineStr">
        <is>
          <t>NCA</t>
        </is>
      </c>
      <c r="G149" s="3" t="inlineStr">
        <is>
          <t>Cylindrical</t>
        </is>
      </c>
      <c r="H149" s="3" t="inlineStr">
        <is>
          <t>HP 602030</t>
        </is>
      </c>
      <c r="I149" s="3" t="inlineStr">
        <is>
          <t>Active</t>
        </is>
      </c>
      <c r="J149" s="3" t="inlineStr">
        <is>
          <t>Cyl</t>
        </is>
      </c>
      <c r="K149" s="4" t="n">
        <v>1000</v>
      </c>
      <c r="L149" s="4" t="n">
        <v>80</v>
      </c>
      <c r="M149" s="5" t="n">
        <v>282</v>
      </c>
      <c r="N149" s="3" t="n">
        <v>108</v>
      </c>
      <c r="O149" s="3" t="n">
        <v>45</v>
      </c>
      <c r="P149" s="3" t="n">
        <v>4.2</v>
      </c>
      <c r="Q149" s="3" t="n">
        <v>3.6</v>
      </c>
      <c r="R149" s="3" t="n">
        <v>3</v>
      </c>
      <c r="S149" s="3" t="n">
        <v>90</v>
      </c>
      <c r="T149" s="3" t="n">
        <v>450</v>
      </c>
      <c r="U149" s="6" t="n">
        <v>0.5</v>
      </c>
      <c r="V149" s="3" t="n">
        <v>1500</v>
      </c>
      <c r="X149" s="3" t="n">
        <v>180</v>
      </c>
      <c r="Y149" s="3" t="n">
        <v>45</v>
      </c>
      <c r="Z149" s="6" t="n">
        <v>0.5</v>
      </c>
      <c r="AA149" s="10" t="inlineStr">
        <is>
          <t>not defined</t>
        </is>
      </c>
      <c r="AB149" s="4" t="inlineStr">
        <is>
          <t>not applicable</t>
        </is>
      </c>
      <c r="AC149" s="4" t="n">
        <v>232</v>
      </c>
      <c r="AE149" s="8" t="n">
        <v>60</v>
      </c>
      <c r="AF149" s="4" t="n">
        <v>2009</v>
      </c>
      <c r="AG149" s="4" t="inlineStr">
        <is>
          <t>x</t>
        </is>
      </c>
      <c r="AI149" s="11" t="inlineStr">
        <is>
          <t>06.2009</t>
        </is>
      </c>
      <c r="AK149" s="10" t="inlineStr">
        <is>
          <t>CC-CV</t>
        </is>
      </c>
      <c r="AL149" s="10" t="inlineStr">
        <is>
          <t>not defined</t>
        </is>
      </c>
      <c r="AM149" s="12" t="n">
        <v>0.8</v>
      </c>
      <c r="AN149">
        <f>IF(G149="Pouch",1,IF(G149="Prismatic",2,IF(G149="Cylindrical",3,"")))</f>
        <v/>
      </c>
      <c r="AO149" t="n">
        <v>64.69</v>
      </c>
    </row>
    <row r="150">
      <c r="A150" t="n">
        <v>148</v>
      </c>
      <c r="B150" s="3" t="inlineStr">
        <is>
          <t>ISI-158</t>
        </is>
      </c>
      <c r="C150" s="3" t="inlineStr">
        <is>
          <t>ISI-158</t>
        </is>
      </c>
      <c r="D150" s="3" t="inlineStr">
        <is>
          <t>Keeppower</t>
        </is>
      </c>
      <c r="G150" s="3" t="inlineStr">
        <is>
          <t>Cylindrical</t>
        </is>
      </c>
      <c r="H150" s="3" t="inlineStr">
        <is>
          <t>NH2140</t>
        </is>
      </c>
      <c r="I150" s="3" t="inlineStr">
        <is>
          <t>Active</t>
        </is>
      </c>
      <c r="J150" s="3" t="inlineStr">
        <is>
          <t>Cyl</t>
        </is>
      </c>
      <c r="K150" s="4" t="n">
        <v>500</v>
      </c>
      <c r="L150" s="4" t="n">
        <v>70</v>
      </c>
      <c r="M150" s="4" t="inlineStr">
        <is>
          <t>not defined</t>
        </is>
      </c>
      <c r="N150" s="4" t="inlineStr">
        <is>
          <t>not defined</t>
        </is>
      </c>
      <c r="O150" s="3" t="n">
        <v>4</v>
      </c>
      <c r="P150" s="3" t="n">
        <v>4.2</v>
      </c>
      <c r="Q150" s="3" t="n">
        <v>3.7</v>
      </c>
      <c r="R150" s="3" t="n">
        <v>2.5</v>
      </c>
      <c r="S150" s="3" t="n">
        <v>0.8</v>
      </c>
      <c r="T150" s="3" t="n">
        <v>35</v>
      </c>
      <c r="U150" s="6" t="inlineStr">
        <is>
          <t>not defined</t>
        </is>
      </c>
      <c r="V150" s="3" t="n">
        <v>69</v>
      </c>
      <c r="X150" s="3" t="n">
        <v>4</v>
      </c>
      <c r="Y150" s="3" t="n">
        <v>0.05</v>
      </c>
      <c r="Z150" s="6" t="inlineStr">
        <is>
          <t>not defined</t>
        </is>
      </c>
      <c r="AA150" s="10" t="inlineStr">
        <is>
          <t>not defined</t>
        </is>
      </c>
      <c r="AB150" s="4" t="inlineStr">
        <is>
          <t>not applicable</t>
        </is>
      </c>
      <c r="AC150" s="4" t="n">
        <v>70.3</v>
      </c>
      <c r="AE150" s="8" t="n">
        <v>21.5</v>
      </c>
      <c r="AG150" s="4" t="inlineStr">
        <is>
          <t>x</t>
        </is>
      </c>
      <c r="AI150" s="11" t="inlineStr">
        <is>
          <t>-</t>
        </is>
      </c>
      <c r="AK150" s="10" t="inlineStr">
        <is>
          <t>CC-CV</t>
        </is>
      </c>
      <c r="AL150" s="10" t="inlineStr">
        <is>
          <t>not defined</t>
        </is>
      </c>
      <c r="AM150" s="10" t="inlineStr">
        <is>
          <t>not defined</t>
        </is>
      </c>
      <c r="AN150">
        <f>IF(G150="Pouch",1,IF(G150="Prismatic",2,IF(G150="Cylindrical",3,"")))</f>
        <v/>
      </c>
      <c r="AO150" t="n">
        <v>64.69</v>
      </c>
    </row>
    <row r="151">
      <c r="A151" t="n">
        <v>149</v>
      </c>
      <c r="B151" s="3" t="inlineStr">
        <is>
          <t>ISI-159a</t>
        </is>
      </c>
      <c r="C151" s="3" t="inlineStr">
        <is>
          <t>ISI-159</t>
        </is>
      </c>
      <c r="D151" s="3" t="inlineStr">
        <is>
          <t>Panasonic</t>
        </is>
      </c>
      <c r="G151" s="3" t="inlineStr">
        <is>
          <t>Cylindrical</t>
        </is>
      </c>
      <c r="H151" s="3" t="inlineStr">
        <is>
          <t>NCR18650BF</t>
        </is>
      </c>
      <c r="I151" s="3" t="inlineStr">
        <is>
          <t>Active</t>
        </is>
      </c>
      <c r="J151" s="3" t="inlineStr">
        <is>
          <t>Cyl</t>
        </is>
      </c>
      <c r="K151" s="4" t="n">
        <v>500</v>
      </c>
      <c r="L151" s="4" t="n">
        <v>80</v>
      </c>
      <c r="M151" s="5" t="n">
        <v>677</v>
      </c>
      <c r="N151" s="3" t="n">
        <v>248</v>
      </c>
      <c r="O151" s="3" t="n">
        <v>3.35</v>
      </c>
      <c r="P151" s="3" t="n">
        <v>4.2</v>
      </c>
      <c r="Q151" s="3" t="n">
        <v>3.6</v>
      </c>
      <c r="R151" s="3" t="n">
        <v>2.5</v>
      </c>
      <c r="S151" s="3" t="n">
        <v>3.25</v>
      </c>
      <c r="T151" s="2" t="n">
        <v>3.25</v>
      </c>
      <c r="U151" s="6" t="n">
        <v>1</v>
      </c>
      <c r="V151" s="3" t="n">
        <v>46.5</v>
      </c>
      <c r="X151" s="3" t="n">
        <v>1.625</v>
      </c>
      <c r="Y151" s="3" t="n">
        <v>1.625</v>
      </c>
      <c r="Z151" s="6" t="n">
        <v>0.5</v>
      </c>
      <c r="AA151" s="10" t="inlineStr">
        <is>
          <t>not defined</t>
        </is>
      </c>
      <c r="AB151" s="4" t="inlineStr">
        <is>
          <t>not applicable</t>
        </is>
      </c>
      <c r="AC151" s="4" t="n">
        <v>65.09999999999999</v>
      </c>
      <c r="AE151" s="8" t="n">
        <v>18.24</v>
      </c>
      <c r="AG151" s="4" t="inlineStr">
        <is>
          <t>x</t>
        </is>
      </c>
      <c r="AI151" s="11" t="inlineStr">
        <is>
          <t>-</t>
        </is>
      </c>
      <c r="AK151" s="10" t="inlineStr">
        <is>
          <t>CC-CV</t>
        </is>
      </c>
      <c r="AL151" s="10" t="n">
        <v>0.02</v>
      </c>
      <c r="AM151" s="10" t="inlineStr">
        <is>
          <t>not defined</t>
        </is>
      </c>
      <c r="AN151">
        <f>IF(G151="Pouch",1,IF(G151="Prismatic",2,IF(G151="Cylindrical",3,"")))</f>
        <v/>
      </c>
      <c r="AO151" t="n">
        <v>64.69</v>
      </c>
    </row>
    <row r="152">
      <c r="A152" t="n">
        <v>150</v>
      </c>
      <c r="B152" s="3" t="inlineStr">
        <is>
          <t>ISI-159b</t>
        </is>
      </c>
      <c r="C152" s="3" t="inlineStr">
        <is>
          <t>ISI-159</t>
        </is>
      </c>
      <c r="D152" s="3" t="inlineStr">
        <is>
          <t>Panasonic</t>
        </is>
      </c>
      <c r="G152" s="3" t="inlineStr">
        <is>
          <t>Cylindrical</t>
        </is>
      </c>
      <c r="H152" s="3" t="inlineStr">
        <is>
          <t>NCR18650BF</t>
        </is>
      </c>
      <c r="I152" s="3" t="inlineStr">
        <is>
          <t>Active</t>
        </is>
      </c>
      <c r="J152" s="3" t="inlineStr">
        <is>
          <t>Cyl</t>
        </is>
      </c>
      <c r="K152" s="4" t="n">
        <v>500</v>
      </c>
      <c r="L152" s="4" t="n">
        <v>80</v>
      </c>
      <c r="M152" s="5" t="n">
        <v>600</v>
      </c>
      <c r="N152" s="3" t="n">
        <v>219</v>
      </c>
      <c r="O152" s="3" t="n">
        <v>2.965</v>
      </c>
      <c r="P152" s="3" t="n">
        <v>4.1</v>
      </c>
      <c r="Q152" s="3" t="n">
        <v>3.6</v>
      </c>
      <c r="R152" s="3" t="n">
        <v>2.5</v>
      </c>
      <c r="S152" s="2" t="n">
        <v>3.25</v>
      </c>
      <c r="T152" s="2" t="n">
        <v>3.25</v>
      </c>
      <c r="U152" s="6" t="n">
        <v>1</v>
      </c>
      <c r="V152" s="3" t="n">
        <v>46.5</v>
      </c>
      <c r="X152" s="3" t="n">
        <v>1.625</v>
      </c>
      <c r="Y152" s="3" t="n">
        <v>1.625</v>
      </c>
      <c r="Z152" s="6" t="n">
        <v>0.5</v>
      </c>
      <c r="AA152" s="10" t="inlineStr">
        <is>
          <t>not defined</t>
        </is>
      </c>
      <c r="AB152" s="4" t="inlineStr">
        <is>
          <t>not applicable</t>
        </is>
      </c>
      <c r="AC152" s="4" t="n">
        <v>65.09999999999999</v>
      </c>
      <c r="AE152" s="8" t="n">
        <v>18.24</v>
      </c>
      <c r="AG152" s="4" t="inlineStr">
        <is>
          <t>x</t>
        </is>
      </c>
      <c r="AI152" s="11" t="inlineStr">
        <is>
          <t>-</t>
        </is>
      </c>
      <c r="AK152" s="10" t="inlineStr">
        <is>
          <t>CC-CV</t>
        </is>
      </c>
      <c r="AL152" s="10" t="n">
        <v>0.02</v>
      </c>
      <c r="AM152" s="10" t="inlineStr">
        <is>
          <t>not defined</t>
        </is>
      </c>
      <c r="AN152">
        <f>IF(G152="Pouch",1,IF(G152="Prismatic",2,IF(G152="Cylindrical",3,"")))</f>
        <v/>
      </c>
      <c r="AO152" t="n">
        <v>64.69</v>
      </c>
    </row>
    <row r="153">
      <c r="A153" t="n">
        <v>151</v>
      </c>
      <c r="B153" s="3" t="inlineStr">
        <is>
          <t>ISI-160a</t>
        </is>
      </c>
      <c r="C153" s="3" t="inlineStr">
        <is>
          <t>ISI-160</t>
        </is>
      </c>
      <c r="D153" s="3" t="inlineStr">
        <is>
          <t>Panasonic</t>
        </is>
      </c>
      <c r="E153" s="3" t="inlineStr">
        <is>
          <t>Nickel rich</t>
        </is>
      </c>
      <c r="F153" s="3" t="inlineStr">
        <is>
          <t>NCA</t>
        </is>
      </c>
      <c r="G153" s="3" t="inlineStr">
        <is>
          <t>Prismatic</t>
        </is>
      </c>
      <c r="H153" s="3" t="inlineStr">
        <is>
          <t>NCA596080</t>
        </is>
      </c>
      <c r="I153" s="3" t="inlineStr">
        <is>
          <t>Active</t>
        </is>
      </c>
      <c r="J153" s="3" t="inlineStr">
        <is>
          <t>Prismatic</t>
        </is>
      </c>
      <c r="K153" s="4" t="n">
        <v>300</v>
      </c>
      <c r="L153" s="4" t="n">
        <v>80</v>
      </c>
      <c r="M153" s="7" t="n">
        <v>506</v>
      </c>
      <c r="N153" s="7" t="n">
        <v>212</v>
      </c>
      <c r="O153" s="3" t="n">
        <v>4.179</v>
      </c>
      <c r="P153" s="3" t="n">
        <v>4.2</v>
      </c>
      <c r="Q153" s="3" t="n">
        <v>3.6</v>
      </c>
      <c r="R153" s="3" t="n">
        <v>2.75</v>
      </c>
      <c r="S153" s="2" t="n">
        <v>3.94</v>
      </c>
      <c r="T153" s="2" t="n">
        <v>3.94</v>
      </c>
      <c r="U153" s="6" t="n">
        <v>0.5</v>
      </c>
      <c r="V153" s="3" t="n">
        <v>67</v>
      </c>
      <c r="X153" s="3" t="n">
        <v>2.758</v>
      </c>
      <c r="Y153" s="3" t="n">
        <v>2.758</v>
      </c>
      <c r="Z153" s="6" t="n">
        <v>0.8</v>
      </c>
      <c r="AA153" s="10" t="inlineStr">
        <is>
          <t>not defined</t>
        </is>
      </c>
      <c r="AB153" s="4" t="n">
        <v>60</v>
      </c>
      <c r="AC153" s="4" t="n">
        <v>80</v>
      </c>
      <c r="AD153" s="4" t="n">
        <v>5.85</v>
      </c>
      <c r="AE153" s="7" t="inlineStr">
        <is>
          <t>not applicable</t>
        </is>
      </c>
      <c r="AG153" s="4" t="inlineStr">
        <is>
          <t>x</t>
        </is>
      </c>
      <c r="AI153" s="11" t="inlineStr">
        <is>
          <t>-</t>
        </is>
      </c>
      <c r="AK153" s="10" t="inlineStr">
        <is>
          <t>CC-CV</t>
        </is>
      </c>
      <c r="AL153" s="10" t="inlineStr">
        <is>
          <t>not defined</t>
        </is>
      </c>
      <c r="AM153" s="10" t="inlineStr">
        <is>
          <t>not defined</t>
        </is>
      </c>
      <c r="AN153">
        <f>IF(G153="Pouch",1,IF(G153="Prismatic",2,IF(G153="Cylindrical",3,"")))</f>
        <v/>
      </c>
      <c r="AO153" t="n">
        <v>60.79</v>
      </c>
    </row>
    <row r="154">
      <c r="A154" t="n">
        <v>152</v>
      </c>
      <c r="B154" s="3" t="inlineStr">
        <is>
          <t>ISI-160b</t>
        </is>
      </c>
      <c r="C154" s="3" t="inlineStr">
        <is>
          <t>ISI-160</t>
        </is>
      </c>
      <c r="D154" s="3" t="inlineStr">
        <is>
          <t>Panasonic</t>
        </is>
      </c>
      <c r="E154" s="3" t="inlineStr">
        <is>
          <t>Nickel rich</t>
        </is>
      </c>
      <c r="F154" s="3" t="inlineStr">
        <is>
          <t>NCA</t>
        </is>
      </c>
      <c r="G154" s="3" t="inlineStr">
        <is>
          <t>Prismatic</t>
        </is>
      </c>
      <c r="H154" s="3" t="inlineStr">
        <is>
          <t>NCA596080</t>
        </is>
      </c>
      <c r="I154" s="3" t="inlineStr">
        <is>
          <t>Active</t>
        </is>
      </c>
      <c r="J154" s="3" t="inlineStr">
        <is>
          <t>Prismatic</t>
        </is>
      </c>
      <c r="K154" s="4" t="n">
        <v>300</v>
      </c>
      <c r="L154" s="4" t="n">
        <v>80</v>
      </c>
      <c r="M154" s="7" t="n">
        <v>506</v>
      </c>
      <c r="N154" s="7" t="n">
        <v>212</v>
      </c>
      <c r="O154" s="3" t="n">
        <v>3.95</v>
      </c>
      <c r="P154" s="3" t="n">
        <v>4.2</v>
      </c>
      <c r="Q154" s="3" t="n">
        <v>3.6</v>
      </c>
      <c r="R154" s="3" t="n">
        <v>2.75</v>
      </c>
      <c r="S154" s="3" t="n">
        <v>3.94</v>
      </c>
      <c r="T154" s="3" t="n">
        <v>3.94</v>
      </c>
      <c r="U154" s="6" t="n">
        <v>0.5</v>
      </c>
      <c r="V154" s="3" t="n">
        <v>67</v>
      </c>
      <c r="X154" s="3" t="n">
        <v>2.758</v>
      </c>
      <c r="Y154" s="3" t="n">
        <v>2.758</v>
      </c>
      <c r="Z154" s="6" t="n">
        <v>0.8</v>
      </c>
      <c r="AA154" s="10" t="inlineStr">
        <is>
          <t>not defined</t>
        </is>
      </c>
      <c r="AB154" s="4" t="n">
        <v>60</v>
      </c>
      <c r="AC154" s="4" t="n">
        <v>80</v>
      </c>
      <c r="AD154" s="4" t="n">
        <v>5.85</v>
      </c>
      <c r="AE154" s="7" t="inlineStr">
        <is>
          <t>not applicable</t>
        </is>
      </c>
      <c r="AG154" s="4" t="inlineStr">
        <is>
          <t>x</t>
        </is>
      </c>
      <c r="AI154" s="11" t="inlineStr">
        <is>
          <t>-</t>
        </is>
      </c>
      <c r="AK154" s="10" t="inlineStr">
        <is>
          <t>CC-CV</t>
        </is>
      </c>
      <c r="AL154" s="10" t="inlineStr">
        <is>
          <t>not defined</t>
        </is>
      </c>
      <c r="AM154" s="10" t="inlineStr">
        <is>
          <t>not defined</t>
        </is>
      </c>
      <c r="AN154">
        <f>IF(G154="Pouch",1,IF(G154="Prismatic",2,IF(G154="Cylindrical",3,"")))</f>
        <v/>
      </c>
      <c r="AO154" t="n">
        <v>60.79</v>
      </c>
    </row>
    <row r="155">
      <c r="A155" t="n">
        <v>153</v>
      </c>
      <c r="B155" s="3" t="inlineStr">
        <is>
          <t>ISI-161</t>
        </is>
      </c>
      <c r="C155" s="3" t="inlineStr">
        <is>
          <t>ISI-161</t>
        </is>
      </c>
      <c r="D155" s="3" t="inlineStr">
        <is>
          <t>Samsung</t>
        </is>
      </c>
      <c r="E155" s="3" t="inlineStr">
        <is>
          <t>Nickel rich</t>
        </is>
      </c>
      <c r="F155" s="3" t="inlineStr">
        <is>
          <t>NMC</t>
        </is>
      </c>
      <c r="G155" s="3" t="inlineStr">
        <is>
          <t>Cylindrical</t>
        </is>
      </c>
      <c r="H155" s="3" t="inlineStr">
        <is>
          <t>INR21700-30T</t>
        </is>
      </c>
      <c r="I155" s="3" t="inlineStr">
        <is>
          <t>Active</t>
        </is>
      </c>
      <c r="J155" s="3" t="inlineStr">
        <is>
          <t>Cyl</t>
        </is>
      </c>
      <c r="K155" s="4" t="n">
        <v>250</v>
      </c>
      <c r="L155" s="4" t="n">
        <v>60</v>
      </c>
      <c r="M155" s="4" t="inlineStr">
        <is>
          <t>not defined</t>
        </is>
      </c>
      <c r="N155" s="4" t="inlineStr">
        <is>
          <t>not defined</t>
        </is>
      </c>
      <c r="O155" s="3" t="n">
        <v>3</v>
      </c>
      <c r="P155" s="3" t="n">
        <v>4.2</v>
      </c>
      <c r="Q155" s="3" t="n">
        <v>3.6</v>
      </c>
      <c r="R155" s="3" t="n">
        <v>2.5</v>
      </c>
      <c r="S155" s="3" t="n">
        <v>0.6</v>
      </c>
      <c r="T155" s="3" t="n">
        <v>35</v>
      </c>
      <c r="U155" s="6" t="n">
        <v>12</v>
      </c>
      <c r="V155" s="3" t="n">
        <v>69</v>
      </c>
      <c r="X155" s="3" t="n">
        <v>4</v>
      </c>
      <c r="Y155" s="3" t="n">
        <v>1.5</v>
      </c>
      <c r="Z155" s="6" t="n">
        <v>1.5</v>
      </c>
      <c r="AA155" s="10" t="inlineStr">
        <is>
          <t>not defined</t>
        </is>
      </c>
      <c r="AB155" s="4" t="inlineStr">
        <is>
          <t>not applicable</t>
        </is>
      </c>
      <c r="AC155" s="4" t="n">
        <v>70.3</v>
      </c>
      <c r="AE155" s="8" t="n">
        <v>21.22</v>
      </c>
      <c r="AG155" s="4" t="inlineStr">
        <is>
          <t>x</t>
        </is>
      </c>
      <c r="AI155" s="11" t="inlineStr">
        <is>
          <t>Version No. 2.0</t>
        </is>
      </c>
      <c r="AK155" s="10" t="inlineStr">
        <is>
          <t>CC-CV</t>
        </is>
      </c>
      <c r="AL155" s="10" t="inlineStr">
        <is>
          <t>not defined</t>
        </is>
      </c>
      <c r="AM155" s="10" t="inlineStr">
        <is>
          <t>not defined</t>
        </is>
      </c>
      <c r="AN155">
        <f>IF(G155="Pouch",1,IF(G155="Prismatic",2,IF(G155="Cylindrical",3,"")))</f>
        <v/>
      </c>
      <c r="AO155" t="n">
        <v>64.69</v>
      </c>
    </row>
    <row r="156">
      <c r="A156" t="n">
        <v>154</v>
      </c>
      <c r="B156" s="3" t="inlineStr">
        <is>
          <t>ISI-162</t>
        </is>
      </c>
      <c r="C156" s="3" t="inlineStr">
        <is>
          <t>ISI-162</t>
        </is>
      </c>
      <c r="D156" s="3" t="inlineStr">
        <is>
          <t>Hypercell</t>
        </is>
      </c>
      <c r="G156" s="3" t="inlineStr">
        <is>
          <t>Cylindrical</t>
        </is>
      </c>
      <c r="H156" s="3" t="inlineStr">
        <is>
          <t>NCR20700</t>
        </is>
      </c>
      <c r="I156" s="3" t="inlineStr">
        <is>
          <t>Active</t>
        </is>
      </c>
      <c r="J156" s="3" t="inlineStr">
        <is>
          <t>Cyl</t>
        </is>
      </c>
      <c r="K156" s="4" t="n">
        <v>300</v>
      </c>
      <c r="L156" s="4" t="n">
        <v>70</v>
      </c>
      <c r="M156" s="4" t="inlineStr">
        <is>
          <t>not defined</t>
        </is>
      </c>
      <c r="N156" s="4" t="inlineStr">
        <is>
          <t>not defined</t>
        </is>
      </c>
      <c r="O156" s="3" t="n">
        <v>4.25</v>
      </c>
      <c r="P156" s="3" t="n">
        <v>4.25</v>
      </c>
      <c r="Q156" s="3" t="n">
        <v>3.6</v>
      </c>
      <c r="R156" s="3" t="n">
        <v>2.5</v>
      </c>
      <c r="S156" s="3" t="n">
        <v>0.85</v>
      </c>
      <c r="T156" s="3" t="n">
        <v>3.4</v>
      </c>
      <c r="U156" s="6" t="inlineStr">
        <is>
          <t>not defined</t>
        </is>
      </c>
      <c r="V156" s="3" t="n">
        <v>70</v>
      </c>
      <c r="X156" s="3" t="n">
        <v>4.05</v>
      </c>
      <c r="Y156" s="3" t="n">
        <v>2.125</v>
      </c>
      <c r="Z156" s="6" t="inlineStr">
        <is>
          <t>not defined</t>
        </is>
      </c>
      <c r="AA156" s="10" t="inlineStr">
        <is>
          <t>not defined</t>
        </is>
      </c>
      <c r="AB156" s="4" t="inlineStr">
        <is>
          <t>not applicable</t>
        </is>
      </c>
      <c r="AC156" s="4" t="n">
        <v>74</v>
      </c>
      <c r="AE156" s="8" t="n">
        <v>20.5</v>
      </c>
      <c r="AF156" s="4" t="n">
        <v>2018</v>
      </c>
      <c r="AG156" s="4" t="inlineStr">
        <is>
          <t>x</t>
        </is>
      </c>
      <c r="AI156" s="11" t="inlineStr">
        <is>
          <t>29.09.2018</t>
        </is>
      </c>
      <c r="AK156" s="10" t="inlineStr">
        <is>
          <t>CC-CV</t>
        </is>
      </c>
      <c r="AL156" s="10" t="n">
        <v>0.02</v>
      </c>
      <c r="AM156" s="10" t="inlineStr">
        <is>
          <t>not defined</t>
        </is>
      </c>
      <c r="AN156">
        <f>IF(G156="Pouch",1,IF(G156="Prismatic",2,IF(G156="Cylindrical",3,"")))</f>
        <v/>
      </c>
      <c r="AO156" t="n">
        <v>64.69</v>
      </c>
    </row>
    <row r="157">
      <c r="A157" t="n">
        <v>155</v>
      </c>
      <c r="B157" s="3" t="inlineStr">
        <is>
          <t>ISI-163</t>
        </is>
      </c>
      <c r="C157" s="3" t="inlineStr">
        <is>
          <t>ISI-163</t>
        </is>
      </c>
      <c r="D157" s="3" t="inlineStr">
        <is>
          <t>Panasonic</t>
        </is>
      </c>
      <c r="G157" s="3" t="inlineStr">
        <is>
          <t>Pouch</t>
        </is>
      </c>
      <c r="H157" s="3" t="inlineStr">
        <is>
          <t>UPF673791</t>
        </is>
      </c>
      <c r="I157" s="3" t="inlineStr">
        <is>
          <t>Active</t>
        </is>
      </c>
      <c r="J157" s="3" t="inlineStr">
        <is>
          <t>Prismatic</t>
        </is>
      </c>
      <c r="K157" s="4" t="n">
        <v>500</v>
      </c>
      <c r="L157" s="4" t="n">
        <v>80</v>
      </c>
      <c r="M157" s="5" t="n">
        <v>449</v>
      </c>
      <c r="N157" s="3" t="n">
        <v>202</v>
      </c>
      <c r="O157" s="3" t="n">
        <v>2.9</v>
      </c>
      <c r="P157" s="3" t="n">
        <v>4.2</v>
      </c>
      <c r="Q157" s="3" t="n">
        <v>3.7</v>
      </c>
      <c r="R157" s="3" t="n">
        <v>2.75</v>
      </c>
      <c r="S157" s="3" t="n">
        <v>2.9</v>
      </c>
      <c r="T157" s="3" t="n">
        <v>2.9</v>
      </c>
      <c r="U157" s="6" t="n">
        <v>1</v>
      </c>
      <c r="V157" s="3" t="n">
        <v>51</v>
      </c>
      <c r="X157" s="3" t="n">
        <v>2.9</v>
      </c>
      <c r="Y157" s="3" t="n">
        <v>2.9</v>
      </c>
      <c r="Z157" s="6" t="n">
        <v>1</v>
      </c>
      <c r="AA157" s="10" t="inlineStr">
        <is>
          <t>not defined</t>
        </is>
      </c>
      <c r="AB157" s="4" t="n">
        <v>37.3</v>
      </c>
      <c r="AC157" s="4" t="n">
        <v>91.7</v>
      </c>
      <c r="AD157" s="4" t="n">
        <v>6.7</v>
      </c>
      <c r="AE157" s="7" t="inlineStr">
        <is>
          <t>not applicable</t>
        </is>
      </c>
      <c r="AG157" s="4" t="inlineStr">
        <is>
          <t>x</t>
        </is>
      </c>
      <c r="AI157" s="11" t="inlineStr">
        <is>
          <t>-</t>
        </is>
      </c>
      <c r="AK157" s="10" t="inlineStr">
        <is>
          <t>CC-CV</t>
        </is>
      </c>
      <c r="AL157" s="10" t="n">
        <v>0.02</v>
      </c>
      <c r="AM157" s="10" t="inlineStr">
        <is>
          <t>not defined</t>
        </is>
      </c>
      <c r="AN157">
        <f>IF(G157="Pouch",1,IF(G157="Prismatic",2,IF(G157="Cylindrical",3,"")))</f>
        <v/>
      </c>
      <c r="AO157" t="n">
        <v>60.25</v>
      </c>
    </row>
    <row r="158">
      <c r="A158" t="n">
        <v>156</v>
      </c>
      <c r="B158" s="3" t="inlineStr">
        <is>
          <t>ISI-164</t>
        </is>
      </c>
      <c r="C158" s="3" t="inlineStr">
        <is>
          <t>ISI-164</t>
        </is>
      </c>
      <c r="D158" s="3" t="inlineStr">
        <is>
          <t>Kokam</t>
        </is>
      </c>
      <c r="G158" s="3" t="inlineStr">
        <is>
          <t>Pouch</t>
        </is>
      </c>
      <c r="H158" s="3" t="inlineStr">
        <is>
          <t>SLPB65216216</t>
        </is>
      </c>
      <c r="I158" s="3" t="inlineStr">
        <is>
          <t>Active</t>
        </is>
      </c>
      <c r="J158" s="3" t="inlineStr">
        <is>
          <t>Prismatic</t>
        </is>
      </c>
      <c r="K158" s="4" t="n">
        <v>800</v>
      </c>
      <c r="L158" s="4" t="n">
        <v>80</v>
      </c>
      <c r="M158" s="4" t="inlineStr">
        <is>
          <t>not defined</t>
        </is>
      </c>
      <c r="N158" s="4" t="inlineStr">
        <is>
          <t>not defined</t>
        </is>
      </c>
      <c r="O158" s="3" t="n">
        <v>30</v>
      </c>
      <c r="P158" s="3" t="n">
        <v>4.2</v>
      </c>
      <c r="Q158" s="3" t="n">
        <v>3.7</v>
      </c>
      <c r="R158" s="3" t="n">
        <v>2.7</v>
      </c>
      <c r="S158" s="3" t="n">
        <v>30</v>
      </c>
      <c r="T158" s="3" t="n">
        <v>150</v>
      </c>
      <c r="U158" s="6" t="n">
        <v>0.5</v>
      </c>
      <c r="V158" s="3" t="n">
        <v>700</v>
      </c>
      <c r="X158" s="3" t="n">
        <v>30</v>
      </c>
      <c r="Y158" s="3" t="n">
        <v>30</v>
      </c>
      <c r="Z158" s="6" t="n">
        <v>0.5</v>
      </c>
      <c r="AA158" s="10" t="inlineStr">
        <is>
          <t>not defined</t>
        </is>
      </c>
      <c r="AB158" s="4" t="n">
        <v>220</v>
      </c>
      <c r="AC158" s="4" t="n">
        <v>215</v>
      </c>
      <c r="AD158" s="4" t="n">
        <v>6.8</v>
      </c>
      <c r="AE158" s="7" t="inlineStr">
        <is>
          <t>not applicable</t>
        </is>
      </c>
      <c r="AG158" s="4" t="inlineStr">
        <is>
          <t>x</t>
        </is>
      </c>
      <c r="AI158" s="11" t="inlineStr">
        <is>
          <t>-</t>
        </is>
      </c>
      <c r="AK158" s="10" t="inlineStr">
        <is>
          <t>CC-CV</t>
        </is>
      </c>
      <c r="AL158" s="10" t="inlineStr">
        <is>
          <t>not defined</t>
        </is>
      </c>
      <c r="AM158" s="12" t="n">
        <v>0.8</v>
      </c>
      <c r="AN158">
        <f>IF(G158="Pouch",1,IF(G158="Prismatic",2,IF(G158="Cylindrical",3,"")))</f>
        <v/>
      </c>
      <c r="AO158" t="n">
        <v>60.25</v>
      </c>
    </row>
    <row r="159">
      <c r="A159" t="n">
        <v>157</v>
      </c>
      <c r="B159" s="3" t="inlineStr">
        <is>
          <t>ISI-165</t>
        </is>
      </c>
      <c r="C159" s="3" t="inlineStr">
        <is>
          <t>ISI-165</t>
        </is>
      </c>
      <c r="D159" s="3" t="inlineStr">
        <is>
          <t>Kokam</t>
        </is>
      </c>
      <c r="G159" s="3" t="inlineStr">
        <is>
          <t>Pouch</t>
        </is>
      </c>
      <c r="H159" s="3" t="inlineStr">
        <is>
          <t>SLPB90216216</t>
        </is>
      </c>
      <c r="I159" s="3" t="inlineStr">
        <is>
          <t>Active</t>
        </is>
      </c>
      <c r="J159" s="3" t="inlineStr">
        <is>
          <t>Prismatic</t>
        </is>
      </c>
      <c r="K159" s="4" t="n">
        <v>800</v>
      </c>
      <c r="L159" s="4" t="n">
        <v>80</v>
      </c>
      <c r="M159" s="4" t="inlineStr">
        <is>
          <t>not defined</t>
        </is>
      </c>
      <c r="N159" s="4" t="inlineStr">
        <is>
          <t>not defined</t>
        </is>
      </c>
      <c r="O159" s="3" t="n">
        <v>40</v>
      </c>
      <c r="P159" s="3" t="n">
        <v>4.2</v>
      </c>
      <c r="Q159" s="3" t="n">
        <v>3.7</v>
      </c>
      <c r="R159" s="3" t="n">
        <v>2.7</v>
      </c>
      <c r="S159" s="3" t="n">
        <v>40</v>
      </c>
      <c r="T159" s="3" t="n">
        <v>200</v>
      </c>
      <c r="U159" s="6" t="n">
        <v>0.5</v>
      </c>
      <c r="V159" s="3" t="n">
        <v>935</v>
      </c>
      <c r="X159" s="3" t="n">
        <v>40</v>
      </c>
      <c r="Y159" s="3" t="n">
        <v>40</v>
      </c>
      <c r="Z159" s="6" t="n">
        <v>0.5</v>
      </c>
      <c r="AA159" s="10" t="inlineStr">
        <is>
          <t>not defined</t>
        </is>
      </c>
      <c r="AB159" s="4" t="n">
        <v>220</v>
      </c>
      <c r="AC159" s="4" t="n">
        <v>215</v>
      </c>
      <c r="AD159" s="4" t="n">
        <v>9</v>
      </c>
      <c r="AE159" s="7" t="inlineStr">
        <is>
          <t>not applicable</t>
        </is>
      </c>
      <c r="AG159" s="4" t="inlineStr">
        <is>
          <t>x</t>
        </is>
      </c>
      <c r="AI159" s="11" t="inlineStr">
        <is>
          <t>-</t>
        </is>
      </c>
      <c r="AK159" s="10" t="inlineStr">
        <is>
          <t>CC-CV</t>
        </is>
      </c>
      <c r="AL159" s="10" t="inlineStr">
        <is>
          <t>not defined</t>
        </is>
      </c>
      <c r="AM159" s="12" t="n">
        <v>0.8</v>
      </c>
      <c r="AN159">
        <f>IF(G159="Pouch",1,IF(G159="Prismatic",2,IF(G159="Cylindrical",3,"")))</f>
        <v/>
      </c>
      <c r="AO159" t="n">
        <v>60.25</v>
      </c>
    </row>
    <row r="160">
      <c r="A160" t="n">
        <v>158</v>
      </c>
      <c r="B160" s="3" t="inlineStr">
        <is>
          <t>ISI-166</t>
        </is>
      </c>
      <c r="C160" s="3" t="inlineStr">
        <is>
          <t>ISI-166</t>
        </is>
      </c>
      <c r="D160" s="3" t="inlineStr">
        <is>
          <t>Kokam</t>
        </is>
      </c>
      <c r="G160" s="3" t="inlineStr">
        <is>
          <t>Pouch</t>
        </is>
      </c>
      <c r="H160" s="3" t="inlineStr">
        <is>
          <t>SLPB53460330</t>
        </is>
      </c>
      <c r="I160" s="3" t="inlineStr">
        <is>
          <t>Active</t>
        </is>
      </c>
      <c r="J160" s="3" t="inlineStr">
        <is>
          <t>Prismatic</t>
        </is>
      </c>
      <c r="K160" s="4" t="n">
        <v>800</v>
      </c>
      <c r="L160" s="4" t="n">
        <v>80</v>
      </c>
      <c r="M160" s="4" t="inlineStr">
        <is>
          <t>not defined</t>
        </is>
      </c>
      <c r="N160" s="4" t="inlineStr">
        <is>
          <t>not defined</t>
        </is>
      </c>
      <c r="O160" s="3" t="n">
        <v>70</v>
      </c>
      <c r="P160" s="3" t="n">
        <v>4.2</v>
      </c>
      <c r="Q160" s="3" t="n">
        <v>3.7</v>
      </c>
      <c r="R160" s="3" t="n">
        <v>2.7</v>
      </c>
      <c r="S160" s="3" t="n">
        <v>70</v>
      </c>
      <c r="T160" s="3" t="n">
        <v>350</v>
      </c>
      <c r="U160" s="6" t="n">
        <v>0.5</v>
      </c>
      <c r="V160" s="3" t="n">
        <v>1700</v>
      </c>
      <c r="X160" s="3" t="n">
        <v>70</v>
      </c>
      <c r="Y160" s="3" t="n">
        <v>70</v>
      </c>
      <c r="Z160" s="6" t="n">
        <v>0.5</v>
      </c>
      <c r="AA160" s="10" t="inlineStr">
        <is>
          <t>not defined</t>
        </is>
      </c>
      <c r="AB160" s="4" t="n">
        <v>325</v>
      </c>
      <c r="AC160" s="4" t="n">
        <v>455</v>
      </c>
      <c r="AD160" s="4" t="n">
        <v>5.3</v>
      </c>
      <c r="AE160" s="7" t="inlineStr">
        <is>
          <t>not applicable</t>
        </is>
      </c>
      <c r="AG160" s="4" t="inlineStr">
        <is>
          <t>x</t>
        </is>
      </c>
      <c r="AI160" s="11" t="inlineStr">
        <is>
          <t>-</t>
        </is>
      </c>
      <c r="AK160" s="10" t="inlineStr">
        <is>
          <t>CC-CV</t>
        </is>
      </c>
      <c r="AL160" s="10" t="inlineStr">
        <is>
          <t>not defined</t>
        </is>
      </c>
      <c r="AM160" s="12" t="n">
        <v>0.8</v>
      </c>
      <c r="AN160">
        <f>IF(G160="Pouch",1,IF(G160="Prismatic",2,IF(G160="Cylindrical",3,"")))</f>
        <v/>
      </c>
      <c r="AO160" t="n">
        <v>60.25</v>
      </c>
    </row>
    <row r="161">
      <c r="A161" t="n">
        <v>159</v>
      </c>
      <c r="B161" s="3" t="inlineStr">
        <is>
          <t>ISI-167</t>
        </is>
      </c>
      <c r="C161" s="3" t="inlineStr">
        <is>
          <t>ISI-167</t>
        </is>
      </c>
      <c r="D161" s="3" t="inlineStr">
        <is>
          <t>Kokam</t>
        </is>
      </c>
      <c r="G161" s="3" t="inlineStr">
        <is>
          <t>Pouch</t>
        </is>
      </c>
      <c r="H161" s="3" t="inlineStr">
        <is>
          <t>SLPB30205130H</t>
        </is>
      </c>
      <c r="I161" s="3" t="inlineStr">
        <is>
          <t>Active</t>
        </is>
      </c>
      <c r="J161" s="3" t="inlineStr">
        <is>
          <t>Prismatic</t>
        </is>
      </c>
      <c r="K161" s="4" t="n">
        <v>800</v>
      </c>
      <c r="L161" s="4" t="n">
        <v>80</v>
      </c>
      <c r="M161" s="4" t="inlineStr">
        <is>
          <t>not defined</t>
        </is>
      </c>
      <c r="N161" s="4" t="inlineStr">
        <is>
          <t>not defined</t>
        </is>
      </c>
      <c r="O161" s="3" t="n">
        <v>5</v>
      </c>
      <c r="P161" s="3" t="n">
        <v>4.2</v>
      </c>
      <c r="Q161" s="3" t="n">
        <v>3.7</v>
      </c>
      <c r="R161" s="3" t="n">
        <v>2.7</v>
      </c>
      <c r="S161" s="3" t="n">
        <v>25</v>
      </c>
      <c r="T161" s="3" t="n">
        <v>50</v>
      </c>
      <c r="U161" s="6" t="n">
        <v>0.5</v>
      </c>
      <c r="V161" s="3" t="n">
        <v>164</v>
      </c>
      <c r="X161" s="3" t="n">
        <v>10</v>
      </c>
      <c r="Y161" s="3" t="n">
        <v>10</v>
      </c>
      <c r="Z161" s="6" t="n">
        <v>0.5</v>
      </c>
      <c r="AA161" s="10" t="inlineStr">
        <is>
          <t>not defined</t>
        </is>
      </c>
      <c r="AB161" s="4" t="n">
        <v>130</v>
      </c>
      <c r="AC161" s="4" t="n">
        <v>206</v>
      </c>
      <c r="AD161" s="4" t="n">
        <v>3.1</v>
      </c>
      <c r="AE161" s="7" t="inlineStr">
        <is>
          <t>not applicable</t>
        </is>
      </c>
      <c r="AG161" s="4" t="inlineStr">
        <is>
          <t>x</t>
        </is>
      </c>
      <c r="AI161" s="11" t="inlineStr">
        <is>
          <t>-</t>
        </is>
      </c>
      <c r="AK161" s="10" t="inlineStr">
        <is>
          <t>CC-CV</t>
        </is>
      </c>
      <c r="AL161" s="10" t="inlineStr">
        <is>
          <t>not defined</t>
        </is>
      </c>
      <c r="AM161" s="12" t="n">
        <v>0.8</v>
      </c>
      <c r="AN161">
        <f>IF(G161="Pouch",1,IF(G161="Prismatic",2,IF(G161="Cylindrical",3,"")))</f>
        <v/>
      </c>
      <c r="AO161" t="n">
        <v>60.25</v>
      </c>
    </row>
    <row r="162">
      <c r="A162" t="n">
        <v>160</v>
      </c>
      <c r="B162" s="3" t="inlineStr">
        <is>
          <t>ISI-168</t>
        </is>
      </c>
      <c r="C162" s="3" t="inlineStr">
        <is>
          <t>ISI-168</t>
        </is>
      </c>
      <c r="D162" s="3" t="inlineStr">
        <is>
          <t>Kokam</t>
        </is>
      </c>
      <c r="G162" s="3" t="inlineStr">
        <is>
          <t>Pouch</t>
        </is>
      </c>
      <c r="H162" s="3" t="inlineStr">
        <is>
          <t>SLPB41205130H</t>
        </is>
      </c>
      <c r="I162" s="3" t="inlineStr">
        <is>
          <t>Active</t>
        </is>
      </c>
      <c r="J162" s="3" t="inlineStr">
        <is>
          <t>Prismatic</t>
        </is>
      </c>
      <c r="K162" s="4" t="n">
        <v>800</v>
      </c>
      <c r="L162" s="4" t="n">
        <v>80</v>
      </c>
      <c r="M162" s="4" t="inlineStr">
        <is>
          <t>not defined</t>
        </is>
      </c>
      <c r="N162" s="4" t="inlineStr">
        <is>
          <t>not defined</t>
        </is>
      </c>
      <c r="O162" s="3" t="n">
        <v>7.5</v>
      </c>
      <c r="P162" s="3" t="n">
        <v>4.2</v>
      </c>
      <c r="Q162" s="3" t="n">
        <v>3.7</v>
      </c>
      <c r="R162" s="3" t="n">
        <v>2.7</v>
      </c>
      <c r="S162" s="3" t="n">
        <v>37.5</v>
      </c>
      <c r="T162" s="3" t="n">
        <v>75</v>
      </c>
      <c r="U162" s="6" t="n">
        <v>0.5</v>
      </c>
      <c r="V162" s="3" t="n">
        <v>226</v>
      </c>
      <c r="X162" s="3" t="n">
        <v>15</v>
      </c>
      <c r="Y162" s="3" t="n">
        <v>15</v>
      </c>
      <c r="Z162" s="6" t="n">
        <v>0.5</v>
      </c>
      <c r="AA162" s="10" t="inlineStr">
        <is>
          <t>not defined</t>
        </is>
      </c>
      <c r="AB162" s="4" t="n">
        <v>130</v>
      </c>
      <c r="AC162" s="4" t="n">
        <v>206</v>
      </c>
      <c r="AD162" s="4" t="n">
        <v>4.2</v>
      </c>
      <c r="AE162" s="7" t="inlineStr">
        <is>
          <t>not applicable</t>
        </is>
      </c>
      <c r="AG162" s="4" t="inlineStr">
        <is>
          <t>x</t>
        </is>
      </c>
      <c r="AI162" s="11" t="inlineStr">
        <is>
          <t>-</t>
        </is>
      </c>
      <c r="AK162" s="10" t="inlineStr">
        <is>
          <t>CC-CV</t>
        </is>
      </c>
      <c r="AL162" s="10" t="inlineStr">
        <is>
          <t>not defined</t>
        </is>
      </c>
      <c r="AM162" s="12" t="n">
        <v>0.8</v>
      </c>
      <c r="AN162">
        <f>IF(G162="Pouch",1,IF(G162="Prismatic",2,IF(G162="Cylindrical",3,"")))</f>
        <v/>
      </c>
      <c r="AO162" t="n">
        <v>60.25</v>
      </c>
    </row>
    <row r="163">
      <c r="A163" t="n">
        <v>161</v>
      </c>
      <c r="B163" s="3" t="inlineStr">
        <is>
          <t>ISI-169</t>
        </is>
      </c>
      <c r="C163" s="3" t="inlineStr">
        <is>
          <t>ISI-169</t>
        </is>
      </c>
      <c r="D163" s="3" t="inlineStr">
        <is>
          <t>Kokam</t>
        </is>
      </c>
      <c r="G163" s="3" t="inlineStr">
        <is>
          <t>Pouch</t>
        </is>
      </c>
      <c r="H163" s="3" t="inlineStr">
        <is>
          <t>SLPB11043140H</t>
        </is>
      </c>
      <c r="I163" s="3" t="inlineStr">
        <is>
          <t>Active</t>
        </is>
      </c>
      <c r="J163" s="3" t="inlineStr">
        <is>
          <t>Prismatic</t>
        </is>
      </c>
      <c r="K163" s="4" t="n">
        <v>500</v>
      </c>
      <c r="L163" s="4" t="n">
        <v>80</v>
      </c>
      <c r="M163" s="4" t="inlineStr">
        <is>
          <t>not defined</t>
        </is>
      </c>
      <c r="N163" s="4" t="inlineStr">
        <is>
          <t>not defined</t>
        </is>
      </c>
      <c r="O163" s="3" t="n">
        <v>4.8</v>
      </c>
      <c r="P163" s="3" t="n">
        <v>4.2</v>
      </c>
      <c r="Q163" s="3" t="n">
        <v>3.7</v>
      </c>
      <c r="R163" s="3" t="n">
        <v>2.7</v>
      </c>
      <c r="S163" s="3" t="n">
        <v>96</v>
      </c>
      <c r="T163" s="3" t="n">
        <v>192</v>
      </c>
      <c r="U163" s="6" t="n">
        <v>0.5</v>
      </c>
      <c r="V163" s="3" t="n">
        <v>115</v>
      </c>
      <c r="X163" s="3" t="n">
        <v>14.4</v>
      </c>
      <c r="Y163" s="3" t="n">
        <v>14.4</v>
      </c>
      <c r="Z163" s="6" t="n">
        <v>0.5</v>
      </c>
      <c r="AA163" s="10" t="inlineStr">
        <is>
          <t>not defined</t>
        </is>
      </c>
      <c r="AB163" s="4" t="n">
        <v>140</v>
      </c>
      <c r="AC163" s="4" t="n">
        <v>42.5</v>
      </c>
      <c r="AD163" s="4" t="n">
        <v>11</v>
      </c>
      <c r="AE163" s="7" t="inlineStr">
        <is>
          <t>not applicable</t>
        </is>
      </c>
      <c r="AG163" s="4" t="inlineStr">
        <is>
          <t>x</t>
        </is>
      </c>
      <c r="AI163" s="11" t="inlineStr">
        <is>
          <t>-</t>
        </is>
      </c>
      <c r="AK163" s="10" t="inlineStr">
        <is>
          <t>CC-CV</t>
        </is>
      </c>
      <c r="AL163" s="10" t="inlineStr">
        <is>
          <t>not defined</t>
        </is>
      </c>
      <c r="AM163" s="12" t="n">
        <v>0.8</v>
      </c>
      <c r="AN163">
        <f>IF(G163="Pouch",1,IF(G163="Prismatic",2,IF(G163="Cylindrical",3,"")))</f>
        <v/>
      </c>
      <c r="AO163" t="n">
        <v>60.25</v>
      </c>
    </row>
    <row r="164">
      <c r="A164" t="n">
        <v>162</v>
      </c>
      <c r="B164" s="3" t="inlineStr">
        <is>
          <t>ISI-170</t>
        </is>
      </c>
      <c r="C164" s="3" t="inlineStr">
        <is>
          <t>ISI-170</t>
        </is>
      </c>
      <c r="D164" s="3" t="inlineStr">
        <is>
          <t>Kokam</t>
        </is>
      </c>
      <c r="G164" s="3" t="inlineStr">
        <is>
          <t>Pouch</t>
        </is>
      </c>
      <c r="H164" s="3" t="inlineStr">
        <is>
          <t>SLPB45205130P</t>
        </is>
      </c>
      <c r="I164" s="3" t="inlineStr">
        <is>
          <t>Active</t>
        </is>
      </c>
      <c r="J164" s="3" t="inlineStr">
        <is>
          <t>Prismatic</t>
        </is>
      </c>
      <c r="K164" s="4" t="n">
        <v>800</v>
      </c>
      <c r="L164" s="4" t="n">
        <v>80</v>
      </c>
      <c r="M164" s="4" t="inlineStr">
        <is>
          <t>not defined</t>
        </is>
      </c>
      <c r="N164" s="4" t="inlineStr">
        <is>
          <t>not defined</t>
        </is>
      </c>
      <c r="O164" s="3" t="n">
        <v>7.2</v>
      </c>
      <c r="P164" s="3" t="n">
        <v>4.2</v>
      </c>
      <c r="Q164" s="3" t="n">
        <v>3.7</v>
      </c>
      <c r="R164" s="3" t="n">
        <v>2.7</v>
      </c>
      <c r="S164" s="3" t="n">
        <v>14.4</v>
      </c>
      <c r="T164" s="3" t="n">
        <v>144</v>
      </c>
      <c r="U164" s="6" t="n">
        <v>0.5</v>
      </c>
      <c r="V164" s="3" t="n">
        <v>226</v>
      </c>
      <c r="X164" s="3" t="n">
        <v>21.6</v>
      </c>
      <c r="Y164" s="3" t="n">
        <v>21.6</v>
      </c>
      <c r="Z164" s="6" t="n">
        <v>0.5</v>
      </c>
      <c r="AA164" s="10" t="inlineStr">
        <is>
          <t>not defined</t>
        </is>
      </c>
      <c r="AB164" s="4" t="n">
        <v>130</v>
      </c>
      <c r="AC164" s="4" t="n">
        <v>206</v>
      </c>
      <c r="AD164" s="4" t="n">
        <v>4.5</v>
      </c>
      <c r="AE164" s="7" t="inlineStr">
        <is>
          <t>not applicable</t>
        </is>
      </c>
      <c r="AG164" s="4" t="inlineStr">
        <is>
          <t>x</t>
        </is>
      </c>
      <c r="AI164" s="11" t="inlineStr">
        <is>
          <t>-</t>
        </is>
      </c>
      <c r="AK164" s="10" t="inlineStr">
        <is>
          <t>CC-CV</t>
        </is>
      </c>
      <c r="AL164" s="10" t="inlineStr">
        <is>
          <t>not defined</t>
        </is>
      </c>
      <c r="AM164" s="12" t="n">
        <v>0.8</v>
      </c>
      <c r="AN164">
        <f>IF(G164="Pouch",1,IF(G164="Prismatic",2,IF(G164="Cylindrical",3,"")))</f>
        <v/>
      </c>
      <c r="AO164" t="n">
        <v>60.25</v>
      </c>
    </row>
    <row r="165">
      <c r="A165" t="n">
        <v>163</v>
      </c>
      <c r="B165" s="3" t="inlineStr">
        <is>
          <t>ISI-171</t>
        </is>
      </c>
      <c r="C165" s="3" t="inlineStr">
        <is>
          <t>ISI-171</t>
        </is>
      </c>
      <c r="D165" s="3" t="inlineStr">
        <is>
          <t>ENERTECH</t>
        </is>
      </c>
      <c r="E165" s="3" t="inlineStr">
        <is>
          <t>Nickel rich</t>
        </is>
      </c>
      <c r="F165" s="3" t="inlineStr">
        <is>
          <t>NMC, NCA, NMC/NCA</t>
        </is>
      </c>
      <c r="G165" s="3" t="inlineStr">
        <is>
          <t>Pouch</t>
        </is>
      </c>
      <c r="H165" s="3" t="inlineStr">
        <is>
          <t>SPB 58253172P4</t>
        </is>
      </c>
      <c r="I165" s="3" t="inlineStr">
        <is>
          <t>Active</t>
        </is>
      </c>
      <c r="J165" s="3" t="inlineStr">
        <is>
          <t>Prismatic</t>
        </is>
      </c>
      <c r="K165" s="4" t="n">
        <v>2000</v>
      </c>
      <c r="L165" s="4" t="n">
        <v>80</v>
      </c>
      <c r="M165" s="5" t="n">
        <v>366</v>
      </c>
      <c r="N165" s="3" t="n">
        <v>185</v>
      </c>
      <c r="O165" s="3" t="n">
        <v>25</v>
      </c>
      <c r="P165" s="3" t="n">
        <v>4.2</v>
      </c>
      <c r="Q165" s="3" t="n">
        <v>3.7</v>
      </c>
      <c r="R165" s="3" t="n">
        <v>2.7</v>
      </c>
      <c r="S165" s="3">
        <f>1/2*O165</f>
        <v/>
      </c>
      <c r="T165" s="3" t="n">
        <v>75</v>
      </c>
      <c r="U165" s="6" t="n">
        <v>1</v>
      </c>
      <c r="V165" s="3" t="n">
        <v>500</v>
      </c>
      <c r="X165" s="3" t="n">
        <v>125</v>
      </c>
      <c r="Y165" s="3">
        <f>1/2*O165</f>
        <v/>
      </c>
      <c r="Z165" s="6" t="n">
        <v>1</v>
      </c>
      <c r="AA165" s="10" t="inlineStr">
        <is>
          <t>not defined</t>
        </is>
      </c>
      <c r="AB165" s="4" t="n">
        <v>253</v>
      </c>
      <c r="AC165" s="8" t="n">
        <v>5.8</v>
      </c>
      <c r="AD165" s="8" t="n">
        <v>172</v>
      </c>
      <c r="AE165" s="7" t="inlineStr">
        <is>
          <t>not applicable</t>
        </is>
      </c>
      <c r="AF165" s="4" t="n">
        <v>2020</v>
      </c>
      <c r="AG165" s="4" t="inlineStr">
        <is>
          <t>x</t>
        </is>
      </c>
      <c r="AI165" s="11" t="inlineStr">
        <is>
          <t>-</t>
        </is>
      </c>
      <c r="AK165" s="10" t="inlineStr">
        <is>
          <t>CC-CV</t>
        </is>
      </c>
      <c r="AL165" s="10" t="inlineStr">
        <is>
          <t>not defined</t>
        </is>
      </c>
      <c r="AM165" s="10" t="inlineStr">
        <is>
          <t>not defined</t>
        </is>
      </c>
      <c r="AN165">
        <f>IF(G165="Pouch",1,IF(G165="Prismatic",2,IF(G165="Cylindrical",3,"")))</f>
        <v/>
      </c>
      <c r="AO165" t="n">
        <v>60.25</v>
      </c>
    </row>
    <row r="166">
      <c r="A166" t="n">
        <v>164</v>
      </c>
      <c r="B166" s="3" t="inlineStr">
        <is>
          <t>ISI-172</t>
        </is>
      </c>
      <c r="C166" s="3" t="inlineStr">
        <is>
          <t>ISI-172</t>
        </is>
      </c>
      <c r="D166" s="3" t="inlineStr">
        <is>
          <t>Amita Technologies</t>
        </is>
      </c>
      <c r="E166" s="3" t="inlineStr">
        <is>
          <t>Nickel rich</t>
        </is>
      </c>
      <c r="F166" s="3" t="inlineStr">
        <is>
          <t>NMC</t>
        </is>
      </c>
      <c r="G166" s="15" t="inlineStr">
        <is>
          <t>Prismatic</t>
        </is>
      </c>
      <c r="H166" s="3" t="inlineStr">
        <is>
          <t>120155250NH - NH04</t>
        </is>
      </c>
      <c r="I166" s="3" t="inlineStr">
        <is>
          <t>Active</t>
        </is>
      </c>
      <c r="J166" s="3" t="inlineStr">
        <is>
          <t>Prismatic</t>
        </is>
      </c>
      <c r="K166" s="4" t="n">
        <v>3000</v>
      </c>
      <c r="L166" s="4" t="n">
        <v>80</v>
      </c>
      <c r="M166" s="3" t="n">
        <v>398</v>
      </c>
      <c r="N166" s="3" t="n">
        <v>199</v>
      </c>
      <c r="O166" s="3" t="n">
        <v>50</v>
      </c>
      <c r="P166" s="3" t="n">
        <v>4.2</v>
      </c>
      <c r="Q166" s="3" t="n">
        <v>3.7</v>
      </c>
      <c r="R166" s="3" t="n">
        <v>2.8</v>
      </c>
      <c r="S166" s="3" t="n">
        <v>9</v>
      </c>
      <c r="T166" s="3" t="n">
        <v>180</v>
      </c>
      <c r="U166" s="6" t="n">
        <v>1</v>
      </c>
      <c r="V166" s="3" t="n">
        <v>930</v>
      </c>
      <c r="X166" s="3" t="n">
        <v>180</v>
      </c>
      <c r="Y166" s="3" t="n">
        <v>9</v>
      </c>
      <c r="Z166" s="6" t="n">
        <v>3</v>
      </c>
      <c r="AA166" s="10" t="inlineStr">
        <is>
          <t>not defined</t>
        </is>
      </c>
      <c r="AB166" s="4" t="n">
        <v>251</v>
      </c>
      <c r="AC166" s="4" t="n">
        <v>12.5</v>
      </c>
      <c r="AD166" s="4" t="n">
        <v>157</v>
      </c>
      <c r="AE166" s="7" t="inlineStr">
        <is>
          <t>not applicable</t>
        </is>
      </c>
      <c r="AF166" s="4" t="n">
        <v>2020</v>
      </c>
      <c r="AG166" s="4" t="inlineStr">
        <is>
          <t>x</t>
        </is>
      </c>
      <c r="AI166" s="11" t="inlineStr">
        <is>
          <t>18.06.2020</t>
        </is>
      </c>
      <c r="AK166" s="10" t="inlineStr">
        <is>
          <t>CC-CV</t>
        </is>
      </c>
      <c r="AL166" s="10" t="n">
        <v>0.05</v>
      </c>
      <c r="AM166" s="10" t="inlineStr">
        <is>
          <t>not defined</t>
        </is>
      </c>
      <c r="AN166">
        <f>IF(G166="Pouch",1,IF(G166="Prismatic",2,IF(G166="Cylindrical",3,"")))</f>
        <v/>
      </c>
      <c r="AO166" t="n">
        <v>60.79</v>
      </c>
    </row>
    <row r="167">
      <c r="A167" t="n">
        <v>165</v>
      </c>
      <c r="B167" s="3" t="inlineStr">
        <is>
          <t>ISI-173</t>
        </is>
      </c>
      <c r="C167" s="3" t="inlineStr">
        <is>
          <t>ISI-173</t>
        </is>
      </c>
      <c r="D167" s="3" t="inlineStr">
        <is>
          <t>BMZ / TerraE</t>
        </is>
      </c>
      <c r="E167" s="3" t="inlineStr">
        <is>
          <t>Nickel rich</t>
        </is>
      </c>
      <c r="G167" s="3" t="inlineStr">
        <is>
          <t>Cylindrical</t>
        </is>
      </c>
      <c r="H167" s="3" t="inlineStr">
        <is>
          <t>INR 21700 58 E</t>
        </is>
      </c>
      <c r="I167" s="3" t="inlineStr">
        <is>
          <t>Active</t>
        </is>
      </c>
      <c r="J167" s="3" t="inlineStr">
        <is>
          <t>Cyl</t>
        </is>
      </c>
      <c r="K167" s="4" t="n">
        <v>800</v>
      </c>
      <c r="L167" s="4" t="n">
        <v>80</v>
      </c>
      <c r="M167" s="4" t="inlineStr">
        <is>
          <t>not defined</t>
        </is>
      </c>
      <c r="N167" s="4" t="inlineStr">
        <is>
          <t>not defined</t>
        </is>
      </c>
      <c r="O167" s="3" t="n">
        <v>5.7</v>
      </c>
      <c r="P167" s="3" t="n">
        <v>4.2</v>
      </c>
      <c r="Q167" s="3" t="n">
        <v>3.6</v>
      </c>
      <c r="R167" s="3" t="n">
        <v>2.75</v>
      </c>
      <c r="S167" s="3">
        <f>0.2*O167</f>
        <v/>
      </c>
      <c r="T167" s="3" t="n">
        <v>15</v>
      </c>
      <c r="U167" s="6" t="n">
        <v>1</v>
      </c>
      <c r="V167" s="3" t="n">
        <v>75</v>
      </c>
      <c r="X167" s="3">
        <f>1*O167</f>
        <v/>
      </c>
      <c r="Y167" s="3">
        <f>0.2*O167</f>
        <v/>
      </c>
      <c r="Z167" s="6" t="n">
        <v>0.5</v>
      </c>
      <c r="AA167" s="10" t="inlineStr">
        <is>
          <t>not defined</t>
        </is>
      </c>
      <c r="AB167" s="4" t="inlineStr">
        <is>
          <t>not applicable</t>
        </is>
      </c>
      <c r="AC167" s="4" t="n">
        <v>70.90000000000001</v>
      </c>
      <c r="AD167" s="8" t="n"/>
      <c r="AE167" s="4" t="n">
        <v>21.7</v>
      </c>
      <c r="AF167" s="4" t="n">
        <v>2022</v>
      </c>
      <c r="AG167" s="4" t="inlineStr">
        <is>
          <t>x</t>
        </is>
      </c>
      <c r="AH167" s="4" t="inlineStr">
        <is>
          <t>x</t>
        </is>
      </c>
      <c r="AI167" s="11" t="inlineStr">
        <is>
          <t>24.02.2022</t>
        </is>
      </c>
      <c r="AK167" s="10" t="inlineStr">
        <is>
          <t>CC-CV</t>
        </is>
      </c>
      <c r="AL167" s="10" t="n">
        <v>0.02</v>
      </c>
      <c r="AM167" s="10" t="inlineStr">
        <is>
          <t>not defined</t>
        </is>
      </c>
      <c r="AN167">
        <f>IF(G167="Pouch",1,IF(G167="Prismatic",2,IF(G167="Cylindrical",3,"")))</f>
        <v/>
      </c>
      <c r="AO167" t="n">
        <v>64.69</v>
      </c>
    </row>
    <row r="168">
      <c r="A168" t="n">
        <v>166</v>
      </c>
      <c r="B168" s="3" t="inlineStr">
        <is>
          <t>ISI-174</t>
        </is>
      </c>
      <c r="C168" s="3" t="inlineStr">
        <is>
          <t>ISI-174</t>
        </is>
      </c>
      <c r="D168" s="3" t="inlineStr">
        <is>
          <t>Yinglong</t>
        </is>
      </c>
      <c r="E168" s="3" t="inlineStr">
        <is>
          <t>Lithium Titanate</t>
        </is>
      </c>
      <c r="F168" s="3" t="inlineStr">
        <is>
          <t>LTO</t>
        </is>
      </c>
      <c r="G168" s="3" t="inlineStr">
        <is>
          <t>Cylindrical</t>
        </is>
      </c>
      <c r="H168" s="3" t="inlineStr">
        <is>
          <t>LTO 9Ah</t>
        </is>
      </c>
      <c r="I168" s="3" t="inlineStr">
        <is>
          <t>Active</t>
        </is>
      </c>
      <c r="J168" s="3" t="inlineStr">
        <is>
          <t>Cyl</t>
        </is>
      </c>
      <c r="K168" s="4" t="n">
        <v>16000</v>
      </c>
      <c r="L168" s="4" t="n">
        <v>80</v>
      </c>
      <c r="M168" s="3" t="n">
        <v>170</v>
      </c>
      <c r="N168" s="3" t="n">
        <v>76</v>
      </c>
      <c r="O168" s="3" t="n">
        <v>9</v>
      </c>
      <c r="P168" s="3" t="n">
        <v>2.7</v>
      </c>
      <c r="Q168" s="3" t="n">
        <v>2.3</v>
      </c>
      <c r="R168" s="3" t="n">
        <v>1.5</v>
      </c>
      <c r="S168" s="3">
        <f>0.2*O168</f>
        <v/>
      </c>
      <c r="T168" s="3">
        <f>10*O168</f>
        <v/>
      </c>
      <c r="U168" s="6" t="n">
        <v>1</v>
      </c>
      <c r="V168" s="3" t="n">
        <v>270</v>
      </c>
      <c r="X168" s="3">
        <f>10*O168</f>
        <v/>
      </c>
      <c r="Y168" s="3">
        <f>0.2*O168</f>
        <v/>
      </c>
      <c r="Z168" s="6" t="n">
        <v>1</v>
      </c>
      <c r="AA168" s="10" t="inlineStr">
        <is>
          <t>not defined</t>
        </is>
      </c>
      <c r="AB168" s="4" t="inlineStr">
        <is>
          <t>not applicable</t>
        </is>
      </c>
      <c r="AC168" s="4" t="n">
        <v>140</v>
      </c>
      <c r="AD168" s="8" t="n"/>
      <c r="AE168" s="4" t="n">
        <v>33.2</v>
      </c>
      <c r="AF168" s="4" t="n">
        <v>2022</v>
      </c>
      <c r="AG168" s="4" t="inlineStr">
        <is>
          <t>x</t>
        </is>
      </c>
      <c r="AK168" s="10" t="inlineStr">
        <is>
          <t>CC-CV</t>
        </is>
      </c>
      <c r="AL168" s="10" t="inlineStr">
        <is>
          <t>not defined</t>
        </is>
      </c>
      <c r="AM168" s="10" t="inlineStr">
        <is>
          <t>not defined</t>
        </is>
      </c>
      <c r="AN168">
        <f>IF(G168="Pouch",1,IF(G168="Prismatic",2,IF(G168="Cylindrical",3,"")))</f>
        <v/>
      </c>
      <c r="AO168" t="n">
        <v>64.69</v>
      </c>
    </row>
    <row r="169">
      <c r="A169" t="n">
        <v>167</v>
      </c>
      <c r="B169" s="3" t="inlineStr">
        <is>
          <t>ISI-175</t>
        </is>
      </c>
      <c r="C169" s="3" t="inlineStr">
        <is>
          <t>ISI-175</t>
        </is>
      </c>
      <c r="D169" s="3" t="inlineStr">
        <is>
          <t>Yinglong</t>
        </is>
      </c>
      <c r="E169" s="3" t="inlineStr">
        <is>
          <t>Lithium Titanate</t>
        </is>
      </c>
      <c r="F169" s="3" t="inlineStr">
        <is>
          <t>LTO</t>
        </is>
      </c>
      <c r="G169" s="3" t="inlineStr">
        <is>
          <t>Cylindrical</t>
        </is>
      </c>
      <c r="H169" s="3" t="inlineStr">
        <is>
          <t>LTO 40Ah</t>
        </is>
      </c>
      <c r="I169" s="3" t="inlineStr">
        <is>
          <t>Active</t>
        </is>
      </c>
      <c r="J169" s="3" t="inlineStr">
        <is>
          <t>Cyl</t>
        </is>
      </c>
      <c r="K169" s="4" t="n">
        <v>25000</v>
      </c>
      <c r="L169" s="4" t="n">
        <v>80</v>
      </c>
      <c r="M169" s="3" t="n">
        <v>128</v>
      </c>
      <c r="N169" s="3" t="n">
        <v>76</v>
      </c>
      <c r="O169" s="3" t="n">
        <v>40</v>
      </c>
      <c r="P169" s="3" t="n">
        <v>2.7</v>
      </c>
      <c r="Q169" s="3" t="n">
        <v>2.3</v>
      </c>
      <c r="R169" s="3" t="n">
        <v>1.5</v>
      </c>
      <c r="S169" s="3">
        <f>0.2*O169</f>
        <v/>
      </c>
      <c r="T169" s="3">
        <f>6*O169</f>
        <v/>
      </c>
      <c r="U169" s="6" t="n">
        <v>1</v>
      </c>
      <c r="V169" s="3" t="n">
        <v>1210</v>
      </c>
      <c r="X169" s="3">
        <f>6*O169</f>
        <v/>
      </c>
      <c r="Y169" s="3">
        <f>0.2*O169</f>
        <v/>
      </c>
      <c r="Z169" s="6" t="n">
        <v>1</v>
      </c>
      <c r="AA169" s="10" t="inlineStr">
        <is>
          <t>not defined</t>
        </is>
      </c>
      <c r="AB169" s="4" t="inlineStr">
        <is>
          <t>not applicable</t>
        </is>
      </c>
      <c r="AC169" s="4" t="n">
        <v>161</v>
      </c>
      <c r="AE169" s="4" t="n">
        <v>66</v>
      </c>
      <c r="AF169" s="4" t="n">
        <v>2022</v>
      </c>
      <c r="AG169" s="4" t="inlineStr">
        <is>
          <t>x</t>
        </is>
      </c>
      <c r="AK169" s="10" t="inlineStr">
        <is>
          <t>CC-CV</t>
        </is>
      </c>
      <c r="AL169" s="10" t="inlineStr">
        <is>
          <t>not defined</t>
        </is>
      </c>
      <c r="AM169" s="10" t="inlineStr">
        <is>
          <t>not defined</t>
        </is>
      </c>
      <c r="AN169">
        <f>IF(G169="Pouch",1,IF(G169="Prismatic",2,IF(G169="Cylindrical",3,"")))</f>
        <v/>
      </c>
      <c r="AO169" t="n">
        <v>64.69</v>
      </c>
    </row>
    <row r="170">
      <c r="A170" t="n">
        <v>168</v>
      </c>
      <c r="B170" s="3" t="inlineStr">
        <is>
          <t>ISI-176</t>
        </is>
      </c>
      <c r="C170" s="3" t="inlineStr">
        <is>
          <t>ISI-176</t>
        </is>
      </c>
      <c r="D170" s="3" t="inlineStr">
        <is>
          <t>Yinglong</t>
        </is>
      </c>
      <c r="E170" s="3" t="inlineStr">
        <is>
          <t>Lithium Titanate</t>
        </is>
      </c>
      <c r="F170" s="3" t="inlineStr">
        <is>
          <t>LTO</t>
        </is>
      </c>
      <c r="G170" s="3" t="inlineStr">
        <is>
          <t>Cylindrical</t>
        </is>
      </c>
      <c r="H170" s="3" t="inlineStr">
        <is>
          <t>LTO 45Ah</t>
        </is>
      </c>
      <c r="I170" s="3" t="inlineStr">
        <is>
          <t>Active</t>
        </is>
      </c>
      <c r="J170" s="3" t="inlineStr">
        <is>
          <t>Cyl</t>
        </is>
      </c>
      <c r="K170" s="4" t="n">
        <v>25000</v>
      </c>
      <c r="L170" s="4" t="n">
        <v>80</v>
      </c>
      <c r="M170" s="3" t="n">
        <v>144</v>
      </c>
      <c r="N170" s="3" t="n">
        <v>80</v>
      </c>
      <c r="O170" s="3" t="n">
        <v>45</v>
      </c>
      <c r="P170" s="3" t="n">
        <v>2.7</v>
      </c>
      <c r="Q170" s="3" t="n">
        <v>2.3</v>
      </c>
      <c r="R170" s="3" t="n">
        <v>1.5</v>
      </c>
      <c r="S170" s="3">
        <f>0.2*O170</f>
        <v/>
      </c>
      <c r="T170" s="3">
        <f>O170*5</f>
        <v/>
      </c>
      <c r="U170" s="6" t="n">
        <v>1</v>
      </c>
      <c r="V170" s="3" t="n">
        <v>1270</v>
      </c>
      <c r="X170" s="3">
        <f>5*O170</f>
        <v/>
      </c>
      <c r="Y170" s="3">
        <f>0.2*O170</f>
        <v/>
      </c>
      <c r="Z170" s="6" t="n">
        <v>1</v>
      </c>
      <c r="AA170" s="10" t="inlineStr">
        <is>
          <t>not defined</t>
        </is>
      </c>
      <c r="AB170" s="4" t="inlineStr">
        <is>
          <t>not applicable</t>
        </is>
      </c>
      <c r="AC170" s="4" t="n">
        <v>161</v>
      </c>
      <c r="AE170" s="4" t="n">
        <v>66</v>
      </c>
      <c r="AF170" s="4" t="n">
        <v>2022</v>
      </c>
      <c r="AG170" s="4" t="inlineStr">
        <is>
          <t>x</t>
        </is>
      </c>
      <c r="AK170" s="10" t="inlineStr">
        <is>
          <t>CC-CV</t>
        </is>
      </c>
      <c r="AL170" s="10" t="inlineStr">
        <is>
          <t>not defined</t>
        </is>
      </c>
      <c r="AM170" s="10" t="inlineStr">
        <is>
          <t>not defined</t>
        </is>
      </c>
      <c r="AN170">
        <f>IF(G170="Pouch",1,IF(G170="Prismatic",2,IF(G170="Cylindrical",3,"")))</f>
        <v/>
      </c>
      <c r="AO170" t="n">
        <v>64.69</v>
      </c>
    </row>
    <row r="171">
      <c r="A171" t="n">
        <v>169</v>
      </c>
      <c r="B171" s="3" t="inlineStr">
        <is>
          <t>ISI-177</t>
        </is>
      </c>
      <c r="C171" s="3" t="inlineStr">
        <is>
          <t>ISI-177</t>
        </is>
      </c>
      <c r="D171" s="3" t="inlineStr">
        <is>
          <t>Yinglong</t>
        </is>
      </c>
      <c r="E171" s="3" t="inlineStr">
        <is>
          <t>Lithium Titanate</t>
        </is>
      </c>
      <c r="F171" s="3" t="inlineStr">
        <is>
          <t>LTO</t>
        </is>
      </c>
      <c r="G171" s="3" t="inlineStr">
        <is>
          <t>Prismatic</t>
        </is>
      </c>
      <c r="H171" s="3" t="inlineStr">
        <is>
          <t>LTO 30Ah</t>
        </is>
      </c>
      <c r="I171" s="3" t="inlineStr">
        <is>
          <t>Active</t>
        </is>
      </c>
      <c r="J171" s="3" t="inlineStr">
        <is>
          <t>Prismatic</t>
        </is>
      </c>
      <c r="K171" s="4" t="n">
        <v>16000</v>
      </c>
      <c r="L171" s="4" t="n">
        <v>80</v>
      </c>
      <c r="M171" s="3" t="n">
        <v>152</v>
      </c>
      <c r="N171" s="3" t="n">
        <v>67</v>
      </c>
      <c r="O171" s="3" t="n">
        <v>30</v>
      </c>
      <c r="P171" s="3" t="n">
        <v>2.7</v>
      </c>
      <c r="Q171" s="3" t="n">
        <v>2.3</v>
      </c>
      <c r="R171" s="3" t="n">
        <v>1.5</v>
      </c>
      <c r="S171" s="3">
        <f>0.2*O171</f>
        <v/>
      </c>
      <c r="T171" s="3">
        <f>6*O171</f>
        <v/>
      </c>
      <c r="U171" s="6" t="n">
        <v>1</v>
      </c>
      <c r="V171" s="3" t="n">
        <v>1030</v>
      </c>
      <c r="X171" s="3">
        <f>6*O171</f>
        <v/>
      </c>
      <c r="Y171" s="3">
        <f>0.2*O171</f>
        <v/>
      </c>
      <c r="Z171" s="6" t="n">
        <v>1</v>
      </c>
      <c r="AA171" s="10" t="inlineStr">
        <is>
          <t>not defined</t>
        </is>
      </c>
      <c r="AB171" s="4" t="inlineStr">
        <is>
          <t>not applicable</t>
        </is>
      </c>
      <c r="AC171" s="4" t="n">
        <v>173</v>
      </c>
      <c r="AD171" s="4" t="n">
        <v>28.5</v>
      </c>
      <c r="AE171" s="4" t="n">
        <v>97</v>
      </c>
      <c r="AF171" s="4" t="n">
        <v>2022</v>
      </c>
      <c r="AG171" s="4" t="inlineStr">
        <is>
          <t>x</t>
        </is>
      </c>
      <c r="AK171" s="10" t="inlineStr">
        <is>
          <t>CC-CV</t>
        </is>
      </c>
      <c r="AL171" s="10" t="inlineStr">
        <is>
          <t>not defined</t>
        </is>
      </c>
      <c r="AM171" s="10" t="inlineStr">
        <is>
          <t>not defined</t>
        </is>
      </c>
      <c r="AN171">
        <f>IF(G171="Pouch",1,IF(G171="Prismatic",2,IF(G171="Cylindrical",3,"")))</f>
        <v/>
      </c>
      <c r="AO171" t="n">
        <v>60.79</v>
      </c>
    </row>
    <row r="172">
      <c r="A172" t="n">
        <v>170</v>
      </c>
      <c r="B172" s="3" t="inlineStr">
        <is>
          <t>ISI-178</t>
        </is>
      </c>
      <c r="C172" s="3" t="inlineStr">
        <is>
          <t>ISI-178</t>
        </is>
      </c>
      <c r="D172" s="3" t="inlineStr">
        <is>
          <t>Yinglong</t>
        </is>
      </c>
      <c r="E172" s="3" t="inlineStr">
        <is>
          <t>Lithium Titanate</t>
        </is>
      </c>
      <c r="F172" s="3" t="inlineStr">
        <is>
          <t>LTO</t>
        </is>
      </c>
      <c r="G172" s="3" t="inlineStr">
        <is>
          <t>Prismatic</t>
        </is>
      </c>
      <c r="H172" s="3" t="inlineStr">
        <is>
          <t>LTO 33Ah</t>
        </is>
      </c>
      <c r="I172" s="3" t="inlineStr">
        <is>
          <t>Active</t>
        </is>
      </c>
      <c r="J172" s="3" t="inlineStr">
        <is>
          <t>Prismatic</t>
        </is>
      </c>
      <c r="K172" s="4" t="n">
        <v>16000</v>
      </c>
      <c r="L172" s="4" t="n">
        <v>80</v>
      </c>
      <c r="M172" s="3" t="n">
        <v>142</v>
      </c>
      <c r="N172" s="3" t="n">
        <v>61</v>
      </c>
      <c r="O172" s="3" t="n">
        <v>33</v>
      </c>
      <c r="P172" s="3" t="n">
        <v>2.7</v>
      </c>
      <c r="Q172" s="3" t="n">
        <v>2.3</v>
      </c>
      <c r="R172" s="3" t="n">
        <v>1.5</v>
      </c>
      <c r="S172" s="3">
        <f>0.2*O172</f>
        <v/>
      </c>
      <c r="T172" s="3">
        <f>6*O172</f>
        <v/>
      </c>
      <c r="U172" s="6" t="n">
        <v>1</v>
      </c>
      <c r="V172" s="3" t="n">
        <v>1245</v>
      </c>
      <c r="X172" s="3">
        <f>6*O172</f>
        <v/>
      </c>
      <c r="Y172" s="3">
        <f>0.2*O172</f>
        <v/>
      </c>
      <c r="Z172" s="6" t="n">
        <v>1</v>
      </c>
      <c r="AA172" s="10" t="inlineStr">
        <is>
          <t>not defined</t>
        </is>
      </c>
      <c r="AB172" s="4" t="inlineStr">
        <is>
          <t>not applicable</t>
        </is>
      </c>
      <c r="AC172" s="4" t="n">
        <v>205</v>
      </c>
      <c r="AD172" s="4" t="n">
        <v>21</v>
      </c>
      <c r="AE172" s="4" t="n">
        <v>130</v>
      </c>
      <c r="AF172" s="4" t="n">
        <v>2022</v>
      </c>
      <c r="AG172" s="4" t="inlineStr">
        <is>
          <t>x</t>
        </is>
      </c>
      <c r="AK172" s="10" t="inlineStr">
        <is>
          <t>CC-CV</t>
        </is>
      </c>
      <c r="AL172" s="10" t="inlineStr">
        <is>
          <t>not defined</t>
        </is>
      </c>
      <c r="AM172" s="10" t="inlineStr">
        <is>
          <t>not defined</t>
        </is>
      </c>
      <c r="AN172">
        <f>IF(G172="Pouch",1,IF(G172="Prismatic",2,IF(G172="Cylindrical",3,"")))</f>
        <v/>
      </c>
      <c r="AO172" t="n">
        <v>60.79</v>
      </c>
    </row>
    <row r="173">
      <c r="A173" t="n">
        <v>171</v>
      </c>
      <c r="B173" s="3" t="inlineStr">
        <is>
          <t>ISI-179</t>
        </is>
      </c>
      <c r="C173" s="3" t="inlineStr">
        <is>
          <t>ISI-179</t>
        </is>
      </c>
      <c r="D173" s="3" t="inlineStr">
        <is>
          <t>Yinglong</t>
        </is>
      </c>
      <c r="E173" s="3" t="inlineStr">
        <is>
          <t>Lithium Titanate</t>
        </is>
      </c>
      <c r="F173" s="3" t="inlineStr">
        <is>
          <t>LTO</t>
        </is>
      </c>
      <c r="G173" s="3" t="inlineStr">
        <is>
          <t>Pouch</t>
        </is>
      </c>
      <c r="H173" s="3" t="inlineStr">
        <is>
          <t>LTO 68Ah</t>
        </is>
      </c>
      <c r="I173" s="3" t="inlineStr">
        <is>
          <t>Active</t>
        </is>
      </c>
      <c r="J173" s="3" t="inlineStr">
        <is>
          <t>Prismatic</t>
        </is>
      </c>
      <c r="K173" s="4" t="n">
        <v>25000</v>
      </c>
      <c r="L173" s="4" t="n">
        <v>80</v>
      </c>
      <c r="M173" s="3" t="n">
        <v>182</v>
      </c>
      <c r="N173" s="3" t="n">
        <v>81</v>
      </c>
      <c r="O173" s="3" t="n">
        <v>68</v>
      </c>
      <c r="P173" s="3" t="n">
        <v>2.7</v>
      </c>
      <c r="Q173" s="3" t="n">
        <v>2.3</v>
      </c>
      <c r="R173" s="3" t="n">
        <v>1.5</v>
      </c>
      <c r="S173" s="3">
        <f>0.2*O173</f>
        <v/>
      </c>
      <c r="T173" s="3">
        <f>7*O173</f>
        <v/>
      </c>
      <c r="U173" s="6" t="n">
        <v>1</v>
      </c>
      <c r="V173" s="3" t="n">
        <v>1880</v>
      </c>
      <c r="X173" s="3">
        <f>7*O173</f>
        <v/>
      </c>
      <c r="Y173" s="3">
        <f>0.2*O173</f>
        <v/>
      </c>
      <c r="Z173" s="6" t="n">
        <v>1</v>
      </c>
      <c r="AA173" s="10" t="inlineStr">
        <is>
          <t>not defined</t>
        </is>
      </c>
      <c r="AB173" s="4" t="inlineStr">
        <is>
          <t>not applicable</t>
        </is>
      </c>
      <c r="AC173" s="4" t="n">
        <v>263</v>
      </c>
      <c r="AD173" s="4" t="n">
        <v>12.6</v>
      </c>
      <c r="AE173" s="4" t="n">
        <v>256</v>
      </c>
      <c r="AF173" s="4" t="n">
        <v>2022</v>
      </c>
      <c r="AG173" s="4" t="inlineStr">
        <is>
          <t>x</t>
        </is>
      </c>
      <c r="AK173" s="10" t="inlineStr">
        <is>
          <t>CC-CV</t>
        </is>
      </c>
      <c r="AL173" s="10" t="inlineStr">
        <is>
          <t>not defined</t>
        </is>
      </c>
      <c r="AM173" s="10" t="inlineStr">
        <is>
          <t>not defined</t>
        </is>
      </c>
      <c r="AN173">
        <f>IF(G173="Pouch",1,IF(G173="Prismatic",2,IF(G173="Cylindrical",3,"")))</f>
        <v/>
      </c>
      <c r="AO173" t="n">
        <v>60.25</v>
      </c>
    </row>
    <row r="174">
      <c r="A174" t="n">
        <v>172</v>
      </c>
      <c r="B174" s="3" t="inlineStr">
        <is>
          <t>ISI-180</t>
        </is>
      </c>
      <c r="C174" s="3" t="inlineStr">
        <is>
          <t>ISI-180</t>
        </is>
      </c>
      <c r="D174" s="3" t="inlineStr">
        <is>
          <t>ELERIX</t>
        </is>
      </c>
      <c r="E174" s="3" t="inlineStr">
        <is>
          <t>Lithium Titanate</t>
        </is>
      </c>
      <c r="F174" s="3" t="inlineStr">
        <is>
          <t>LTO</t>
        </is>
      </c>
      <c r="G174" s="3" t="inlineStr">
        <is>
          <t>Prismatic</t>
        </is>
      </c>
      <c r="H174" s="3" t="inlineStr">
        <is>
          <t>EX-T30K</t>
        </is>
      </c>
      <c r="I174" s="3" t="inlineStr">
        <is>
          <t>Active</t>
        </is>
      </c>
      <c r="J174" s="3" t="inlineStr">
        <is>
          <t>Prismatic</t>
        </is>
      </c>
      <c r="K174" s="4" t="n">
        <v>16000</v>
      </c>
      <c r="L174" s="4" t="n">
        <v>80</v>
      </c>
      <c r="M174" s="3" t="n">
        <v>147</v>
      </c>
      <c r="N174" s="3" t="n">
        <v>68</v>
      </c>
      <c r="O174" s="3" t="n">
        <v>30</v>
      </c>
      <c r="P174" s="3" t="n">
        <v>2.7</v>
      </c>
      <c r="Q174" s="3" t="n">
        <v>2.3</v>
      </c>
      <c r="R174" s="3" t="n">
        <v>1.5</v>
      </c>
      <c r="S174" s="3">
        <f>0.2*O174</f>
        <v/>
      </c>
      <c r="T174" s="3">
        <f>6*O174</f>
        <v/>
      </c>
      <c r="U174" s="6" t="n">
        <v>1</v>
      </c>
      <c r="V174" s="3" t="n">
        <v>1030</v>
      </c>
      <c r="X174" s="3">
        <f>6*O174</f>
        <v/>
      </c>
      <c r="Y174" s="3">
        <f>0.2*O174</f>
        <v/>
      </c>
      <c r="Z174" s="6" t="n">
        <v>1</v>
      </c>
      <c r="AA174" s="10" t="inlineStr">
        <is>
          <t>not defined</t>
        </is>
      </c>
      <c r="AB174" s="4" t="inlineStr">
        <is>
          <t>not applicable</t>
        </is>
      </c>
      <c r="AC174" s="4" t="n">
        <v>173</v>
      </c>
      <c r="AD174" s="4" t="n">
        <v>28</v>
      </c>
      <c r="AE174" s="4" t="n">
        <v>97</v>
      </c>
      <c r="AF174" s="4" t="n">
        <v>2022</v>
      </c>
      <c r="AG174" s="4" t="inlineStr">
        <is>
          <t>x</t>
        </is>
      </c>
      <c r="AK174" s="10" t="inlineStr">
        <is>
          <t>CC-CV</t>
        </is>
      </c>
      <c r="AL174" s="10" t="inlineStr">
        <is>
          <t>not defined</t>
        </is>
      </c>
      <c r="AM174" s="10" t="inlineStr">
        <is>
          <t>not defined</t>
        </is>
      </c>
      <c r="AN174">
        <f>IF(G174="Pouch",1,IF(G174="Prismatic",2,IF(G174="Cylindrical",3,"")))</f>
        <v/>
      </c>
      <c r="AO174" t="n">
        <v>60.79</v>
      </c>
    </row>
    <row r="175">
      <c r="A175" t="n">
        <v>173</v>
      </c>
      <c r="B175" s="3" t="inlineStr">
        <is>
          <t>ISI-181</t>
        </is>
      </c>
      <c r="C175" s="3" t="inlineStr">
        <is>
          <t>ISI-181</t>
        </is>
      </c>
      <c r="D175" s="3" t="inlineStr">
        <is>
          <t>-</t>
        </is>
      </c>
      <c r="E175" s="3" t="inlineStr">
        <is>
          <t>Lithium Titanate</t>
        </is>
      </c>
      <c r="F175" s="3" t="inlineStr">
        <is>
          <t>LTO</t>
        </is>
      </c>
      <c r="G175" s="3" t="inlineStr">
        <is>
          <t>Pouch</t>
        </is>
      </c>
      <c r="H175" s="3" t="inlineStr">
        <is>
          <t>LTO 21Ah</t>
        </is>
      </c>
      <c r="I175" s="3" t="inlineStr">
        <is>
          <t>Active</t>
        </is>
      </c>
      <c r="J175" s="3" t="inlineStr">
        <is>
          <t>Prismatic</t>
        </is>
      </c>
      <c r="K175" s="4" t="n">
        <v>25000</v>
      </c>
      <c r="L175" s="4" t="n">
        <v>80</v>
      </c>
      <c r="M175" s="4" t="inlineStr">
        <is>
          <t>not defined</t>
        </is>
      </c>
      <c r="N175" s="4" t="inlineStr">
        <is>
          <t>not defined</t>
        </is>
      </c>
      <c r="O175" s="3" t="n">
        <v>21</v>
      </c>
      <c r="P175" s="3" t="n">
        <v>2.7</v>
      </c>
      <c r="Q175" s="3" t="n">
        <v>2.3</v>
      </c>
      <c r="R175" s="3" t="n">
        <v>1.5</v>
      </c>
      <c r="S175" s="3">
        <f>0.2*O175</f>
        <v/>
      </c>
      <c r="T175" s="3">
        <f>6*O175</f>
        <v/>
      </c>
      <c r="U175" s="6" t="n">
        <v>1</v>
      </c>
      <c r="V175" s="3" t="n">
        <v>668</v>
      </c>
      <c r="X175" s="3">
        <f>6*O175</f>
        <v/>
      </c>
      <c r="Y175" s="3">
        <f>0.2*O175</f>
        <v/>
      </c>
      <c r="Z175" s="6" t="n">
        <v>1</v>
      </c>
      <c r="AA175" s="10" t="inlineStr">
        <is>
          <t>not defined</t>
        </is>
      </c>
      <c r="AB175" s="4" t="inlineStr">
        <is>
          <t>not applicable</t>
        </is>
      </c>
      <c r="AC175" s="4" t="n">
        <v>295</v>
      </c>
      <c r="AD175" s="4" t="n">
        <v>10.5</v>
      </c>
      <c r="AE175" s="4" t="n">
        <v>120</v>
      </c>
      <c r="AF175" s="4" t="n">
        <v>2022</v>
      </c>
      <c r="AH175" s="4" t="inlineStr">
        <is>
          <t>x</t>
        </is>
      </c>
      <c r="AK175" s="10" t="inlineStr">
        <is>
          <t>CC-CV</t>
        </is>
      </c>
      <c r="AL175" s="10" t="inlineStr">
        <is>
          <t>not defined</t>
        </is>
      </c>
      <c r="AM175" s="10" t="inlineStr">
        <is>
          <t>not defined</t>
        </is>
      </c>
      <c r="AN175">
        <f>IF(G175="Pouch",1,IF(G175="Prismatic",2,IF(G175="Cylindrical",3,"")))</f>
        <v/>
      </c>
      <c r="AO175" t="n">
        <v>60.25</v>
      </c>
    </row>
    <row r="176">
      <c r="A176" t="n">
        <v>174</v>
      </c>
      <c r="B176" s="3" t="inlineStr">
        <is>
          <t>ISI-182</t>
        </is>
      </c>
      <c r="C176" s="3" t="inlineStr">
        <is>
          <t>ISI-182</t>
        </is>
      </c>
      <c r="D176" s="3" t="inlineStr">
        <is>
          <t>-</t>
        </is>
      </c>
      <c r="E176" s="3" t="inlineStr">
        <is>
          <t>Nickel rich</t>
        </is>
      </c>
      <c r="G176" s="3" t="inlineStr">
        <is>
          <t>Pouch</t>
        </is>
      </c>
      <c r="H176" s="3" t="inlineStr">
        <is>
          <t>E78</t>
        </is>
      </c>
      <c r="I176" s="3" t="inlineStr">
        <is>
          <t>Active</t>
        </is>
      </c>
      <c r="J176" s="3" t="inlineStr">
        <is>
          <t>Prismatic</t>
        </is>
      </c>
      <c r="K176" s="4" t="n">
        <v>2000</v>
      </c>
      <c r="L176" s="4" t="n">
        <v>80</v>
      </c>
      <c r="M176" s="4" t="inlineStr">
        <is>
          <t>not defined</t>
        </is>
      </c>
      <c r="N176" s="4" t="inlineStr">
        <is>
          <t>not defined</t>
        </is>
      </c>
      <c r="O176" s="3" t="n">
        <v>78</v>
      </c>
      <c r="P176" s="3" t="n">
        <v>4.2</v>
      </c>
      <c r="Q176" s="3" t="n">
        <v>3.6</v>
      </c>
      <c r="R176" s="3" t="n">
        <v>2.5</v>
      </c>
      <c r="S176" s="3">
        <f>0.2*O176</f>
        <v/>
      </c>
      <c r="T176" s="3">
        <f>3*O176</f>
        <v/>
      </c>
      <c r="U176" s="6" t="n">
        <v>0.33</v>
      </c>
      <c r="V176" s="3" t="n">
        <v>1110</v>
      </c>
      <c r="X176" s="3">
        <f>1*O176</f>
        <v/>
      </c>
      <c r="Y176" s="3">
        <f>0.5*O176</f>
        <v/>
      </c>
      <c r="Z176" s="6" t="n">
        <v>0.33</v>
      </c>
      <c r="AA176" s="10" t="inlineStr">
        <is>
          <t>not defined</t>
        </is>
      </c>
      <c r="AB176" s="4" t="n">
        <v>510</v>
      </c>
      <c r="AC176" s="8" t="n">
        <v>8</v>
      </c>
      <c r="AD176" s="8" t="n">
        <v>98</v>
      </c>
      <c r="AE176" s="7" t="inlineStr">
        <is>
          <t>not applicable</t>
        </is>
      </c>
      <c r="AF176" s="4" t="n">
        <v>2022</v>
      </c>
      <c r="AH176" s="4" t="inlineStr">
        <is>
          <t>x</t>
        </is>
      </c>
      <c r="AI176" s="11" t="inlineStr">
        <is>
          <t>2022</t>
        </is>
      </c>
      <c r="AJ176" s="9" t="inlineStr">
        <is>
          <t>@25°C Room</t>
        </is>
      </c>
      <c r="AK176" s="10" t="inlineStr">
        <is>
          <t>CC-CV</t>
        </is>
      </c>
      <c r="AL176" s="10" t="inlineStr">
        <is>
          <t>not defined</t>
        </is>
      </c>
      <c r="AM176" s="10" t="inlineStr">
        <is>
          <t>not defined</t>
        </is>
      </c>
      <c r="AN176">
        <f>IF(G176="Pouch",1,IF(G176="Prismatic",2,IF(G176="Cylindrical",3,"")))</f>
        <v/>
      </c>
      <c r="AO176" t="n">
        <v>60.25</v>
      </c>
    </row>
    <row r="177">
      <c r="A177" t="n">
        <v>175</v>
      </c>
      <c r="B177" s="3" t="inlineStr">
        <is>
          <t>ISI-183</t>
        </is>
      </c>
      <c r="C177" s="3" t="inlineStr">
        <is>
          <t>ISI-183</t>
        </is>
      </c>
      <c r="D177" s="3" t="inlineStr">
        <is>
          <t>EVE Energy</t>
        </is>
      </c>
      <c r="E177" s="3" t="inlineStr">
        <is>
          <t>Nickel rich</t>
        </is>
      </c>
      <c r="F177" s="3" t="inlineStr">
        <is>
          <t>NMC</t>
        </is>
      </c>
      <c r="G177" s="3" t="inlineStr">
        <is>
          <t>Pouch</t>
        </is>
      </c>
      <c r="H177" s="3" t="inlineStr">
        <is>
          <t>D11</t>
        </is>
      </c>
      <c r="I177" s="3" t="inlineStr">
        <is>
          <t>Active</t>
        </is>
      </c>
      <c r="J177" s="3" t="inlineStr">
        <is>
          <t>Prismatic</t>
        </is>
      </c>
      <c r="K177" s="4" t="n">
        <v>3000</v>
      </c>
      <c r="L177" s="4" t="n">
        <v>80</v>
      </c>
      <c r="M177" s="4" t="inlineStr">
        <is>
          <t>not defined</t>
        </is>
      </c>
      <c r="N177" s="3" t="n">
        <v>210</v>
      </c>
      <c r="O177" s="3" t="n">
        <v>43</v>
      </c>
      <c r="P177" s="3" t="n">
        <v>4.2</v>
      </c>
      <c r="Q177" s="3" t="n">
        <v>3.63</v>
      </c>
      <c r="R177" s="3" t="n">
        <v>2.7</v>
      </c>
      <c r="S177" s="3">
        <f>0.2*O177</f>
        <v/>
      </c>
      <c r="T177" s="3">
        <f>3.2*O177</f>
        <v/>
      </c>
      <c r="U177" s="6" t="inlineStr">
        <is>
          <t>not defined</t>
        </is>
      </c>
      <c r="V177" s="3" t="n">
        <v>743</v>
      </c>
      <c r="X177" s="3">
        <f>1*O177</f>
        <v/>
      </c>
      <c r="Y177" s="3">
        <f>0.2*O177</f>
        <v/>
      </c>
      <c r="Z177" s="6" t="inlineStr">
        <is>
          <t>not defined</t>
        </is>
      </c>
      <c r="AA177" s="10" t="inlineStr">
        <is>
          <t>not defined</t>
        </is>
      </c>
      <c r="AB177" s="4" t="n">
        <v>188</v>
      </c>
      <c r="AC177" s="4" t="n">
        <v>10.8</v>
      </c>
      <c r="AD177" s="4" t="n">
        <v>174</v>
      </c>
      <c r="AE177" s="7" t="inlineStr">
        <is>
          <t>not applicable</t>
        </is>
      </c>
      <c r="AF177" s="4" t="n">
        <v>2022</v>
      </c>
      <c r="AH177" s="4" t="inlineStr">
        <is>
          <t>x</t>
        </is>
      </c>
      <c r="AK177" s="10" t="inlineStr">
        <is>
          <t>CC-CV</t>
        </is>
      </c>
      <c r="AL177" s="10" t="inlineStr">
        <is>
          <t>not defined</t>
        </is>
      </c>
      <c r="AM177" s="10" t="inlineStr">
        <is>
          <t>not defined</t>
        </is>
      </c>
      <c r="AN177">
        <f>IF(G177="Pouch",1,IF(G177="Prismatic",2,IF(G177="Cylindrical",3,"")))</f>
        <v/>
      </c>
      <c r="AO177" t="n">
        <v>60.25</v>
      </c>
    </row>
    <row r="178">
      <c r="A178" t="n">
        <v>176</v>
      </c>
      <c r="B178" s="3" t="inlineStr">
        <is>
          <t>ISI-184</t>
        </is>
      </c>
      <c r="C178" s="3" t="inlineStr">
        <is>
          <t>ISI-184</t>
        </is>
      </c>
      <c r="D178" s="3" t="inlineStr">
        <is>
          <t>EVE Energy</t>
        </is>
      </c>
      <c r="E178" s="3" t="inlineStr">
        <is>
          <t>Nickel rich</t>
        </is>
      </c>
      <c r="F178" s="3" t="inlineStr">
        <is>
          <t>NMC</t>
        </is>
      </c>
      <c r="G178" s="3" t="inlineStr">
        <is>
          <t>Pouch</t>
        </is>
      </c>
      <c r="H178" s="3" t="inlineStr">
        <is>
          <t>D12</t>
        </is>
      </c>
      <c r="I178" s="3" t="inlineStr">
        <is>
          <t>Active</t>
        </is>
      </c>
      <c r="J178" s="3" t="inlineStr">
        <is>
          <t>Prismatic</t>
        </is>
      </c>
      <c r="K178" s="4" t="n">
        <v>3000</v>
      </c>
      <c r="L178" s="4" t="n">
        <v>80</v>
      </c>
      <c r="M178" s="4" t="inlineStr">
        <is>
          <t>not defined</t>
        </is>
      </c>
      <c r="N178" s="3" t="n">
        <v>200</v>
      </c>
      <c r="O178" s="3" t="n">
        <v>30</v>
      </c>
      <c r="P178" s="3" t="n">
        <v>4.2</v>
      </c>
      <c r="Q178" s="3" t="n">
        <v>3.68</v>
      </c>
      <c r="R178" s="3" t="n">
        <v>2.7</v>
      </c>
      <c r="S178" s="3">
        <f>0.2*O178</f>
        <v/>
      </c>
      <c r="T178" s="3">
        <f>3*O178</f>
        <v/>
      </c>
      <c r="U178" s="6" t="inlineStr">
        <is>
          <t>not defined</t>
        </is>
      </c>
      <c r="V178" s="3" t="n">
        <v>552</v>
      </c>
      <c r="X178" s="3">
        <f>1*O178</f>
        <v/>
      </c>
      <c r="Y178" s="3">
        <f>0.2*O178</f>
        <v/>
      </c>
      <c r="Z178" s="6" t="inlineStr">
        <is>
          <t>not defined</t>
        </is>
      </c>
      <c r="AA178" s="10" t="inlineStr">
        <is>
          <t>not defined</t>
        </is>
      </c>
      <c r="AB178" s="4" t="n">
        <v>227</v>
      </c>
      <c r="AC178" s="4" t="n">
        <v>7.2</v>
      </c>
      <c r="AD178" s="4" t="n">
        <v>165</v>
      </c>
      <c r="AE178" s="7" t="inlineStr">
        <is>
          <t>not applicable</t>
        </is>
      </c>
      <c r="AF178" s="4" t="n">
        <v>2022</v>
      </c>
      <c r="AH178" s="4" t="inlineStr">
        <is>
          <t>x</t>
        </is>
      </c>
      <c r="AK178" s="10" t="inlineStr">
        <is>
          <t>CC-CV</t>
        </is>
      </c>
      <c r="AL178" s="10" t="inlineStr">
        <is>
          <t>not defined</t>
        </is>
      </c>
      <c r="AM178" s="10" t="inlineStr">
        <is>
          <t>not defined</t>
        </is>
      </c>
      <c r="AN178">
        <f>IF(G178="Pouch",1,IF(G178="Prismatic",2,IF(G178="Cylindrical",3,"")))</f>
        <v/>
      </c>
      <c r="AO178" t="n">
        <v>60.25</v>
      </c>
    </row>
    <row r="179">
      <c r="A179" t="n">
        <v>177</v>
      </c>
      <c r="B179" s="3" t="inlineStr">
        <is>
          <t>ISI-185</t>
        </is>
      </c>
      <c r="C179" s="3" t="inlineStr">
        <is>
          <t>ISI-185</t>
        </is>
      </c>
      <c r="D179" s="3" t="inlineStr">
        <is>
          <t>EVE Energy</t>
        </is>
      </c>
      <c r="E179" s="3" t="inlineStr">
        <is>
          <t>Nickel rich</t>
        </is>
      </c>
      <c r="F179" s="3" t="inlineStr">
        <is>
          <t>NMC</t>
        </is>
      </c>
      <c r="G179" s="3" t="inlineStr">
        <is>
          <t>Pouch</t>
        </is>
      </c>
      <c r="H179" s="3" t="inlineStr">
        <is>
          <t>D13</t>
        </is>
      </c>
      <c r="I179" s="3" t="inlineStr">
        <is>
          <t>Active</t>
        </is>
      </c>
      <c r="J179" s="3" t="inlineStr">
        <is>
          <t>Prismatic</t>
        </is>
      </c>
      <c r="K179" s="4" t="n">
        <v>3000</v>
      </c>
      <c r="L179" s="4" t="n">
        <v>80</v>
      </c>
      <c r="M179" s="4" t="inlineStr">
        <is>
          <t>not defined</t>
        </is>
      </c>
      <c r="N179" s="3" t="n">
        <v>235</v>
      </c>
      <c r="O179" s="3" t="n">
        <v>51</v>
      </c>
      <c r="P179" s="3" t="n">
        <v>4.2</v>
      </c>
      <c r="Q179" s="3" t="n">
        <v>3.7</v>
      </c>
      <c r="R179" s="3" t="n">
        <v>2.7</v>
      </c>
      <c r="S179" s="3">
        <f>0.2*O179</f>
        <v/>
      </c>
      <c r="T179" s="3">
        <f>2*O179</f>
        <v/>
      </c>
      <c r="U179" s="6" t="inlineStr">
        <is>
          <t>not defined</t>
        </is>
      </c>
      <c r="V179" s="3" t="n">
        <v>800</v>
      </c>
      <c r="X179" s="3">
        <f>1*O179</f>
        <v/>
      </c>
      <c r="Y179" s="3">
        <f>0.2*O179</f>
        <v/>
      </c>
      <c r="Z179" s="6" t="inlineStr">
        <is>
          <t>not defined</t>
        </is>
      </c>
      <c r="AA179" s="10" t="inlineStr">
        <is>
          <t>not defined</t>
        </is>
      </c>
      <c r="AB179" s="4" t="n">
        <v>227</v>
      </c>
      <c r="AC179" s="4" t="n">
        <v>10.5</v>
      </c>
      <c r="AD179" s="4" t="n">
        <v>165</v>
      </c>
      <c r="AE179" s="7" t="inlineStr">
        <is>
          <t>not applicable</t>
        </is>
      </c>
      <c r="AF179" s="4" t="n">
        <v>2022</v>
      </c>
      <c r="AH179" s="4" t="inlineStr">
        <is>
          <t>x</t>
        </is>
      </c>
      <c r="AK179" s="10" t="inlineStr">
        <is>
          <t>CC-CV</t>
        </is>
      </c>
      <c r="AL179" s="10" t="inlineStr">
        <is>
          <t>not defined</t>
        </is>
      </c>
      <c r="AM179" s="10" t="inlineStr">
        <is>
          <t>not defined</t>
        </is>
      </c>
      <c r="AN179">
        <f>IF(G179="Pouch",1,IF(G179="Prismatic",2,IF(G179="Cylindrical",3,"")))</f>
        <v/>
      </c>
      <c r="AO179" t="n">
        <v>60.25</v>
      </c>
    </row>
    <row r="180">
      <c r="A180" t="n">
        <v>178</v>
      </c>
      <c r="B180" s="3" t="inlineStr">
        <is>
          <t>ISI-186</t>
        </is>
      </c>
      <c r="C180" s="3" t="inlineStr">
        <is>
          <t>ISI-186</t>
        </is>
      </c>
      <c r="D180" s="3" t="inlineStr">
        <is>
          <t>EVE Energy</t>
        </is>
      </c>
      <c r="E180" s="3" t="inlineStr">
        <is>
          <t>Nickel rich</t>
        </is>
      </c>
      <c r="F180" s="3" t="inlineStr">
        <is>
          <t>NMC</t>
        </is>
      </c>
      <c r="G180" s="3" t="inlineStr">
        <is>
          <t>Pouch</t>
        </is>
      </c>
      <c r="H180" s="3" t="inlineStr">
        <is>
          <t>D21</t>
        </is>
      </c>
      <c r="I180" s="3" t="inlineStr">
        <is>
          <t>Active</t>
        </is>
      </c>
      <c r="J180" s="3" t="inlineStr">
        <is>
          <t>Prismatic</t>
        </is>
      </c>
      <c r="K180" s="4" t="n">
        <v>3000</v>
      </c>
      <c r="L180" s="4" t="n">
        <v>80</v>
      </c>
      <c r="M180" s="4" t="inlineStr">
        <is>
          <t>not defined</t>
        </is>
      </c>
      <c r="N180" s="3" t="n">
        <v>260</v>
      </c>
      <c r="O180" s="3" t="n">
        <v>52</v>
      </c>
      <c r="P180" s="3" t="n">
        <v>4.2</v>
      </c>
      <c r="Q180" s="3" t="n">
        <v>3.7</v>
      </c>
      <c r="R180" s="3" t="n">
        <v>2.7</v>
      </c>
      <c r="S180" s="3">
        <f>0.2*O180</f>
        <v/>
      </c>
      <c r="T180" s="3">
        <f>2*O180</f>
        <v/>
      </c>
      <c r="U180" s="6" t="inlineStr">
        <is>
          <t>not defined</t>
        </is>
      </c>
      <c r="V180" s="3" t="n">
        <v>740</v>
      </c>
      <c r="X180" s="3">
        <f>1*O180</f>
        <v/>
      </c>
      <c r="Y180" s="3">
        <f>0.2*O180</f>
        <v/>
      </c>
      <c r="Z180" s="6" t="inlineStr">
        <is>
          <t>not defined</t>
        </is>
      </c>
      <c r="AA180" s="10" t="inlineStr">
        <is>
          <t>not defined</t>
        </is>
      </c>
      <c r="AB180" s="4" t="n">
        <v>305</v>
      </c>
      <c r="AC180" s="4" t="n">
        <v>11.5</v>
      </c>
      <c r="AD180" s="4" t="n">
        <v>102</v>
      </c>
      <c r="AE180" s="7" t="inlineStr">
        <is>
          <t>not applicable</t>
        </is>
      </c>
      <c r="AF180" s="4" t="n">
        <v>2022</v>
      </c>
      <c r="AH180" s="4" t="inlineStr">
        <is>
          <t>x</t>
        </is>
      </c>
      <c r="AK180" s="10" t="inlineStr">
        <is>
          <t>CC-CV</t>
        </is>
      </c>
      <c r="AL180" s="10" t="inlineStr">
        <is>
          <t>not defined</t>
        </is>
      </c>
      <c r="AM180" s="10" t="inlineStr">
        <is>
          <t>not defined</t>
        </is>
      </c>
      <c r="AN180">
        <f>IF(G180="Pouch",1,IF(G180="Prismatic",2,IF(G180="Cylindrical",3,"")))</f>
        <v/>
      </c>
      <c r="AO180" t="n">
        <v>60.25</v>
      </c>
    </row>
    <row r="181">
      <c r="A181" t="n">
        <v>179</v>
      </c>
      <c r="B181" s="3" t="inlineStr">
        <is>
          <t>ISI-187</t>
        </is>
      </c>
      <c r="C181" s="3" t="inlineStr">
        <is>
          <t>ISI-187</t>
        </is>
      </c>
      <c r="D181" s="3" t="inlineStr">
        <is>
          <t>EVE Energy</t>
        </is>
      </c>
      <c r="E181" s="3" t="inlineStr">
        <is>
          <t>Nickel rich</t>
        </is>
      </c>
      <c r="F181" s="3" t="inlineStr">
        <is>
          <t>NMC</t>
        </is>
      </c>
      <c r="G181" s="3" t="inlineStr">
        <is>
          <t>Prismatic</t>
        </is>
      </c>
      <c r="H181" s="3" t="inlineStr">
        <is>
          <t>INP42P</t>
        </is>
      </c>
      <c r="I181" s="3" t="inlineStr">
        <is>
          <t>Active</t>
        </is>
      </c>
      <c r="J181" s="3" t="inlineStr">
        <is>
          <t>Prismatic</t>
        </is>
      </c>
      <c r="K181" s="4" t="n">
        <v>2000</v>
      </c>
      <c r="L181" s="4" t="n">
        <v>80</v>
      </c>
      <c r="M181" s="4" t="inlineStr">
        <is>
          <t>not defined</t>
        </is>
      </c>
      <c r="N181" s="4" t="inlineStr">
        <is>
          <t>not defined</t>
        </is>
      </c>
      <c r="O181" s="3" t="n">
        <v>42</v>
      </c>
      <c r="P181" s="3" t="n">
        <v>4.2</v>
      </c>
      <c r="Q181" s="3" t="n">
        <v>3.65</v>
      </c>
      <c r="R181" s="3" t="n">
        <v>2.7</v>
      </c>
      <c r="S181" s="3">
        <f>0.2*O181</f>
        <v/>
      </c>
      <c r="T181" s="3">
        <f>2*O181</f>
        <v/>
      </c>
      <c r="U181" s="6" t="n">
        <v>1</v>
      </c>
      <c r="V181" s="3" t="n">
        <v>740</v>
      </c>
      <c r="X181" s="3">
        <f>1*O181</f>
        <v/>
      </c>
      <c r="Y181" s="3">
        <f>0.2*O181</f>
        <v/>
      </c>
      <c r="Z181" s="6" t="n">
        <v>1</v>
      </c>
      <c r="AA181" s="10" t="inlineStr">
        <is>
          <t>not defined</t>
        </is>
      </c>
      <c r="AB181" s="4" t="n">
        <v>148</v>
      </c>
      <c r="AC181" s="4" t="n">
        <v>27</v>
      </c>
      <c r="AD181" s="4" t="n">
        <v>97</v>
      </c>
      <c r="AE181" s="7" t="inlineStr">
        <is>
          <t>not applicable</t>
        </is>
      </c>
      <c r="AF181" s="4" t="n">
        <v>2022</v>
      </c>
      <c r="AH181" s="4" t="inlineStr">
        <is>
          <t>x</t>
        </is>
      </c>
      <c r="AK181" s="10" t="inlineStr">
        <is>
          <t>CC-CV</t>
        </is>
      </c>
      <c r="AL181" s="10" t="inlineStr">
        <is>
          <t>not defined</t>
        </is>
      </c>
      <c r="AM181" s="10" t="inlineStr">
        <is>
          <t>not defined</t>
        </is>
      </c>
      <c r="AN181">
        <f>IF(G181="Pouch",1,IF(G181="Prismatic",2,IF(G181="Cylindrical",3,"")))</f>
        <v/>
      </c>
      <c r="AO181" t="n">
        <v>60.79</v>
      </c>
    </row>
    <row r="182">
      <c r="A182" t="n">
        <v>180</v>
      </c>
      <c r="B182" s="3" t="inlineStr">
        <is>
          <t>ISI-188</t>
        </is>
      </c>
      <c r="C182" s="3" t="inlineStr">
        <is>
          <t>ISI-188</t>
        </is>
      </c>
      <c r="D182" s="3" t="inlineStr">
        <is>
          <t>EVE Energy</t>
        </is>
      </c>
      <c r="E182" s="3" t="inlineStr">
        <is>
          <t>Nickel rich</t>
        </is>
      </c>
      <c r="F182" s="3" t="inlineStr">
        <is>
          <t>NMC</t>
        </is>
      </c>
      <c r="G182" s="3" t="inlineStr">
        <is>
          <t>Prismatic</t>
        </is>
      </c>
      <c r="H182" s="3" t="inlineStr">
        <is>
          <t>INP50E</t>
        </is>
      </c>
      <c r="I182" s="3" t="inlineStr">
        <is>
          <t>Active</t>
        </is>
      </c>
      <c r="J182" s="3" t="inlineStr">
        <is>
          <t>Prismatic</t>
        </is>
      </c>
      <c r="K182" s="4" t="n">
        <v>2000</v>
      </c>
      <c r="L182" s="4" t="n">
        <v>80</v>
      </c>
      <c r="M182" s="4" t="inlineStr">
        <is>
          <t>not defined</t>
        </is>
      </c>
      <c r="N182" s="4" t="inlineStr">
        <is>
          <t>not defined</t>
        </is>
      </c>
      <c r="O182" s="3" t="n">
        <v>50</v>
      </c>
      <c r="P182" s="3" t="n">
        <v>4.2</v>
      </c>
      <c r="Q182" s="3" t="n">
        <v>3.65</v>
      </c>
      <c r="R182" s="3" t="n">
        <v>2.7</v>
      </c>
      <c r="S182" s="3">
        <f>0.2*O182</f>
        <v/>
      </c>
      <c r="T182" s="3">
        <f>2*O182</f>
        <v/>
      </c>
      <c r="U182" s="6" t="n">
        <v>1</v>
      </c>
      <c r="V182" s="3" t="n">
        <v>880</v>
      </c>
      <c r="X182" s="3">
        <f>1*O182</f>
        <v/>
      </c>
      <c r="Y182" s="3">
        <f>0.2*O182</f>
        <v/>
      </c>
      <c r="Z182" s="6" t="n">
        <v>1</v>
      </c>
      <c r="AA182" s="10" t="inlineStr">
        <is>
          <t>not defined</t>
        </is>
      </c>
      <c r="AB182" s="4" t="n">
        <v>148</v>
      </c>
      <c r="AC182" s="4" t="n">
        <v>27</v>
      </c>
      <c r="AD182" s="4" t="n">
        <v>97</v>
      </c>
      <c r="AE182" s="7" t="inlineStr">
        <is>
          <t>not applicable</t>
        </is>
      </c>
      <c r="AF182" s="4" t="n">
        <v>2022</v>
      </c>
      <c r="AH182" s="4" t="inlineStr">
        <is>
          <t>x</t>
        </is>
      </c>
      <c r="AK182" s="10" t="inlineStr">
        <is>
          <t>CC-CV</t>
        </is>
      </c>
      <c r="AL182" s="10" t="inlineStr">
        <is>
          <t>not defined</t>
        </is>
      </c>
      <c r="AM182" s="10" t="inlineStr">
        <is>
          <t>not defined</t>
        </is>
      </c>
      <c r="AN182">
        <f>IF(G182="Pouch",1,IF(G182="Prismatic",2,IF(G182="Cylindrical",3,"")))</f>
        <v/>
      </c>
      <c r="AO182" t="n">
        <v>60.79</v>
      </c>
    </row>
    <row r="183">
      <c r="A183" t="n">
        <v>181</v>
      </c>
      <c r="B183" s="3" t="inlineStr">
        <is>
          <t>ISI-189</t>
        </is>
      </c>
      <c r="C183" s="3" t="inlineStr">
        <is>
          <t>ISI-189</t>
        </is>
      </c>
      <c r="D183" s="3" t="inlineStr">
        <is>
          <t>EVE Energy</t>
        </is>
      </c>
      <c r="E183" s="3" t="inlineStr">
        <is>
          <t>Nickel rich</t>
        </is>
      </c>
      <c r="F183" s="3" t="inlineStr">
        <is>
          <t>NMC</t>
        </is>
      </c>
      <c r="G183" s="3" t="inlineStr">
        <is>
          <t>Prismatic</t>
        </is>
      </c>
      <c r="H183" s="3" t="inlineStr">
        <is>
          <t>INP60E</t>
        </is>
      </c>
      <c r="I183" s="3" t="inlineStr">
        <is>
          <t>Active</t>
        </is>
      </c>
      <c r="J183" s="3" t="inlineStr">
        <is>
          <t>Prismatic</t>
        </is>
      </c>
      <c r="K183" s="4" t="n">
        <v>2000</v>
      </c>
      <c r="L183" s="4" t="n">
        <v>80</v>
      </c>
      <c r="M183" s="4" t="inlineStr">
        <is>
          <t>not defined</t>
        </is>
      </c>
      <c r="N183" s="4" t="inlineStr">
        <is>
          <t>not defined</t>
        </is>
      </c>
      <c r="O183" s="3" t="n">
        <v>60</v>
      </c>
      <c r="P183" s="3" t="n">
        <v>4.2</v>
      </c>
      <c r="Q183" s="3" t="n">
        <v>3.65</v>
      </c>
      <c r="R183" s="3" t="n">
        <v>2.7</v>
      </c>
      <c r="S183" s="3">
        <f>0.2*O183</f>
        <v/>
      </c>
      <c r="T183" s="3">
        <f>2*O183</f>
        <v/>
      </c>
      <c r="U183" s="6" t="n">
        <v>1</v>
      </c>
      <c r="V183" s="3" t="n">
        <v>870</v>
      </c>
      <c r="X183" s="3">
        <f>1*O183</f>
        <v/>
      </c>
      <c r="Y183" s="3">
        <f>0.2*O183</f>
        <v/>
      </c>
      <c r="Z183" s="6" t="n">
        <v>1</v>
      </c>
      <c r="AA183" s="10" t="inlineStr">
        <is>
          <t>not defined</t>
        </is>
      </c>
      <c r="AB183" s="4" t="n">
        <v>148</v>
      </c>
      <c r="AC183" s="4" t="n">
        <v>27</v>
      </c>
      <c r="AD183" s="4" t="n">
        <v>97</v>
      </c>
      <c r="AE183" s="7" t="inlineStr">
        <is>
          <t>not applicable</t>
        </is>
      </c>
      <c r="AF183" s="4" t="n">
        <v>2022</v>
      </c>
      <c r="AH183" s="4" t="inlineStr">
        <is>
          <t>x</t>
        </is>
      </c>
      <c r="AK183" s="10" t="inlineStr">
        <is>
          <t>CC-CV</t>
        </is>
      </c>
      <c r="AL183" s="10" t="inlineStr">
        <is>
          <t>not defined</t>
        </is>
      </c>
      <c r="AM183" s="10" t="inlineStr">
        <is>
          <t>not defined</t>
        </is>
      </c>
      <c r="AN183">
        <f>IF(G183="Pouch",1,IF(G183="Prismatic",2,IF(G183="Cylindrical",3,"")))</f>
        <v/>
      </c>
      <c r="AO183" t="n">
        <v>60.79</v>
      </c>
    </row>
    <row r="184">
      <c r="A184" t="n">
        <v>182</v>
      </c>
      <c r="B184" s="3" t="inlineStr">
        <is>
          <t>ISI-190</t>
        </is>
      </c>
      <c r="C184" s="3" t="inlineStr">
        <is>
          <t>ISI-190</t>
        </is>
      </c>
      <c r="D184" s="3" t="inlineStr">
        <is>
          <t>EVE Energy</t>
        </is>
      </c>
      <c r="E184" s="3" t="inlineStr">
        <is>
          <t>Nickel rich</t>
        </is>
      </c>
      <c r="F184" s="3" t="inlineStr">
        <is>
          <t>NMC</t>
        </is>
      </c>
      <c r="G184" s="3" t="inlineStr">
        <is>
          <t>Prismatic</t>
        </is>
      </c>
      <c r="H184" s="3" t="inlineStr">
        <is>
          <t>INP72P</t>
        </is>
      </c>
      <c r="I184" s="3" t="inlineStr">
        <is>
          <t>Active</t>
        </is>
      </c>
      <c r="J184" s="3" t="inlineStr">
        <is>
          <t>Prismatic</t>
        </is>
      </c>
      <c r="K184" s="4" t="n">
        <v>2000</v>
      </c>
      <c r="L184" s="4" t="n">
        <v>80</v>
      </c>
      <c r="M184" s="4" t="inlineStr">
        <is>
          <t>not defined</t>
        </is>
      </c>
      <c r="N184" s="4" t="inlineStr">
        <is>
          <t>not defined</t>
        </is>
      </c>
      <c r="O184" s="3" t="n">
        <v>72</v>
      </c>
      <c r="P184" s="3" t="n">
        <v>4.2</v>
      </c>
      <c r="Q184" s="3" t="n">
        <v>3.65</v>
      </c>
      <c r="R184" s="3" t="n">
        <v>2.7</v>
      </c>
      <c r="S184" s="3">
        <f>0.2*O184</f>
        <v/>
      </c>
      <c r="T184" s="3">
        <f>2*O184</f>
        <v/>
      </c>
      <c r="U184" s="6" t="n">
        <v>1</v>
      </c>
      <c r="V184" s="3" t="n">
        <v>1300</v>
      </c>
      <c r="X184" s="3">
        <f>1*O184</f>
        <v/>
      </c>
      <c r="Y184" s="3">
        <f>0.2*O184</f>
        <v/>
      </c>
      <c r="Z184" s="6" t="n">
        <v>1</v>
      </c>
      <c r="AA184" s="10" t="inlineStr">
        <is>
          <t>not defined</t>
        </is>
      </c>
      <c r="AB184" s="4" t="n">
        <v>148</v>
      </c>
      <c r="AC184" s="4" t="n">
        <v>39</v>
      </c>
      <c r="AD184" s="4" t="n">
        <v>97</v>
      </c>
      <c r="AE184" s="7" t="inlineStr">
        <is>
          <t>not applicable</t>
        </is>
      </c>
      <c r="AF184" s="4" t="n">
        <v>2022</v>
      </c>
      <c r="AH184" s="4" t="inlineStr">
        <is>
          <t>x</t>
        </is>
      </c>
      <c r="AK184" s="10" t="inlineStr">
        <is>
          <t>CC-CV</t>
        </is>
      </c>
      <c r="AL184" s="10" t="inlineStr">
        <is>
          <t>not defined</t>
        </is>
      </c>
      <c r="AM184" s="10" t="inlineStr">
        <is>
          <t>not defined</t>
        </is>
      </c>
      <c r="AN184">
        <f>IF(G184="Pouch",1,IF(G184="Prismatic",2,IF(G184="Cylindrical",3,"")))</f>
        <v/>
      </c>
      <c r="AO184" t="n">
        <v>60.79</v>
      </c>
    </row>
    <row r="185">
      <c r="A185" t="n">
        <v>183</v>
      </c>
      <c r="B185" s="3" t="inlineStr">
        <is>
          <t>ISI-191</t>
        </is>
      </c>
      <c r="C185" s="3" t="inlineStr">
        <is>
          <t>ISI-191</t>
        </is>
      </c>
      <c r="D185" s="3" t="inlineStr">
        <is>
          <t>EVE Energy</t>
        </is>
      </c>
      <c r="E185" s="3" t="inlineStr">
        <is>
          <t>Nickel rich</t>
        </is>
      </c>
      <c r="F185" s="3" t="inlineStr">
        <is>
          <t>NMC</t>
        </is>
      </c>
      <c r="G185" s="3" t="inlineStr">
        <is>
          <t>Prismatic</t>
        </is>
      </c>
      <c r="H185" s="3" t="inlineStr">
        <is>
          <t>INP80E</t>
        </is>
      </c>
      <c r="I185" s="3" t="inlineStr">
        <is>
          <t>Active</t>
        </is>
      </c>
      <c r="J185" s="3" t="inlineStr">
        <is>
          <t>Prismatic</t>
        </is>
      </c>
      <c r="K185" s="4" t="n">
        <v>2000</v>
      </c>
      <c r="L185" s="4" t="n">
        <v>80</v>
      </c>
      <c r="M185" s="4" t="inlineStr">
        <is>
          <t>not defined</t>
        </is>
      </c>
      <c r="N185" s="4" t="inlineStr">
        <is>
          <t>not defined</t>
        </is>
      </c>
      <c r="O185" s="3" t="n">
        <v>80</v>
      </c>
      <c r="P185" s="3" t="n">
        <v>4.2</v>
      </c>
      <c r="Q185" s="3" t="n">
        <v>3.65</v>
      </c>
      <c r="R185" s="3" t="n">
        <v>2.7</v>
      </c>
      <c r="S185" s="3">
        <f>0.2*O185</f>
        <v/>
      </c>
      <c r="T185" s="3">
        <f>2*O185</f>
        <v/>
      </c>
      <c r="U185" s="6" t="n">
        <v>1</v>
      </c>
      <c r="V185" s="3" t="n">
        <v>1320</v>
      </c>
      <c r="X185" s="3">
        <f>1*O185</f>
        <v/>
      </c>
      <c r="Y185" s="3">
        <f>0.2*O185</f>
        <v/>
      </c>
      <c r="Z185" s="6" t="n">
        <v>1</v>
      </c>
      <c r="AA185" s="10" t="inlineStr">
        <is>
          <t>not defined</t>
        </is>
      </c>
      <c r="AB185" s="4" t="n">
        <v>148</v>
      </c>
      <c r="AC185" s="4" t="n">
        <v>39</v>
      </c>
      <c r="AD185" s="4" t="n">
        <v>97</v>
      </c>
      <c r="AE185" s="7" t="inlineStr">
        <is>
          <t>not applicable</t>
        </is>
      </c>
      <c r="AF185" s="4" t="n">
        <v>2022</v>
      </c>
      <c r="AH185" s="4" t="inlineStr">
        <is>
          <t>x</t>
        </is>
      </c>
      <c r="AK185" s="10" t="inlineStr">
        <is>
          <t>CC-CV</t>
        </is>
      </c>
      <c r="AL185" s="10" t="inlineStr">
        <is>
          <t>not defined</t>
        </is>
      </c>
      <c r="AM185" s="10" t="inlineStr">
        <is>
          <t>not defined</t>
        </is>
      </c>
      <c r="AN185">
        <f>IF(G185="Pouch",1,IF(G185="Prismatic",2,IF(G185="Cylindrical",3,"")))</f>
        <v/>
      </c>
      <c r="AO185" t="n">
        <v>60.79</v>
      </c>
    </row>
    <row r="186">
      <c r="A186" t="n">
        <v>184</v>
      </c>
      <c r="B186" s="3" t="inlineStr">
        <is>
          <t>ISI-192</t>
        </is>
      </c>
      <c r="C186" s="3" t="inlineStr">
        <is>
          <t>ISI-192</t>
        </is>
      </c>
      <c r="D186" s="3" t="inlineStr">
        <is>
          <t>EVE Energy</t>
        </is>
      </c>
      <c r="E186" s="3" t="inlineStr">
        <is>
          <t>Lithium Iron Phosphate</t>
        </is>
      </c>
      <c r="F186" s="3" t="inlineStr">
        <is>
          <t>LFP</t>
        </is>
      </c>
      <c r="G186" s="3" t="inlineStr">
        <is>
          <t>Prismatic</t>
        </is>
      </c>
      <c r="H186" s="3" t="inlineStr">
        <is>
          <t>LF50</t>
        </is>
      </c>
      <c r="I186" s="3" t="inlineStr">
        <is>
          <t>Active</t>
        </is>
      </c>
      <c r="J186" s="3" t="inlineStr">
        <is>
          <t>Prismatic</t>
        </is>
      </c>
      <c r="K186" s="4" t="n">
        <v>3500</v>
      </c>
      <c r="L186" s="4" t="n">
        <v>80</v>
      </c>
      <c r="M186" s="4" t="inlineStr">
        <is>
          <t>not defined</t>
        </is>
      </c>
      <c r="N186" s="4" t="inlineStr">
        <is>
          <t>not defined</t>
        </is>
      </c>
      <c r="O186" s="3" t="n">
        <v>50</v>
      </c>
      <c r="P186" s="3" t="n">
        <v>3.65</v>
      </c>
      <c r="Q186" s="3" t="n">
        <v>3.2</v>
      </c>
      <c r="R186" s="3" t="n">
        <v>2</v>
      </c>
      <c r="S186" s="3">
        <f>0.2*O186</f>
        <v/>
      </c>
      <c r="T186" s="3">
        <f>1*O186</f>
        <v/>
      </c>
      <c r="U186" s="6" t="n">
        <v>1</v>
      </c>
      <c r="V186" s="3" t="n">
        <v>1380</v>
      </c>
      <c r="X186" s="3">
        <f>1*O186</f>
        <v/>
      </c>
      <c r="Y186" s="3">
        <f>0.2*O186</f>
        <v/>
      </c>
      <c r="Z186" s="6" t="n">
        <v>1</v>
      </c>
      <c r="AA186" s="10" t="inlineStr">
        <is>
          <t>not defined</t>
        </is>
      </c>
      <c r="AB186" s="4" t="n">
        <v>185</v>
      </c>
      <c r="AC186" s="4" t="n">
        <v>30</v>
      </c>
      <c r="AD186" s="4" t="n">
        <v>135</v>
      </c>
      <c r="AE186" s="7" t="inlineStr">
        <is>
          <t>not applicable</t>
        </is>
      </c>
      <c r="AF186" s="4" t="n">
        <v>2022</v>
      </c>
      <c r="AH186" s="4" t="inlineStr">
        <is>
          <t>x</t>
        </is>
      </c>
      <c r="AK186" s="10" t="inlineStr">
        <is>
          <t>CC-CV</t>
        </is>
      </c>
      <c r="AL186" s="10" t="inlineStr">
        <is>
          <t>not defined</t>
        </is>
      </c>
      <c r="AM186" s="10" t="inlineStr">
        <is>
          <t>not defined</t>
        </is>
      </c>
      <c r="AN186">
        <f>IF(G186="Pouch",1,IF(G186="Prismatic",2,IF(G186="Cylindrical",3,"")))</f>
        <v/>
      </c>
      <c r="AO186" t="n">
        <v>60.79</v>
      </c>
    </row>
    <row r="187">
      <c r="A187" t="n">
        <v>185</v>
      </c>
      <c r="B187" s="3" t="inlineStr">
        <is>
          <t>ISI-193</t>
        </is>
      </c>
      <c r="C187" s="3" t="inlineStr">
        <is>
          <t>ISI-193</t>
        </is>
      </c>
      <c r="D187" s="3" t="inlineStr">
        <is>
          <t>EVE Energy</t>
        </is>
      </c>
      <c r="E187" s="3" t="inlineStr">
        <is>
          <t>Lithium Iron Phosphate</t>
        </is>
      </c>
      <c r="F187" s="3" t="inlineStr">
        <is>
          <t>LFP</t>
        </is>
      </c>
      <c r="G187" s="3" t="inlineStr">
        <is>
          <t>Prismatic</t>
        </is>
      </c>
      <c r="H187" s="3" t="inlineStr">
        <is>
          <t>LF56K</t>
        </is>
      </c>
      <c r="I187" s="3" t="inlineStr">
        <is>
          <t>Active</t>
        </is>
      </c>
      <c r="J187" s="3" t="inlineStr">
        <is>
          <t>Prismatic</t>
        </is>
      </c>
      <c r="K187" s="4" t="n">
        <v>3500</v>
      </c>
      <c r="L187" s="4" t="n">
        <v>80</v>
      </c>
      <c r="M187" s="4" t="inlineStr">
        <is>
          <t>not defined</t>
        </is>
      </c>
      <c r="N187" s="4" t="inlineStr">
        <is>
          <t>not defined</t>
        </is>
      </c>
      <c r="O187" s="3" t="n">
        <v>56</v>
      </c>
      <c r="P187" s="3" t="n">
        <v>3.65</v>
      </c>
      <c r="Q187" s="3" t="n">
        <v>3.2</v>
      </c>
      <c r="R187" s="3" t="n">
        <v>2</v>
      </c>
      <c r="S187" s="3">
        <f>0.2*O187</f>
        <v/>
      </c>
      <c r="T187" s="3">
        <f>1*O187</f>
        <v/>
      </c>
      <c r="U187" s="6" t="n">
        <v>1</v>
      </c>
      <c r="V187" s="3" t="n">
        <v>1450</v>
      </c>
      <c r="X187" s="3">
        <f>1*O187</f>
        <v/>
      </c>
      <c r="Y187" s="3">
        <f>0.2*O187</f>
        <v/>
      </c>
      <c r="Z187" s="6" t="n">
        <v>1</v>
      </c>
      <c r="AA187" s="10" t="inlineStr">
        <is>
          <t>not defined</t>
        </is>
      </c>
      <c r="AB187" s="4" t="n">
        <v>185</v>
      </c>
      <c r="AC187" s="4" t="n">
        <v>30</v>
      </c>
      <c r="AD187" s="4" t="n">
        <v>135</v>
      </c>
      <c r="AE187" s="7" t="inlineStr">
        <is>
          <t>not applicable</t>
        </is>
      </c>
      <c r="AF187" s="4" t="n">
        <v>2022</v>
      </c>
      <c r="AH187" s="4" t="inlineStr">
        <is>
          <t>x</t>
        </is>
      </c>
      <c r="AK187" s="10" t="inlineStr">
        <is>
          <t>CC-CV</t>
        </is>
      </c>
      <c r="AL187" s="10" t="inlineStr">
        <is>
          <t>not defined</t>
        </is>
      </c>
      <c r="AM187" s="10" t="inlineStr">
        <is>
          <t>not defined</t>
        </is>
      </c>
      <c r="AN187">
        <f>IF(G187="Pouch",1,IF(G187="Prismatic",2,IF(G187="Cylindrical",3,"")))</f>
        <v/>
      </c>
      <c r="AO187" t="n">
        <v>60.79</v>
      </c>
    </row>
    <row r="188">
      <c r="A188" t="n">
        <v>186</v>
      </c>
      <c r="B188" s="3" t="inlineStr">
        <is>
          <t>ISI-194</t>
        </is>
      </c>
      <c r="C188" s="3" t="inlineStr">
        <is>
          <t>ISI-194</t>
        </is>
      </c>
      <c r="D188" s="3" t="inlineStr">
        <is>
          <t>EVE Energy</t>
        </is>
      </c>
      <c r="E188" s="3" t="inlineStr">
        <is>
          <t>Lithium Iron Phosphate</t>
        </is>
      </c>
      <c r="F188" s="3" t="inlineStr">
        <is>
          <t>LFP</t>
        </is>
      </c>
      <c r="G188" s="3" t="inlineStr">
        <is>
          <t>Prismatic</t>
        </is>
      </c>
      <c r="H188" s="3" t="inlineStr">
        <is>
          <t>LF75</t>
        </is>
      </c>
      <c r="I188" s="3" t="inlineStr">
        <is>
          <t>Active</t>
        </is>
      </c>
      <c r="J188" s="3" t="inlineStr">
        <is>
          <t>Prismatic</t>
        </is>
      </c>
      <c r="K188" s="4" t="n">
        <v>3500</v>
      </c>
      <c r="L188" s="4" t="n">
        <v>80</v>
      </c>
      <c r="M188" s="4" t="inlineStr">
        <is>
          <t>not defined</t>
        </is>
      </c>
      <c r="N188" s="4" t="inlineStr">
        <is>
          <t>not defined</t>
        </is>
      </c>
      <c r="O188" s="3" t="n">
        <v>75</v>
      </c>
      <c r="P188" s="3" t="n">
        <v>3.65</v>
      </c>
      <c r="Q188" s="3" t="n">
        <v>3.2</v>
      </c>
      <c r="R188" s="3" t="n">
        <v>2</v>
      </c>
      <c r="S188" s="3">
        <f>0.2*O188</f>
        <v/>
      </c>
      <c r="T188" s="3">
        <f>1*O188</f>
        <v/>
      </c>
      <c r="U188" s="6" t="n">
        <v>1</v>
      </c>
      <c r="V188" s="3" t="n">
        <v>1880</v>
      </c>
      <c r="X188" s="3">
        <f>1*O188</f>
        <v/>
      </c>
      <c r="Y188" s="3">
        <f>0.2*O188</f>
        <v/>
      </c>
      <c r="Z188" s="6" t="n">
        <v>1</v>
      </c>
      <c r="AA188" s="10" t="inlineStr">
        <is>
          <t>not defined</t>
        </is>
      </c>
      <c r="AB188" s="4" t="n">
        <v>200</v>
      </c>
      <c r="AC188" s="4" t="n">
        <v>36</v>
      </c>
      <c r="AD188" s="4" t="n">
        <v>130</v>
      </c>
      <c r="AE188" s="7" t="inlineStr">
        <is>
          <t>not applicable</t>
        </is>
      </c>
      <c r="AF188" s="4" t="n">
        <v>2022</v>
      </c>
      <c r="AH188" s="4" t="inlineStr">
        <is>
          <t>x</t>
        </is>
      </c>
      <c r="AK188" s="10" t="inlineStr">
        <is>
          <t>CC-CV</t>
        </is>
      </c>
      <c r="AL188" s="10" t="inlineStr">
        <is>
          <t>not defined</t>
        </is>
      </c>
      <c r="AM188" s="10" t="inlineStr">
        <is>
          <t>not defined</t>
        </is>
      </c>
      <c r="AN188">
        <f>IF(G188="Pouch",1,IF(G188="Prismatic",2,IF(G188="Cylindrical",3,"")))</f>
        <v/>
      </c>
      <c r="AO188" t="n">
        <v>60.79</v>
      </c>
    </row>
    <row r="189">
      <c r="A189" t="n">
        <v>187</v>
      </c>
      <c r="B189" s="3" t="inlineStr">
        <is>
          <t>SDL-01248</t>
        </is>
      </c>
      <c r="C189" s="3" t="inlineStr">
        <is>
          <t>SDL-01248</t>
        </is>
      </c>
      <c r="D189" s="3" t="inlineStr">
        <is>
          <t>Saft</t>
        </is>
      </c>
      <c r="E189" s="3" t="inlineStr">
        <is>
          <t>Nickel rich</t>
        </is>
      </c>
      <c r="F189" s="3" t="inlineStr">
        <is>
          <t>NMC, NCA, NMC/NCA</t>
        </is>
      </c>
      <c r="G189" s="3" t="inlineStr">
        <is>
          <t>Cylindrical</t>
        </is>
      </c>
      <c r="H189" s="3" t="inlineStr">
        <is>
          <t>VL 34570</t>
        </is>
      </c>
      <c r="I189" s="3" t="inlineStr">
        <is>
          <t>Active</t>
        </is>
      </c>
      <c r="J189" s="3" t="inlineStr">
        <is>
          <t>Cyl</t>
        </is>
      </c>
      <c r="K189" s="4" t="n">
        <v>500</v>
      </c>
      <c r="L189" s="4" t="n">
        <v>70</v>
      </c>
      <c r="M189" s="3" t="n">
        <v>380</v>
      </c>
      <c r="N189" s="3" t="n">
        <v>160</v>
      </c>
      <c r="O189" s="3" t="n">
        <v>5.4</v>
      </c>
      <c r="P189" s="3" t="n">
        <v>4.2</v>
      </c>
      <c r="Q189" s="3" t="n">
        <v>3.7</v>
      </c>
      <c r="R189" s="3" t="n">
        <v>2.5</v>
      </c>
      <c r="S189" s="3" t="n">
        <v>1.1</v>
      </c>
      <c r="T189" s="3" t="n">
        <v>11</v>
      </c>
      <c r="U189" s="6" t="inlineStr">
        <is>
          <t>not defined</t>
        </is>
      </c>
      <c r="V189" s="3" t="n">
        <v>125</v>
      </c>
      <c r="W189" s="3" t="n">
        <v>52.8197</v>
      </c>
      <c r="X189" s="3" t="n">
        <v>5.4</v>
      </c>
      <c r="Y189" s="3" t="n">
        <v>1.1</v>
      </c>
      <c r="Z189" s="6" t="inlineStr">
        <is>
          <t>not defined</t>
        </is>
      </c>
      <c r="AA189" s="10" t="inlineStr">
        <is>
          <t>not defined</t>
        </is>
      </c>
      <c r="AB189" s="4" t="inlineStr">
        <is>
          <t>not applicable</t>
        </is>
      </c>
      <c r="AC189" s="4" t="n">
        <v>59.43</v>
      </c>
      <c r="AE189" s="4" t="n">
        <v>34.2</v>
      </c>
      <c r="AF189" s="4" t="n">
        <v>2007</v>
      </c>
      <c r="AG189" s="4" t="inlineStr">
        <is>
          <t>x</t>
        </is>
      </c>
      <c r="AI189" s="11" t="inlineStr">
        <is>
          <t>07.2019</t>
        </is>
      </c>
      <c r="AK189" s="10" t="inlineStr">
        <is>
          <t>CC-CV</t>
        </is>
      </c>
      <c r="AL189" s="10" t="inlineStr">
        <is>
          <t>not defined</t>
        </is>
      </c>
      <c r="AM189" s="12" t="n">
        <v>1</v>
      </c>
      <c r="AN189">
        <f>IF(G189="Pouch",1,IF(G189="Prismatic",2,IF(G189="Cylindrical",3,"")))</f>
        <v/>
      </c>
      <c r="AO189" t="n">
        <v>64.69</v>
      </c>
    </row>
    <row r="190">
      <c r="A190" t="n">
        <v>188</v>
      </c>
      <c r="B190" s="3" t="inlineStr">
        <is>
          <t>SDL-02926</t>
        </is>
      </c>
      <c r="C190" s="3" t="inlineStr">
        <is>
          <t>SDL-02926</t>
        </is>
      </c>
      <c r="D190" s="3" t="inlineStr">
        <is>
          <t>Kokam</t>
        </is>
      </c>
      <c r="E190" s="3" t="inlineStr">
        <is>
          <t>Nickel rich</t>
        </is>
      </c>
      <c r="F190" s="3" t="inlineStr">
        <is>
          <t>NMC</t>
        </is>
      </c>
      <c r="G190" s="3" t="inlineStr">
        <is>
          <t>Pouch</t>
        </is>
      </c>
      <c r="H190" s="3" t="inlineStr">
        <is>
          <t>SLPB50106100</t>
        </is>
      </c>
      <c r="I190" s="3" t="inlineStr">
        <is>
          <t>Active</t>
        </is>
      </c>
      <c r="J190" s="3" t="inlineStr">
        <is>
          <t>Prismatic</t>
        </is>
      </c>
      <c r="K190" s="4" t="n">
        <v>800</v>
      </c>
      <c r="L190" s="4" t="n">
        <v>80</v>
      </c>
      <c r="M190" s="4" t="inlineStr">
        <is>
          <t>not defined</t>
        </is>
      </c>
      <c r="N190" s="4" t="inlineStr">
        <is>
          <t>not defined</t>
        </is>
      </c>
      <c r="O190" s="3" t="n">
        <v>5</v>
      </c>
      <c r="P190" s="3" t="n">
        <v>4.2</v>
      </c>
      <c r="Q190" s="3" t="n">
        <v>3.7</v>
      </c>
      <c r="R190" s="3" t="n">
        <v>2.7</v>
      </c>
      <c r="S190" s="3" t="n">
        <v>2.5</v>
      </c>
      <c r="T190" s="3" t="n">
        <v>10</v>
      </c>
      <c r="U190" s="6" t="n">
        <v>1</v>
      </c>
      <c r="V190" s="3" t="n">
        <v>115</v>
      </c>
      <c r="W190" s="3" t="n">
        <v>53</v>
      </c>
      <c r="X190" s="3" t="n">
        <v>5</v>
      </c>
      <c r="Y190" s="3" t="n">
        <v>1</v>
      </c>
      <c r="Z190" s="6" t="n">
        <v>1</v>
      </c>
      <c r="AA190" s="10" t="inlineStr">
        <is>
          <t>not defined</t>
        </is>
      </c>
      <c r="AB190" s="4" t="n">
        <v>106</v>
      </c>
      <c r="AC190" s="4" t="n">
        <v>5</v>
      </c>
      <c r="AD190" s="4" t="n">
        <v>100</v>
      </c>
      <c r="AE190" s="7" t="inlineStr">
        <is>
          <t>not applicable</t>
        </is>
      </c>
      <c r="AG190" s="4" t="inlineStr">
        <is>
          <t>x</t>
        </is>
      </c>
      <c r="AI190" s="11" t="inlineStr">
        <is>
          <t>-</t>
        </is>
      </c>
      <c r="AK190" s="10" t="inlineStr">
        <is>
          <t>CC-CV</t>
        </is>
      </c>
      <c r="AL190" s="10" t="inlineStr">
        <is>
          <t>not defined</t>
        </is>
      </c>
      <c r="AM190" s="12" t="n">
        <v>0.8</v>
      </c>
      <c r="AN190">
        <f>IF(G190="Pouch",1,IF(G190="Prismatic",2,IF(G190="Cylindrical",3,"")))</f>
        <v/>
      </c>
      <c r="AO190" t="n">
        <v>60.25</v>
      </c>
    </row>
    <row r="191">
      <c r="A191" t="n">
        <v>189</v>
      </c>
      <c r="B191" s="3" t="inlineStr">
        <is>
          <t>SDL-02927</t>
        </is>
      </c>
      <c r="C191" s="3" t="inlineStr">
        <is>
          <t>SDL-02927</t>
        </is>
      </c>
      <c r="D191" s="3" t="inlineStr">
        <is>
          <t>Kokam</t>
        </is>
      </c>
      <c r="E191" s="3" t="inlineStr">
        <is>
          <t>Nickel rich</t>
        </is>
      </c>
      <c r="F191" s="3" t="inlineStr">
        <is>
          <t>NMC</t>
        </is>
      </c>
      <c r="G191" s="3" t="inlineStr">
        <is>
          <t>Pouch</t>
        </is>
      </c>
      <c r="H191" s="3" t="inlineStr">
        <is>
          <t>SLPB75106100</t>
        </is>
      </c>
      <c r="I191" s="3" t="inlineStr">
        <is>
          <t>Active</t>
        </is>
      </c>
      <c r="J191" s="3" t="inlineStr">
        <is>
          <t>Prismatic</t>
        </is>
      </c>
      <c r="K191" s="4" t="n">
        <v>800</v>
      </c>
      <c r="L191" s="4" t="n">
        <v>80</v>
      </c>
      <c r="M191" s="4" t="inlineStr">
        <is>
          <t>not defined</t>
        </is>
      </c>
      <c r="N191" s="3" t="n">
        <v>173</v>
      </c>
      <c r="O191" s="3" t="n">
        <v>7.5</v>
      </c>
      <c r="P191" s="3" t="n">
        <v>4.2</v>
      </c>
      <c r="Q191" s="3" t="n">
        <v>3.7</v>
      </c>
      <c r="R191" s="3" t="n">
        <v>2.7</v>
      </c>
      <c r="S191" s="3" t="n">
        <v>3.75</v>
      </c>
      <c r="T191" s="3" t="n">
        <v>15</v>
      </c>
      <c r="U191" s="6" t="n">
        <v>1</v>
      </c>
      <c r="V191" s="3" t="n">
        <v>155</v>
      </c>
      <c r="W191" s="3" t="n">
        <v>79.5</v>
      </c>
      <c r="X191" s="3" t="n">
        <v>7.5</v>
      </c>
      <c r="Y191" s="3" t="n">
        <v>1.5</v>
      </c>
      <c r="Z191" s="6" t="n">
        <v>1</v>
      </c>
      <c r="AA191" s="10" t="inlineStr">
        <is>
          <t>not defined</t>
        </is>
      </c>
      <c r="AB191" s="4" t="n">
        <v>106</v>
      </c>
      <c r="AC191" s="4" t="n">
        <v>7.5</v>
      </c>
      <c r="AD191" s="4" t="n">
        <v>100</v>
      </c>
      <c r="AE191" s="7" t="inlineStr">
        <is>
          <t>not applicable</t>
        </is>
      </c>
      <c r="AG191" s="4" t="inlineStr">
        <is>
          <t>x</t>
        </is>
      </c>
      <c r="AI191" s="11" t="inlineStr">
        <is>
          <t>-</t>
        </is>
      </c>
      <c r="AK191" s="10" t="inlineStr">
        <is>
          <t>CC-CV</t>
        </is>
      </c>
      <c r="AL191" s="10" t="inlineStr">
        <is>
          <t>not defined</t>
        </is>
      </c>
      <c r="AM191" s="12" t="n">
        <v>0.8</v>
      </c>
      <c r="AN191">
        <f>IF(G191="Pouch",1,IF(G191="Prismatic",2,IF(G191="Cylindrical",3,"")))</f>
        <v/>
      </c>
      <c r="AO191" t="n">
        <v>60.25</v>
      </c>
    </row>
    <row r="192">
      <c r="A192" t="n">
        <v>190</v>
      </c>
      <c r="B192" s="3" t="inlineStr">
        <is>
          <t>SDL-02928</t>
        </is>
      </c>
      <c r="C192" s="3" t="inlineStr">
        <is>
          <t>SDL-02928</t>
        </is>
      </c>
      <c r="D192" s="3" t="inlineStr">
        <is>
          <t>Kokam</t>
        </is>
      </c>
      <c r="E192" s="3" t="inlineStr">
        <is>
          <t>Nickel rich</t>
        </is>
      </c>
      <c r="F192" s="3" t="inlineStr">
        <is>
          <t>NMC</t>
        </is>
      </c>
      <c r="G192" s="3" t="inlineStr">
        <is>
          <t>Pouch</t>
        </is>
      </c>
      <c r="H192" s="3" t="inlineStr">
        <is>
          <t>SLPB75106205</t>
        </is>
      </c>
      <c r="I192" s="3" t="inlineStr">
        <is>
          <t>Active</t>
        </is>
      </c>
      <c r="J192" s="3" t="inlineStr">
        <is>
          <t>Prismatic</t>
        </is>
      </c>
      <c r="K192" s="4" t="n">
        <v>800</v>
      </c>
      <c r="L192" s="4" t="n">
        <v>80</v>
      </c>
      <c r="M192" s="4" t="inlineStr">
        <is>
          <t>not defined</t>
        </is>
      </c>
      <c r="N192" s="3" t="n">
        <v>174</v>
      </c>
      <c r="O192" s="3" t="n">
        <v>16</v>
      </c>
      <c r="P192" s="3" t="n">
        <v>4.2</v>
      </c>
      <c r="Q192" s="3" t="n">
        <v>3.7</v>
      </c>
      <c r="R192" s="3" t="n">
        <v>2.7</v>
      </c>
      <c r="S192" s="3" t="n">
        <v>8</v>
      </c>
      <c r="T192" s="3" t="n">
        <v>16</v>
      </c>
      <c r="U192" s="6" t="n">
        <v>1</v>
      </c>
      <c r="V192" s="3" t="n">
        <v>330</v>
      </c>
      <c r="W192" s="3" t="n">
        <v>162.975</v>
      </c>
      <c r="X192" s="3" t="n">
        <v>16</v>
      </c>
      <c r="Y192" s="3" t="n">
        <v>3.2</v>
      </c>
      <c r="Z192" s="6" t="n">
        <v>1</v>
      </c>
      <c r="AA192" s="10" t="inlineStr">
        <is>
          <t>not defined</t>
        </is>
      </c>
      <c r="AB192" s="4" t="n">
        <v>205</v>
      </c>
      <c r="AC192" s="4" t="n">
        <v>7.5</v>
      </c>
      <c r="AD192" s="4" t="n">
        <v>106</v>
      </c>
      <c r="AE192" s="7" t="inlineStr">
        <is>
          <t>not applicable</t>
        </is>
      </c>
      <c r="AG192" s="4" t="inlineStr">
        <is>
          <t>x</t>
        </is>
      </c>
      <c r="AI192" s="11" t="inlineStr">
        <is>
          <t>-</t>
        </is>
      </c>
      <c r="AK192" s="10" t="inlineStr">
        <is>
          <t>CC-CV</t>
        </is>
      </c>
      <c r="AL192" s="10" t="inlineStr">
        <is>
          <t>not defined</t>
        </is>
      </c>
      <c r="AM192" s="12" t="n">
        <v>0.8</v>
      </c>
      <c r="AN192">
        <f>IF(G192="Pouch",1,IF(G192="Prismatic",2,IF(G192="Cylindrical",3,"")))</f>
        <v/>
      </c>
      <c r="AO192" t="n">
        <v>60.25</v>
      </c>
    </row>
    <row r="193">
      <c r="A193" t="n">
        <v>191</v>
      </c>
      <c r="B193" s="3" t="inlineStr">
        <is>
          <t>SDL-02929</t>
        </is>
      </c>
      <c r="C193" s="3" t="inlineStr">
        <is>
          <t>SDL-02929</t>
        </is>
      </c>
      <c r="D193" s="3" t="inlineStr">
        <is>
          <t>Kokam</t>
        </is>
      </c>
      <c r="E193" s="3" t="inlineStr">
        <is>
          <t>Nickel rich</t>
        </is>
      </c>
      <c r="F193" s="3" t="inlineStr">
        <is>
          <t>NMC</t>
        </is>
      </c>
      <c r="G193" s="3" t="inlineStr">
        <is>
          <t>Pouch</t>
        </is>
      </c>
      <c r="H193" s="3" t="inlineStr">
        <is>
          <t>SLPB60216216</t>
        </is>
      </c>
      <c r="I193" s="3" t="inlineStr">
        <is>
          <t>Active</t>
        </is>
      </c>
      <c r="J193" s="3" t="inlineStr">
        <is>
          <t>Prismatic</t>
        </is>
      </c>
      <c r="K193" s="4" t="n">
        <v>800</v>
      </c>
      <c r="L193" s="4" t="n">
        <v>80</v>
      </c>
      <c r="M193" s="4" t="inlineStr">
        <is>
          <t>not defined</t>
        </is>
      </c>
      <c r="N193" s="3" t="n">
        <v>154</v>
      </c>
      <c r="O193" s="3" t="n">
        <v>25</v>
      </c>
      <c r="P193" s="3" t="n">
        <v>4.2</v>
      </c>
      <c r="Q193" s="3" t="n">
        <v>3.7</v>
      </c>
      <c r="R193" s="3" t="n">
        <v>2.7</v>
      </c>
      <c r="S193" s="3" t="n">
        <v>12.5</v>
      </c>
      <c r="T193" s="3" t="n">
        <v>25</v>
      </c>
      <c r="U193" s="6" t="n">
        <v>0.5</v>
      </c>
      <c r="V193" s="3" t="n">
        <v>620</v>
      </c>
      <c r="W193" s="3" t="n">
        <v>307.45</v>
      </c>
      <c r="X193" s="3" t="n">
        <v>25</v>
      </c>
      <c r="Y193" s="3" t="n">
        <v>5</v>
      </c>
      <c r="Z193" s="6" t="n">
        <v>0.5</v>
      </c>
      <c r="AA193" s="10" t="inlineStr">
        <is>
          <t>not defined</t>
        </is>
      </c>
      <c r="AB193" s="4" t="n">
        <v>220</v>
      </c>
      <c r="AC193" s="4" t="n">
        <v>6.5</v>
      </c>
      <c r="AD193" s="4" t="n">
        <v>215</v>
      </c>
      <c r="AE193" s="7" t="inlineStr">
        <is>
          <t>not applicable</t>
        </is>
      </c>
      <c r="AG193" s="4" t="inlineStr">
        <is>
          <t>x</t>
        </is>
      </c>
      <c r="AI193" s="11" t="inlineStr">
        <is>
          <t>-</t>
        </is>
      </c>
      <c r="AK193" s="10" t="inlineStr">
        <is>
          <t>CC-CV</t>
        </is>
      </c>
      <c r="AL193" s="10" t="inlineStr">
        <is>
          <t>not defined</t>
        </is>
      </c>
      <c r="AM193" s="12" t="n">
        <v>0.8</v>
      </c>
      <c r="AN193">
        <f>IF(G193="Pouch",1,IF(G193="Prismatic",2,IF(G193="Cylindrical",3,"")))</f>
        <v/>
      </c>
      <c r="AO193" t="n">
        <v>60.25</v>
      </c>
    </row>
    <row r="194">
      <c r="A194" t="n">
        <v>192</v>
      </c>
      <c r="B194" s="3" t="inlineStr">
        <is>
          <t>SDL-02933</t>
        </is>
      </c>
      <c r="C194" s="3" t="inlineStr">
        <is>
          <t>SDL-02933</t>
        </is>
      </c>
      <c r="D194" s="3" t="inlineStr">
        <is>
          <t>Kokam</t>
        </is>
      </c>
      <c r="E194" s="3" t="inlineStr">
        <is>
          <t>Nickel rich</t>
        </is>
      </c>
      <c r="F194" s="3" t="inlineStr">
        <is>
          <t>NMC</t>
        </is>
      </c>
      <c r="G194" s="3" t="inlineStr">
        <is>
          <t>Pouch</t>
        </is>
      </c>
      <c r="H194" s="3" t="inlineStr">
        <is>
          <t>SLPB70460330</t>
        </is>
      </c>
      <c r="I194" s="3" t="inlineStr">
        <is>
          <t>Active</t>
        </is>
      </c>
      <c r="J194" s="3" t="inlineStr">
        <is>
          <t>Prismatic</t>
        </is>
      </c>
      <c r="K194" s="4" t="n">
        <v>800</v>
      </c>
      <c r="L194" s="4" t="n">
        <v>80</v>
      </c>
      <c r="M194" s="4" t="inlineStr">
        <is>
          <t>not defined</t>
        </is>
      </c>
      <c r="N194" s="3" t="n">
        <v>179</v>
      </c>
      <c r="O194" s="3" t="n">
        <v>100</v>
      </c>
      <c r="P194" s="3" t="n">
        <v>4.2</v>
      </c>
      <c r="Q194" s="3" t="n">
        <v>3.7</v>
      </c>
      <c r="R194" s="3" t="n">
        <v>2.7</v>
      </c>
      <c r="S194" s="3" t="n">
        <v>50</v>
      </c>
      <c r="T194" s="3" t="n">
        <v>100</v>
      </c>
      <c r="U194" s="6" t="n">
        <v>0.5</v>
      </c>
      <c r="V194" s="3" t="n">
        <v>2320</v>
      </c>
      <c r="W194" s="3" t="n">
        <v>1064.7</v>
      </c>
      <c r="X194" s="3" t="n">
        <v>100</v>
      </c>
      <c r="Y194" s="3" t="n">
        <v>20</v>
      </c>
      <c r="Z194" s="6" t="n">
        <v>0.5</v>
      </c>
      <c r="AA194" s="10" t="inlineStr">
        <is>
          <t>not defined</t>
        </is>
      </c>
      <c r="AB194" s="4" t="n">
        <v>455</v>
      </c>
      <c r="AC194" s="4" t="n">
        <v>7.2</v>
      </c>
      <c r="AD194" s="4" t="n">
        <v>325</v>
      </c>
      <c r="AE194" s="7" t="inlineStr">
        <is>
          <t>not applicable</t>
        </is>
      </c>
      <c r="AG194" s="4" t="inlineStr">
        <is>
          <t>x</t>
        </is>
      </c>
      <c r="AI194" s="11" t="inlineStr">
        <is>
          <t>-</t>
        </is>
      </c>
      <c r="AK194" s="10" t="inlineStr">
        <is>
          <t>CC-CV</t>
        </is>
      </c>
      <c r="AL194" s="10" t="inlineStr">
        <is>
          <t>not defined</t>
        </is>
      </c>
      <c r="AM194" s="12" t="n">
        <v>0.8</v>
      </c>
      <c r="AN194">
        <f>IF(G194="Pouch",1,IF(G194="Prismatic",2,IF(G194="Cylindrical",3,"")))</f>
        <v/>
      </c>
      <c r="AO194" t="n">
        <v>60.25</v>
      </c>
    </row>
    <row r="195">
      <c r="A195" t="n">
        <v>193</v>
      </c>
      <c r="B195" s="3" t="inlineStr">
        <is>
          <t>SDL-02945</t>
        </is>
      </c>
      <c r="C195" s="3" t="inlineStr">
        <is>
          <t>SDL-02945</t>
        </is>
      </c>
      <c r="D195" s="3" t="inlineStr">
        <is>
          <t>Kokam</t>
        </is>
      </c>
      <c r="E195" s="3" t="inlineStr">
        <is>
          <t>Nickel rich</t>
        </is>
      </c>
      <c r="F195" s="3" t="inlineStr">
        <is>
          <t>NMC</t>
        </is>
      </c>
      <c r="G195" s="3" t="inlineStr">
        <is>
          <t>Pouch</t>
        </is>
      </c>
      <c r="H195" s="3" t="inlineStr">
        <is>
          <t>SLPB55205130H</t>
        </is>
      </c>
      <c r="I195" s="3" t="inlineStr">
        <is>
          <t>Active</t>
        </is>
      </c>
      <c r="J195" s="3" t="inlineStr">
        <is>
          <t>Prismatic</t>
        </is>
      </c>
      <c r="K195" s="4" t="n">
        <v>800</v>
      </c>
      <c r="L195" s="4" t="n">
        <v>80</v>
      </c>
      <c r="M195" s="4" t="inlineStr">
        <is>
          <t>not defined</t>
        </is>
      </c>
      <c r="N195" s="3" t="n">
        <v>145</v>
      </c>
      <c r="O195" s="3" t="n">
        <v>11</v>
      </c>
      <c r="P195" s="3" t="n">
        <v>4.2</v>
      </c>
      <c r="Q195" s="3" t="n">
        <v>3.7</v>
      </c>
      <c r="R195" s="3" t="n">
        <v>2.7</v>
      </c>
      <c r="S195" s="3" t="n">
        <v>5.5</v>
      </c>
      <c r="T195" s="3" t="n">
        <v>55</v>
      </c>
      <c r="U195" s="6" t="n">
        <v>0.5</v>
      </c>
      <c r="V195" s="3" t="n">
        <v>292</v>
      </c>
      <c r="W195" s="3" t="n">
        <v>149.968</v>
      </c>
      <c r="X195" s="3" t="n">
        <v>22</v>
      </c>
      <c r="Y195" s="3" t="n">
        <v>2.2</v>
      </c>
      <c r="Z195" s="6" t="n">
        <v>0.5</v>
      </c>
      <c r="AA195" s="10" t="inlineStr">
        <is>
          <t>not defined</t>
        </is>
      </c>
      <c r="AB195" s="4" t="n">
        <v>206</v>
      </c>
      <c r="AC195" s="4" t="n">
        <v>5.6</v>
      </c>
      <c r="AD195" s="4" t="n">
        <v>130</v>
      </c>
      <c r="AE195" s="7" t="inlineStr">
        <is>
          <t>not applicable</t>
        </is>
      </c>
      <c r="AG195" s="4" t="inlineStr">
        <is>
          <t>x</t>
        </is>
      </c>
      <c r="AI195" s="11" t="inlineStr">
        <is>
          <t>-</t>
        </is>
      </c>
      <c r="AK195" s="10" t="inlineStr">
        <is>
          <t>CC-CV</t>
        </is>
      </c>
      <c r="AL195" s="10" t="inlineStr">
        <is>
          <t>not defined</t>
        </is>
      </c>
      <c r="AM195" s="12" t="n">
        <v>0.8</v>
      </c>
      <c r="AN195">
        <f>IF(G195="Pouch",1,IF(G195="Prismatic",2,IF(G195="Cylindrical",3,"")))</f>
        <v/>
      </c>
      <c r="AO195" t="n">
        <v>60.25</v>
      </c>
    </row>
    <row r="196">
      <c r="A196" t="n">
        <v>194</v>
      </c>
      <c r="B196" s="3" t="inlineStr">
        <is>
          <t>SDL-02946</t>
        </is>
      </c>
      <c r="C196" s="3" t="inlineStr">
        <is>
          <t>SDL-02946</t>
        </is>
      </c>
      <c r="D196" s="3" t="inlineStr">
        <is>
          <t>Kokam</t>
        </is>
      </c>
      <c r="E196" s="3" t="inlineStr">
        <is>
          <t>Nickel rich</t>
        </is>
      </c>
      <c r="F196" s="3" t="inlineStr">
        <is>
          <t>NMC</t>
        </is>
      </c>
      <c r="G196" s="3" t="inlineStr">
        <is>
          <t>Pouch</t>
        </is>
      </c>
      <c r="H196" s="3" t="inlineStr">
        <is>
          <t>SLPB78216216H</t>
        </is>
      </c>
      <c r="I196" s="3" t="inlineStr">
        <is>
          <t>Active</t>
        </is>
      </c>
      <c r="J196" s="3" t="inlineStr">
        <is>
          <t>Prismatic</t>
        </is>
      </c>
      <c r="K196" s="4" t="n">
        <v>800</v>
      </c>
      <c r="L196" s="4" t="n">
        <v>80</v>
      </c>
      <c r="M196" s="4" t="inlineStr">
        <is>
          <t>not defined</t>
        </is>
      </c>
      <c r="N196" s="3" t="n">
        <v>158</v>
      </c>
      <c r="O196" s="3" t="n">
        <v>31</v>
      </c>
      <c r="P196" s="3" t="n">
        <v>4.2</v>
      </c>
      <c r="Q196" s="3" t="n">
        <v>3.7</v>
      </c>
      <c r="R196" s="3" t="n">
        <v>2.7</v>
      </c>
      <c r="S196" s="3" t="n">
        <v>15.5</v>
      </c>
      <c r="T196" s="3" t="n">
        <v>155</v>
      </c>
      <c r="U196" s="6" t="n">
        <v>0.5</v>
      </c>
      <c r="V196" s="3" t="n">
        <v>860</v>
      </c>
      <c r="W196" s="3" t="n">
        <v>397.32</v>
      </c>
      <c r="X196" s="3" t="n">
        <v>62</v>
      </c>
      <c r="Y196" s="3" t="n">
        <v>6.2</v>
      </c>
      <c r="Z196" s="6" t="n">
        <v>0.5</v>
      </c>
      <c r="AA196" s="10" t="inlineStr">
        <is>
          <t>not defined</t>
        </is>
      </c>
      <c r="AB196" s="4" t="n">
        <v>220</v>
      </c>
      <c r="AC196" s="4" t="n">
        <v>8.4</v>
      </c>
      <c r="AD196" s="4" t="n">
        <v>215</v>
      </c>
      <c r="AE196" s="7" t="inlineStr">
        <is>
          <t>not applicable</t>
        </is>
      </c>
      <c r="AG196" s="4" t="inlineStr">
        <is>
          <t>x</t>
        </is>
      </c>
      <c r="AI196" s="11" t="inlineStr">
        <is>
          <t>-</t>
        </is>
      </c>
      <c r="AK196" s="10" t="inlineStr">
        <is>
          <t>CC-CV</t>
        </is>
      </c>
      <c r="AL196" s="10" t="inlineStr">
        <is>
          <t>not defined</t>
        </is>
      </c>
      <c r="AM196" s="12" t="n">
        <v>0.8</v>
      </c>
      <c r="AN196">
        <f>IF(G196="Pouch",1,IF(G196="Prismatic",2,IF(G196="Cylindrical",3,"")))</f>
        <v/>
      </c>
      <c r="AO196" t="n">
        <v>60.25</v>
      </c>
    </row>
    <row r="197">
      <c r="A197" t="n">
        <v>195</v>
      </c>
      <c r="B197" s="3" t="inlineStr">
        <is>
          <t>SDL-02948</t>
        </is>
      </c>
      <c r="C197" s="3" t="inlineStr">
        <is>
          <t>SDL-02948</t>
        </is>
      </c>
      <c r="D197" s="3" t="inlineStr">
        <is>
          <t>Kokam</t>
        </is>
      </c>
      <c r="E197" s="3" t="inlineStr">
        <is>
          <t>Nickel rich</t>
        </is>
      </c>
      <c r="F197" s="3" t="inlineStr">
        <is>
          <t>NMC</t>
        </is>
      </c>
      <c r="G197" s="3" t="inlineStr">
        <is>
          <t>Pouch</t>
        </is>
      </c>
      <c r="H197" s="3" t="inlineStr">
        <is>
          <t>SLPB60460330H</t>
        </is>
      </c>
      <c r="I197" s="3" t="inlineStr">
        <is>
          <t>Active</t>
        </is>
      </c>
      <c r="J197" s="3" t="inlineStr">
        <is>
          <t>Prismatic</t>
        </is>
      </c>
      <c r="K197" s="4" t="n">
        <v>800</v>
      </c>
      <c r="L197" s="4" t="n">
        <v>80</v>
      </c>
      <c r="M197" s="4" t="inlineStr">
        <is>
          <t>not defined</t>
        </is>
      </c>
      <c r="N197" s="3" t="n">
        <v>149</v>
      </c>
      <c r="O197" s="3" t="n">
        <v>70</v>
      </c>
      <c r="P197" s="3" t="n">
        <v>4.2</v>
      </c>
      <c r="Q197" s="3" t="n">
        <v>3.7</v>
      </c>
      <c r="R197" s="3" t="n">
        <v>2.7</v>
      </c>
      <c r="S197" s="3" t="n">
        <v>35</v>
      </c>
      <c r="T197" s="3" t="n">
        <v>350</v>
      </c>
      <c r="U197" s="6" t="n">
        <v>0.5</v>
      </c>
      <c r="V197" s="3" t="n">
        <v>1950</v>
      </c>
      <c r="W197" s="3" t="n">
        <v>857.675</v>
      </c>
      <c r="X197" s="3" t="n">
        <v>140</v>
      </c>
      <c r="Y197" s="3" t="n">
        <v>14</v>
      </c>
      <c r="Z197" s="6" t="n">
        <v>0.5</v>
      </c>
      <c r="AA197" s="10" t="inlineStr">
        <is>
          <t>not defined</t>
        </is>
      </c>
      <c r="AB197" s="4" t="n">
        <v>455</v>
      </c>
      <c r="AC197" s="4" t="n">
        <v>5.8</v>
      </c>
      <c r="AD197" s="4" t="n">
        <v>325</v>
      </c>
      <c r="AE197" s="7" t="inlineStr">
        <is>
          <t>not applicable</t>
        </is>
      </c>
      <c r="AG197" s="4" t="inlineStr">
        <is>
          <t>x</t>
        </is>
      </c>
      <c r="AI197" s="11" t="inlineStr">
        <is>
          <t>-</t>
        </is>
      </c>
      <c r="AK197" s="10" t="inlineStr">
        <is>
          <t>CC-CV</t>
        </is>
      </c>
      <c r="AL197" s="10" t="inlineStr">
        <is>
          <t>not defined</t>
        </is>
      </c>
      <c r="AM197" s="12" t="n">
        <v>0.8</v>
      </c>
      <c r="AN197">
        <f>IF(G197="Pouch",1,IF(G197="Prismatic",2,IF(G197="Cylindrical",3,"")))</f>
        <v/>
      </c>
      <c r="AO197" t="n">
        <v>60.25</v>
      </c>
    </row>
    <row r="198">
      <c r="A198" t="n">
        <v>196</v>
      </c>
      <c r="B198" s="3" t="inlineStr">
        <is>
          <t>SDL-02949</t>
        </is>
      </c>
      <c r="C198" s="3" t="inlineStr">
        <is>
          <t>SDL-02949</t>
        </is>
      </c>
      <c r="D198" s="3" t="inlineStr">
        <is>
          <t>Kokam</t>
        </is>
      </c>
      <c r="E198" s="3" t="inlineStr">
        <is>
          <t>Nickel rich</t>
        </is>
      </c>
      <c r="F198" s="3" t="inlineStr">
        <is>
          <t>NMC</t>
        </is>
      </c>
      <c r="G198" s="3" t="inlineStr">
        <is>
          <t>Pouch</t>
        </is>
      </c>
      <c r="H198" s="3" t="inlineStr">
        <is>
          <t>SLPB80460330H</t>
        </is>
      </c>
      <c r="I198" s="3" t="inlineStr">
        <is>
          <t>Active</t>
        </is>
      </c>
      <c r="J198" s="3" t="inlineStr">
        <is>
          <t>Prismatic</t>
        </is>
      </c>
      <c r="K198" s="4" t="n">
        <v>800</v>
      </c>
      <c r="L198" s="4" t="n">
        <v>80</v>
      </c>
      <c r="M198" s="4" t="inlineStr">
        <is>
          <t>not defined</t>
        </is>
      </c>
      <c r="N198" s="3" t="n">
        <v>155</v>
      </c>
      <c r="O198" s="3" t="n">
        <v>100</v>
      </c>
      <c r="P198" s="3" t="n">
        <v>4.2</v>
      </c>
      <c r="Q198" s="3" t="n">
        <v>3.7</v>
      </c>
      <c r="R198" s="3" t="n">
        <v>2.7</v>
      </c>
      <c r="S198" s="3" t="n">
        <v>50</v>
      </c>
      <c r="T198" s="3" t="n">
        <v>500</v>
      </c>
      <c r="U198" s="6" t="n">
        <v>0.5</v>
      </c>
      <c r="V198" s="3" t="n">
        <v>2700</v>
      </c>
      <c r="W198" s="3" t="n">
        <v>1197.7875</v>
      </c>
      <c r="X198" s="3" t="n">
        <v>200</v>
      </c>
      <c r="Y198" s="3" t="n">
        <v>20</v>
      </c>
      <c r="Z198" s="6" t="n">
        <v>0.5</v>
      </c>
      <c r="AA198" s="10" t="inlineStr">
        <is>
          <t>not defined</t>
        </is>
      </c>
      <c r="AB198" s="4" t="n">
        <v>455</v>
      </c>
      <c r="AC198" s="4" t="n">
        <v>8.1</v>
      </c>
      <c r="AD198" s="4" t="n">
        <v>325</v>
      </c>
      <c r="AE198" s="7" t="inlineStr">
        <is>
          <t>not applicable</t>
        </is>
      </c>
      <c r="AG198" s="4" t="inlineStr">
        <is>
          <t>x</t>
        </is>
      </c>
      <c r="AI198" s="11" t="inlineStr">
        <is>
          <t>-</t>
        </is>
      </c>
      <c r="AK198" s="10" t="inlineStr">
        <is>
          <t>CC-CV</t>
        </is>
      </c>
      <c r="AL198" s="10" t="inlineStr">
        <is>
          <t>not defined</t>
        </is>
      </c>
      <c r="AM198" s="12" t="n">
        <v>0.8</v>
      </c>
      <c r="AN198">
        <f>IF(G198="Pouch",1,IF(G198="Prismatic",2,IF(G198="Cylindrical",3,"")))</f>
        <v/>
      </c>
      <c r="AO198" t="n">
        <v>60.25</v>
      </c>
    </row>
    <row r="199">
      <c r="A199" t="n">
        <v>197</v>
      </c>
      <c r="B199" s="3" t="inlineStr">
        <is>
          <t>SDL-02950</t>
        </is>
      </c>
      <c r="C199" s="3" t="inlineStr">
        <is>
          <t>SDL-02950</t>
        </is>
      </c>
      <c r="D199" s="3" t="inlineStr">
        <is>
          <t>Kokam</t>
        </is>
      </c>
      <c r="E199" s="3" t="inlineStr">
        <is>
          <t>Nickel rich</t>
        </is>
      </c>
      <c r="F199" s="3" t="inlineStr">
        <is>
          <t>NMC</t>
        </is>
      </c>
      <c r="G199" s="3" t="inlineStr">
        <is>
          <t>Pouch</t>
        </is>
      </c>
      <c r="H199" s="3" t="inlineStr">
        <is>
          <t>SPLB160460330H</t>
        </is>
      </c>
      <c r="I199" s="3" t="inlineStr">
        <is>
          <t>Active</t>
        </is>
      </c>
      <c r="J199" s="3" t="inlineStr">
        <is>
          <t>Prismatic</t>
        </is>
      </c>
      <c r="K199" s="4" t="n">
        <v>800</v>
      </c>
      <c r="L199" s="4" t="n">
        <v>80</v>
      </c>
      <c r="M199" s="4" t="inlineStr">
        <is>
          <t>not defined</t>
        </is>
      </c>
      <c r="N199" s="3" t="n">
        <v>162</v>
      </c>
      <c r="O199" s="3" t="n">
        <v>200</v>
      </c>
      <c r="P199" s="3" t="n">
        <v>4.2</v>
      </c>
      <c r="Q199" s="3" t="n">
        <v>3.7</v>
      </c>
      <c r="R199" s="3" t="n">
        <v>2.7</v>
      </c>
      <c r="S199" s="3" t="n">
        <v>100</v>
      </c>
      <c r="T199" s="3" t="n">
        <v>400</v>
      </c>
      <c r="U199" s="6" t="n">
        <v>0.5</v>
      </c>
      <c r="V199" s="3" t="n">
        <v>5260</v>
      </c>
      <c r="W199" s="3" t="n">
        <v>2513.875</v>
      </c>
      <c r="X199" s="3" t="n">
        <v>200</v>
      </c>
      <c r="Y199" s="3" t="n">
        <v>40</v>
      </c>
      <c r="Z199" s="6" t="n">
        <v>0.5</v>
      </c>
      <c r="AA199" s="10" t="inlineStr">
        <is>
          <t>not defined</t>
        </is>
      </c>
      <c r="AB199" s="4" t="n">
        <v>455</v>
      </c>
      <c r="AC199" s="4" t="n">
        <v>17</v>
      </c>
      <c r="AD199" s="4" t="n">
        <v>325</v>
      </c>
      <c r="AE199" s="7" t="inlineStr">
        <is>
          <t>not applicable</t>
        </is>
      </c>
      <c r="AG199" s="4" t="inlineStr">
        <is>
          <t>x</t>
        </is>
      </c>
      <c r="AI199" s="11" t="inlineStr">
        <is>
          <t>-</t>
        </is>
      </c>
      <c r="AK199" s="10" t="inlineStr">
        <is>
          <t>CC-CV</t>
        </is>
      </c>
      <c r="AL199" s="10" t="inlineStr">
        <is>
          <t>not defined</t>
        </is>
      </c>
      <c r="AM199" s="12" t="n">
        <v>0.8</v>
      </c>
      <c r="AN199">
        <f>IF(G199="Pouch",1,IF(G199="Prismatic",2,IF(G199="Cylindrical",3,"")))</f>
        <v/>
      </c>
      <c r="AO199" t="n">
        <v>60.25</v>
      </c>
    </row>
    <row r="200">
      <c r="A200" t="n">
        <v>198</v>
      </c>
      <c r="B200" s="3" t="inlineStr">
        <is>
          <t>SDL-03609</t>
        </is>
      </c>
      <c r="C200" s="3" t="inlineStr">
        <is>
          <t>SDL-03609</t>
        </is>
      </c>
      <c r="D200" s="3" t="inlineStr">
        <is>
          <t>HYB Battery Co</t>
        </is>
      </c>
      <c r="G200" s="3" t="inlineStr">
        <is>
          <t>Prismatic</t>
        </is>
      </c>
      <c r="H200" s="3" t="inlineStr">
        <is>
          <t>IMP206990S</t>
        </is>
      </c>
      <c r="I200" s="3" t="inlineStr">
        <is>
          <t>Active</t>
        </is>
      </c>
      <c r="J200" s="3" t="inlineStr">
        <is>
          <t>Prismatic</t>
        </is>
      </c>
      <c r="K200" s="4" t="n">
        <v>400</v>
      </c>
      <c r="L200" s="4" t="n">
        <v>80</v>
      </c>
      <c r="M200" s="4" t="inlineStr">
        <is>
          <t>not defined</t>
        </is>
      </c>
      <c r="N200" s="4" t="inlineStr">
        <is>
          <t>not defined</t>
        </is>
      </c>
      <c r="O200" s="3" t="n">
        <v>9</v>
      </c>
      <c r="P200" s="3" t="n">
        <v>4.2</v>
      </c>
      <c r="Q200" s="3" t="n">
        <v>3.7</v>
      </c>
      <c r="R200" s="3" t="n">
        <v>3</v>
      </c>
      <c r="S200" s="3" t="n">
        <v>3</v>
      </c>
      <c r="T200" s="3" t="n">
        <v>27</v>
      </c>
      <c r="U200" s="6" t="n">
        <v>0.33</v>
      </c>
      <c r="V200" s="3" t="n">
        <v>310</v>
      </c>
      <c r="W200" s="3" t="n">
        <v>144.9</v>
      </c>
      <c r="X200" s="3" t="n">
        <v>4.5</v>
      </c>
      <c r="Y200" s="3" t="n">
        <v>1.8</v>
      </c>
      <c r="Z200" s="6" t="n">
        <v>0.33</v>
      </c>
      <c r="AA200" s="10" t="inlineStr">
        <is>
          <t>not defined</t>
        </is>
      </c>
      <c r="AB200" s="4" t="n">
        <v>103</v>
      </c>
      <c r="AC200" s="4" t="n">
        <v>20</v>
      </c>
      <c r="AD200" s="4" t="n">
        <v>69</v>
      </c>
      <c r="AE200" s="7" t="inlineStr">
        <is>
          <t>not applicable</t>
        </is>
      </c>
      <c r="AG200" s="4" t="inlineStr">
        <is>
          <t>x</t>
        </is>
      </c>
      <c r="AI200" s="16" t="inlineStr">
        <is>
          <t xml:space="preserve">File No: QP–09–E302 </t>
        </is>
      </c>
      <c r="AK200" s="10" t="inlineStr">
        <is>
          <t>CC-CV</t>
        </is>
      </c>
      <c r="AL200" s="10" t="n">
        <v>0.02</v>
      </c>
      <c r="AM200" s="12" t="n">
        <v>0.8</v>
      </c>
      <c r="AN200">
        <f>IF(G200="Pouch",1,IF(G200="Prismatic",2,IF(G200="Cylindrical",3,"")))</f>
        <v/>
      </c>
      <c r="AO200" t="n">
        <v>60.79</v>
      </c>
    </row>
    <row r="201">
      <c r="A201" t="n">
        <v>199</v>
      </c>
      <c r="B201" s="3" t="inlineStr">
        <is>
          <t>SDL-03617</t>
        </is>
      </c>
      <c r="C201" s="3" t="inlineStr">
        <is>
          <t>SDL-03617</t>
        </is>
      </c>
      <c r="D201" s="3" t="inlineStr">
        <is>
          <t>HYB Battery Co</t>
        </is>
      </c>
      <c r="G201" s="3" t="inlineStr">
        <is>
          <t>Prismatic</t>
        </is>
      </c>
      <c r="H201" s="3" t="inlineStr">
        <is>
          <t>IMP50110140S</t>
        </is>
      </c>
      <c r="I201" s="3" t="inlineStr">
        <is>
          <t>Active</t>
        </is>
      </c>
      <c r="J201" s="3" t="inlineStr">
        <is>
          <t>Prismatic</t>
        </is>
      </c>
      <c r="K201" s="4" t="n">
        <v>400</v>
      </c>
      <c r="L201" s="4" t="n">
        <v>80</v>
      </c>
      <c r="M201" s="4" t="inlineStr">
        <is>
          <t>not defined</t>
        </is>
      </c>
      <c r="N201" s="4" t="inlineStr">
        <is>
          <t>not defined</t>
        </is>
      </c>
      <c r="O201" s="3" t="n">
        <v>60</v>
      </c>
      <c r="P201" s="3" t="n">
        <v>4.2</v>
      </c>
      <c r="Q201" s="3" t="n">
        <v>3.6</v>
      </c>
      <c r="R201" s="3" t="n">
        <v>3</v>
      </c>
      <c r="S201" s="3" t="n">
        <v>12</v>
      </c>
      <c r="T201" s="3" t="n">
        <v>30</v>
      </c>
      <c r="U201" s="6" t="n">
        <v>0.33</v>
      </c>
      <c r="V201" s="3" t="n">
        <v>1850</v>
      </c>
      <c r="W201" s="3" t="n">
        <v>852.5</v>
      </c>
      <c r="X201" s="3" t="n">
        <v>30</v>
      </c>
      <c r="Y201" s="3" t="n">
        <v>12</v>
      </c>
      <c r="Z201" s="6" t="n">
        <v>0.33</v>
      </c>
      <c r="AA201" s="10" t="inlineStr">
        <is>
          <t>not defined</t>
        </is>
      </c>
      <c r="AB201" s="4" t="n">
        <v>155</v>
      </c>
      <c r="AC201" s="4" t="n">
        <v>50.5</v>
      </c>
      <c r="AD201" s="4" t="n">
        <v>110</v>
      </c>
      <c r="AE201" s="7" t="inlineStr">
        <is>
          <t>not applicable</t>
        </is>
      </c>
      <c r="AG201" s="4" t="inlineStr">
        <is>
          <t>x</t>
        </is>
      </c>
      <c r="AI201" s="11" t="inlineStr">
        <is>
          <t>-</t>
        </is>
      </c>
      <c r="AK201" s="10" t="inlineStr">
        <is>
          <t>CC-CV</t>
        </is>
      </c>
      <c r="AL201" s="10" t="n">
        <v>0.01</v>
      </c>
      <c r="AM201" s="12" t="n">
        <v>0.8</v>
      </c>
      <c r="AN201">
        <f>IF(G201="Pouch",1,IF(G201="Prismatic",2,IF(G201="Cylindrical",3,"")))</f>
        <v/>
      </c>
      <c r="AO201" t="n">
        <v>60.79</v>
      </c>
    </row>
    <row r="202">
      <c r="A202" t="n">
        <v>200</v>
      </c>
      <c r="B202" s="3" t="inlineStr">
        <is>
          <t>SDL-05872</t>
        </is>
      </c>
      <c r="C202" s="3" t="inlineStr">
        <is>
          <t>SDL-05872</t>
        </is>
      </c>
      <c r="D202" s="3" t="inlineStr">
        <is>
          <t>Advanced Electronics Energy</t>
        </is>
      </c>
      <c r="G202" s="3" t="inlineStr">
        <is>
          <t>Pouch</t>
        </is>
      </c>
      <c r="H202" s="3" t="inlineStr">
        <is>
          <t>AE8867220PMHRE</t>
        </is>
      </c>
      <c r="I202" s="3" t="inlineStr">
        <is>
          <t>Active</t>
        </is>
      </c>
      <c r="J202" s="3" t="inlineStr">
        <is>
          <t>Prismatic</t>
        </is>
      </c>
      <c r="K202" s="4" t="n">
        <v>300</v>
      </c>
      <c r="L202" s="4" t="n">
        <v>80</v>
      </c>
      <c r="M202" s="4" t="inlineStr">
        <is>
          <t>not defined</t>
        </is>
      </c>
      <c r="N202" s="4" t="inlineStr">
        <is>
          <t>not defined</t>
        </is>
      </c>
      <c r="O202" s="3" t="n">
        <v>10.5</v>
      </c>
      <c r="P202" s="3" t="n">
        <v>4.2</v>
      </c>
      <c r="Q202" s="3" t="n">
        <v>3.7</v>
      </c>
      <c r="R202" s="3" t="n">
        <v>2.75</v>
      </c>
      <c r="S202" s="3" t="n">
        <v>1.94</v>
      </c>
      <c r="T202" s="3" t="n">
        <v>19.4</v>
      </c>
      <c r="U202" s="6" t="n">
        <v>0.5</v>
      </c>
      <c r="V202" s="3" t="n">
        <v>258</v>
      </c>
      <c r="W202" s="3" t="n">
        <v>129.712</v>
      </c>
      <c r="X202" s="3" t="n">
        <v>9.699999999999999</v>
      </c>
      <c r="Y202" s="3" t="n">
        <v>4.85</v>
      </c>
      <c r="Z202" s="6" t="n">
        <v>0.5</v>
      </c>
      <c r="AA202" s="10" t="inlineStr">
        <is>
          <t>not defined</t>
        </is>
      </c>
      <c r="AB202" s="4" t="n">
        <v>220</v>
      </c>
      <c r="AC202" s="4" t="n">
        <v>8.800000000000001</v>
      </c>
      <c r="AD202" s="4" t="n">
        <v>67</v>
      </c>
      <c r="AE202" s="7" t="inlineStr">
        <is>
          <t>not applicable</t>
        </is>
      </c>
      <c r="AF202" s="4" t="n">
        <v>2006</v>
      </c>
      <c r="AG202" s="4" t="inlineStr">
        <is>
          <t>x</t>
        </is>
      </c>
      <c r="AK202" s="10" t="inlineStr">
        <is>
          <t>CC-CV</t>
        </is>
      </c>
      <c r="AL202" s="10" t="n">
        <v>0.02</v>
      </c>
      <c r="AM202" s="12" t="n">
        <v>0.9</v>
      </c>
      <c r="AN202">
        <f>IF(G202="Pouch",1,IF(G202="Prismatic",2,IF(G202="Cylindrical",3,"")))</f>
        <v/>
      </c>
      <c r="AO202" t="n">
        <v>60.25</v>
      </c>
    </row>
    <row r="203">
      <c r="A203" t="n">
        <v>201</v>
      </c>
      <c r="B203" s="3" t="inlineStr">
        <is>
          <t>SDL-06597</t>
        </is>
      </c>
      <c r="C203" s="3" t="inlineStr">
        <is>
          <t>SDL-06597</t>
        </is>
      </c>
      <c r="D203" s="3" t="inlineStr">
        <is>
          <t>Yoku Energy (Shenzhen) Co</t>
        </is>
      </c>
      <c r="G203" s="3" t="inlineStr">
        <is>
          <t>Pouch</t>
        </is>
      </c>
      <c r="H203" s="3" t="inlineStr">
        <is>
          <t>656096</t>
        </is>
      </c>
      <c r="I203" s="3" t="inlineStr">
        <is>
          <t>Active</t>
        </is>
      </c>
      <c r="J203" s="3" t="inlineStr">
        <is>
          <t>Prismatic</t>
        </is>
      </c>
      <c r="K203" s="4" t="n">
        <v>300</v>
      </c>
      <c r="L203" s="4" t="n">
        <v>75</v>
      </c>
      <c r="M203" s="4" t="inlineStr">
        <is>
          <t>not defined</t>
        </is>
      </c>
      <c r="N203" s="4" t="inlineStr">
        <is>
          <t>not defined</t>
        </is>
      </c>
      <c r="O203" s="3" t="n">
        <v>3.6</v>
      </c>
      <c r="P203" s="3" t="n">
        <v>4.2</v>
      </c>
      <c r="Q203" s="3" t="n">
        <v>3.7</v>
      </c>
      <c r="R203" s="3" t="n">
        <v>2.75</v>
      </c>
      <c r="S203" s="3" t="n">
        <v>0.72</v>
      </c>
      <c r="T203" s="3" t="n">
        <v>3.6</v>
      </c>
      <c r="U203" s="6" t="n">
        <v>0.2</v>
      </c>
      <c r="V203" s="3" t="n">
        <v>74</v>
      </c>
      <c r="W203" s="3" t="n">
        <v>37.44</v>
      </c>
      <c r="X203" s="3" t="n">
        <v>1.8</v>
      </c>
      <c r="Y203" s="3" t="n">
        <v>0.72</v>
      </c>
      <c r="Z203" s="6" t="n">
        <v>0.2</v>
      </c>
      <c r="AA203" s="10" t="inlineStr">
        <is>
          <t>not defined</t>
        </is>
      </c>
      <c r="AB203" s="4" t="n">
        <v>96</v>
      </c>
      <c r="AC203" s="4" t="n">
        <v>6.5</v>
      </c>
      <c r="AD203" s="4" t="n">
        <v>60</v>
      </c>
      <c r="AE203" s="7" t="inlineStr">
        <is>
          <t>not applicable</t>
        </is>
      </c>
      <c r="AF203" s="4" t="n">
        <v>2011</v>
      </c>
      <c r="AG203" s="4" t="inlineStr">
        <is>
          <t>x</t>
        </is>
      </c>
      <c r="AI203" s="11" t="inlineStr">
        <is>
          <t>19.01.2011</t>
        </is>
      </c>
      <c r="AK203" s="10" t="inlineStr">
        <is>
          <t>CC-CV</t>
        </is>
      </c>
      <c r="AL203" s="10" t="n">
        <v>0.05</v>
      </c>
      <c r="AM203" s="12" t="n">
        <v>0.9</v>
      </c>
      <c r="AN203">
        <f>IF(G203="Pouch",1,IF(G203="Prismatic",2,IF(G203="Cylindrical",3,"")))</f>
        <v/>
      </c>
      <c r="AO203" t="n">
        <v>60.25</v>
      </c>
    </row>
    <row r="204">
      <c r="A204" t="n">
        <v>202</v>
      </c>
      <c r="B204" s="3" t="inlineStr">
        <is>
          <t>SDL-06638</t>
        </is>
      </c>
      <c r="C204" s="3" t="inlineStr">
        <is>
          <t>SDL-06638</t>
        </is>
      </c>
      <c r="D204" s="3" t="inlineStr">
        <is>
          <t>Yoku Energy (Shenzhen) Co</t>
        </is>
      </c>
      <c r="G204" s="3" t="inlineStr">
        <is>
          <t>Pouch</t>
        </is>
      </c>
      <c r="H204" s="3" t="inlineStr">
        <is>
          <t>6567100</t>
        </is>
      </c>
      <c r="I204" s="3" t="inlineStr">
        <is>
          <t>Active</t>
        </is>
      </c>
      <c r="J204" s="3" t="inlineStr">
        <is>
          <t>Prismatic</t>
        </is>
      </c>
      <c r="K204" s="4" t="n">
        <v>300</v>
      </c>
      <c r="L204" s="4" t="n">
        <v>75</v>
      </c>
      <c r="M204" s="4" t="inlineStr">
        <is>
          <t>not defined</t>
        </is>
      </c>
      <c r="N204" s="4" t="inlineStr">
        <is>
          <t>not defined</t>
        </is>
      </c>
      <c r="O204" s="3" t="n">
        <v>4</v>
      </c>
      <c r="P204" s="3" t="n">
        <v>4.2</v>
      </c>
      <c r="Q204" s="3" t="n">
        <v>3.7</v>
      </c>
      <c r="R204" s="3" t="n">
        <v>2.75</v>
      </c>
      <c r="S204" s="3" t="n">
        <v>0.75</v>
      </c>
      <c r="T204" s="3" t="n">
        <v>4</v>
      </c>
      <c r="U204" s="6" t="n">
        <v>0.2</v>
      </c>
      <c r="V204" s="3" t="n">
        <v>82</v>
      </c>
      <c r="W204" s="3" t="n">
        <v>43.55</v>
      </c>
      <c r="X204" s="3" t="n">
        <v>4</v>
      </c>
      <c r="Y204" s="3" t="n">
        <v>0.75</v>
      </c>
      <c r="Z204" s="6" t="n">
        <v>0.2</v>
      </c>
      <c r="AA204" s="10" t="inlineStr">
        <is>
          <t>not defined</t>
        </is>
      </c>
      <c r="AB204" s="4" t="n">
        <v>101</v>
      </c>
      <c r="AC204" s="4" t="n">
        <v>6.7</v>
      </c>
      <c r="AD204" s="4" t="n">
        <v>67.5</v>
      </c>
      <c r="AE204" s="7" t="inlineStr">
        <is>
          <t>not applicable</t>
        </is>
      </c>
      <c r="AF204" s="4" t="n">
        <v>2011</v>
      </c>
      <c r="AG204" s="4" t="inlineStr">
        <is>
          <t>x</t>
        </is>
      </c>
      <c r="AI204" s="11" t="inlineStr">
        <is>
          <t>19.01.2011</t>
        </is>
      </c>
      <c r="AK204" s="10" t="inlineStr">
        <is>
          <t>CC-CV</t>
        </is>
      </c>
      <c r="AL204" s="10" t="n">
        <v>0.05</v>
      </c>
      <c r="AM204" s="10" t="inlineStr">
        <is>
          <t>not defined</t>
        </is>
      </c>
      <c r="AN204">
        <f>IF(G204="Pouch",1,IF(G204="Prismatic",2,IF(G204="Cylindrical",3,"")))</f>
        <v/>
      </c>
      <c r="AO204" t="n">
        <v>60.25</v>
      </c>
    </row>
    <row r="205">
      <c r="A205" t="n">
        <v>203</v>
      </c>
      <c r="B205" s="3" t="inlineStr">
        <is>
          <t>SDL-06646</t>
        </is>
      </c>
      <c r="C205" s="3" t="inlineStr">
        <is>
          <t>SDL-06646</t>
        </is>
      </c>
      <c r="D205" s="3" t="inlineStr">
        <is>
          <t>Yoku Energy (Shenzhen) Co</t>
        </is>
      </c>
      <c r="G205" s="3" t="inlineStr">
        <is>
          <t>Pouch</t>
        </is>
      </c>
      <c r="H205" s="3" t="inlineStr">
        <is>
          <t>7545135</t>
        </is>
      </c>
      <c r="I205" s="3" t="inlineStr">
        <is>
          <t>Active</t>
        </is>
      </c>
      <c r="J205" s="3" t="inlineStr">
        <is>
          <t>Prismatic</t>
        </is>
      </c>
      <c r="K205" s="4" t="n">
        <v>300</v>
      </c>
      <c r="L205" s="4" t="n">
        <v>80</v>
      </c>
      <c r="M205" s="4" t="inlineStr">
        <is>
          <t>not defined</t>
        </is>
      </c>
      <c r="N205" s="4" t="inlineStr">
        <is>
          <t>not defined</t>
        </is>
      </c>
      <c r="O205" s="3" t="n">
        <v>4.2</v>
      </c>
      <c r="P205" s="3" t="n">
        <v>4.2</v>
      </c>
      <c r="Q205" s="3" t="n">
        <v>3.7</v>
      </c>
      <c r="R205" s="3" t="n">
        <v>2.75</v>
      </c>
      <c r="S205" s="3" t="n">
        <v>0.84</v>
      </c>
      <c r="T205" s="3" t="n">
        <v>4.2</v>
      </c>
      <c r="U205" s="6" t="n">
        <v>0.2</v>
      </c>
      <c r="V205" s="3" t="n">
        <v>78</v>
      </c>
      <c r="W205" s="3" t="n">
        <v>45.5625</v>
      </c>
      <c r="X205" s="3" t="n">
        <v>4.2</v>
      </c>
      <c r="Y205" s="3" t="n">
        <v>0.84</v>
      </c>
      <c r="Z205" s="6" t="n">
        <v>0.2</v>
      </c>
      <c r="AA205" s="10" t="inlineStr">
        <is>
          <t>not defined</t>
        </is>
      </c>
      <c r="AB205" s="4" t="n">
        <v>135</v>
      </c>
      <c r="AC205" s="4" t="n">
        <v>7.5</v>
      </c>
      <c r="AD205" s="4" t="n">
        <v>45</v>
      </c>
      <c r="AE205" s="7" t="inlineStr">
        <is>
          <t>not applicable</t>
        </is>
      </c>
      <c r="AF205" s="4" t="n">
        <v>2008</v>
      </c>
      <c r="AG205" s="4" t="inlineStr">
        <is>
          <t>x</t>
        </is>
      </c>
      <c r="AI205" s="11" t="inlineStr">
        <is>
          <t>25.10.2008</t>
        </is>
      </c>
      <c r="AK205" s="10" t="inlineStr">
        <is>
          <t>CC-CV</t>
        </is>
      </c>
      <c r="AL205" s="10" t="n">
        <v>0.05</v>
      </c>
      <c r="AM205" s="10" t="inlineStr">
        <is>
          <t>not defined</t>
        </is>
      </c>
      <c r="AN205">
        <f>IF(G205="Pouch",1,IF(G205="Prismatic",2,IF(G205="Cylindrical",3,"")))</f>
        <v/>
      </c>
      <c r="AO205" t="n">
        <v>60.25</v>
      </c>
    </row>
    <row r="206">
      <c r="A206" t="n">
        <v>204</v>
      </c>
      <c r="B206" s="3" t="inlineStr">
        <is>
          <t>SDL-07234</t>
        </is>
      </c>
      <c r="C206" s="3" t="inlineStr">
        <is>
          <t>SDL-07234</t>
        </is>
      </c>
      <c r="D206" s="3" t="inlineStr">
        <is>
          <t>ATL - Amperex Technology</t>
        </is>
      </c>
      <c r="G206" s="3" t="inlineStr">
        <is>
          <t>Pouch</t>
        </is>
      </c>
      <c r="H206" s="3" t="inlineStr">
        <is>
          <t>8235138</t>
        </is>
      </c>
      <c r="I206" s="3" t="inlineStr">
        <is>
          <t>Active</t>
        </is>
      </c>
      <c r="J206" s="3" t="inlineStr">
        <is>
          <t>Prismatic</t>
        </is>
      </c>
      <c r="K206" s="4" t="n">
        <v>500</v>
      </c>
      <c r="L206" s="4" t="n">
        <v>80</v>
      </c>
      <c r="M206" s="4" t="inlineStr">
        <is>
          <t>not defined</t>
        </is>
      </c>
      <c r="N206" s="4" t="inlineStr">
        <is>
          <t>not defined</t>
        </is>
      </c>
      <c r="O206" s="3" t="n">
        <v>3.8</v>
      </c>
      <c r="P206" s="3" t="n">
        <v>4.2</v>
      </c>
      <c r="Q206" s="3" t="n">
        <v>3.7</v>
      </c>
      <c r="R206" s="3" t="n">
        <v>3</v>
      </c>
      <c r="S206" s="3" t="n">
        <v>0.76</v>
      </c>
      <c r="T206" s="3" t="n">
        <v>3.8</v>
      </c>
      <c r="U206" s="6" t="n">
        <v>0.2</v>
      </c>
      <c r="V206" s="3" t="n">
        <v>85</v>
      </c>
      <c r="W206" s="3" t="n">
        <v>41.055</v>
      </c>
      <c r="X206" s="3" t="n">
        <v>3.8</v>
      </c>
      <c r="Y206" s="3" t="n">
        <v>1.9</v>
      </c>
      <c r="Z206" s="6" t="n">
        <v>0.2</v>
      </c>
      <c r="AA206" s="10" t="inlineStr">
        <is>
          <t>not defined</t>
        </is>
      </c>
      <c r="AB206" s="4" t="n">
        <v>138</v>
      </c>
      <c r="AC206" s="4" t="n">
        <v>8.5</v>
      </c>
      <c r="AD206" s="4" t="n">
        <v>35</v>
      </c>
      <c r="AE206" s="7" t="inlineStr">
        <is>
          <t>not applicable</t>
        </is>
      </c>
      <c r="AF206" s="4" t="n">
        <v>2008</v>
      </c>
      <c r="AH206" s="4" t="inlineStr">
        <is>
          <t>x</t>
        </is>
      </c>
      <c r="AI206" s="11" t="inlineStr">
        <is>
          <t>11.12.2008</t>
        </is>
      </c>
      <c r="AK206" s="10" t="inlineStr">
        <is>
          <t>CC-CV</t>
        </is>
      </c>
      <c r="AL206" s="10" t="inlineStr">
        <is>
          <t>not defined</t>
        </is>
      </c>
      <c r="AM206" s="10" t="inlineStr">
        <is>
          <t>not defined</t>
        </is>
      </c>
      <c r="AN206">
        <f>IF(G206="Pouch",1,IF(G206="Prismatic",2,IF(G206="Cylindrical",3,"")))</f>
        <v/>
      </c>
      <c r="AO206" t="n">
        <v>60.25</v>
      </c>
    </row>
    <row r="207">
      <c r="A207" t="n">
        <v>205</v>
      </c>
      <c r="B207" s="3" t="inlineStr">
        <is>
          <t>SDL-07236</t>
        </is>
      </c>
      <c r="C207" s="3" t="inlineStr">
        <is>
          <t>SDL-07236</t>
        </is>
      </c>
      <c r="D207" s="3" t="inlineStr">
        <is>
          <t>ATL - Amperex Technology</t>
        </is>
      </c>
      <c r="G207" s="3" t="inlineStr">
        <is>
          <t>Pouch</t>
        </is>
      </c>
      <c r="H207" s="3" t="inlineStr">
        <is>
          <t>8045135</t>
        </is>
      </c>
      <c r="I207" s="3" t="inlineStr">
        <is>
          <t>Active</t>
        </is>
      </c>
      <c r="J207" s="3" t="inlineStr">
        <is>
          <t>Prismatic</t>
        </is>
      </c>
      <c r="K207" s="4" t="n">
        <v>500</v>
      </c>
      <c r="L207" s="4" t="n">
        <v>80</v>
      </c>
      <c r="M207" s="4" t="inlineStr">
        <is>
          <t>not defined</t>
        </is>
      </c>
      <c r="N207" s="4" t="inlineStr">
        <is>
          <t>not defined</t>
        </is>
      </c>
      <c r="O207" s="3" t="n">
        <v>4.4</v>
      </c>
      <c r="P207" s="3" t="n">
        <v>4.2</v>
      </c>
      <c r="Q207" s="3" t="n">
        <v>3.7</v>
      </c>
      <c r="R207" s="3" t="n">
        <v>3</v>
      </c>
      <c r="S207" s="3" t="n">
        <v>0.88</v>
      </c>
      <c r="T207" s="3" t="n">
        <v>4.4</v>
      </c>
      <c r="U207" s="6" t="n">
        <v>0.2</v>
      </c>
      <c r="V207" s="3" t="n">
        <v>95</v>
      </c>
      <c r="W207" s="3" t="n">
        <v>48.6</v>
      </c>
      <c r="X207" s="3" t="n">
        <v>4.4</v>
      </c>
      <c r="Y207" s="3" t="n">
        <v>2.2</v>
      </c>
      <c r="Z207" s="6" t="n">
        <v>0.2</v>
      </c>
      <c r="AA207" s="10" t="inlineStr">
        <is>
          <t>not defined</t>
        </is>
      </c>
      <c r="AB207" s="4" t="n">
        <v>135</v>
      </c>
      <c r="AC207" s="4" t="n">
        <v>8</v>
      </c>
      <c r="AD207" s="4" t="n">
        <v>45</v>
      </c>
      <c r="AE207" s="7" t="inlineStr">
        <is>
          <t>not applicable</t>
        </is>
      </c>
      <c r="AF207" s="4" t="n">
        <v>2008</v>
      </c>
      <c r="AH207" s="4" t="inlineStr">
        <is>
          <t>x</t>
        </is>
      </c>
      <c r="AI207" s="11" t="inlineStr">
        <is>
          <t>11.12.2008</t>
        </is>
      </c>
      <c r="AK207" s="10" t="inlineStr">
        <is>
          <t>CC-CV</t>
        </is>
      </c>
      <c r="AL207" s="10" t="inlineStr">
        <is>
          <t>not defined</t>
        </is>
      </c>
      <c r="AM207" s="10" t="inlineStr">
        <is>
          <t>not defined</t>
        </is>
      </c>
      <c r="AN207">
        <f>IF(G207="Pouch",1,IF(G207="Prismatic",2,IF(G207="Cylindrical",3,"")))</f>
        <v/>
      </c>
      <c r="AO207" t="n">
        <v>60.25</v>
      </c>
    </row>
    <row r="208">
      <c r="A208" t="n">
        <v>206</v>
      </c>
      <c r="B208" s="3" t="inlineStr">
        <is>
          <t>SDL-07237</t>
        </is>
      </c>
      <c r="C208" s="3" t="inlineStr">
        <is>
          <t>SDL-07237</t>
        </is>
      </c>
      <c r="D208" s="3" t="inlineStr">
        <is>
          <t>ATL - Amperex Technology</t>
        </is>
      </c>
      <c r="G208" s="3" t="inlineStr">
        <is>
          <t>Pouch</t>
        </is>
      </c>
      <c r="H208" s="3" t="inlineStr">
        <is>
          <t>8845135</t>
        </is>
      </c>
      <c r="I208" s="3" t="inlineStr">
        <is>
          <t>Active</t>
        </is>
      </c>
      <c r="J208" s="3" t="inlineStr">
        <is>
          <t>Prismatic</t>
        </is>
      </c>
      <c r="K208" s="4" t="n">
        <v>500</v>
      </c>
      <c r="L208" s="4" t="n">
        <v>80</v>
      </c>
      <c r="M208" s="4" t="inlineStr">
        <is>
          <t>not defined</t>
        </is>
      </c>
      <c r="N208" s="4" t="inlineStr">
        <is>
          <t>not defined</t>
        </is>
      </c>
      <c r="O208" s="3" t="n">
        <v>4.75</v>
      </c>
      <c r="P208" s="3" t="n">
        <v>4.2</v>
      </c>
      <c r="Q208" s="3" t="n">
        <v>3.7</v>
      </c>
      <c r="R208" s="3" t="n">
        <v>3</v>
      </c>
      <c r="S208" s="3" t="n">
        <v>0.95</v>
      </c>
      <c r="T208" s="3" t="n">
        <v>4.75</v>
      </c>
      <c r="U208" s="6" t="n">
        <v>0.2</v>
      </c>
      <c r="V208" s="3" t="n">
        <v>105</v>
      </c>
      <c r="W208" s="3" t="n">
        <v>54.675</v>
      </c>
      <c r="X208" s="3" t="n">
        <v>4.75</v>
      </c>
      <c r="Y208" s="3" t="n">
        <v>2.375</v>
      </c>
      <c r="Z208" s="6" t="n">
        <v>0.2</v>
      </c>
      <c r="AA208" s="10" t="inlineStr">
        <is>
          <t>not defined</t>
        </is>
      </c>
      <c r="AB208" s="4" t="n">
        <v>135</v>
      </c>
      <c r="AC208" s="4" t="n">
        <v>9</v>
      </c>
      <c r="AD208" s="4" t="n">
        <v>45</v>
      </c>
      <c r="AE208" s="7" t="inlineStr">
        <is>
          <t>not applicable</t>
        </is>
      </c>
      <c r="AF208" s="4" t="n">
        <v>2008</v>
      </c>
      <c r="AH208" s="4" t="inlineStr">
        <is>
          <t>x</t>
        </is>
      </c>
      <c r="AI208" s="11" t="inlineStr">
        <is>
          <t>11.12.2008</t>
        </is>
      </c>
      <c r="AK208" s="10" t="inlineStr">
        <is>
          <t>CC-CV</t>
        </is>
      </c>
      <c r="AL208" s="10" t="inlineStr">
        <is>
          <t>not defined</t>
        </is>
      </c>
      <c r="AM208" s="10" t="inlineStr">
        <is>
          <t>not defined</t>
        </is>
      </c>
      <c r="AN208">
        <f>IF(G208="Pouch",1,IF(G208="Prismatic",2,IF(G208="Cylindrical",3,"")))</f>
        <v/>
      </c>
      <c r="AO208" t="n">
        <v>60.25</v>
      </c>
    </row>
    <row r="209">
      <c r="A209" t="n">
        <v>207</v>
      </c>
      <c r="B209" s="3" t="inlineStr">
        <is>
          <t>SDL-07238</t>
        </is>
      </c>
      <c r="C209" s="3" t="inlineStr">
        <is>
          <t>SDL-07238</t>
        </is>
      </c>
      <c r="D209" s="3" t="inlineStr">
        <is>
          <t>ATL - Amperex Technology</t>
        </is>
      </c>
      <c r="G209" s="3" t="inlineStr">
        <is>
          <t>Pouch</t>
        </is>
      </c>
      <c r="H209" s="3" t="inlineStr">
        <is>
          <t>5048168</t>
        </is>
      </c>
      <c r="I209" s="3" t="inlineStr">
        <is>
          <t>Active</t>
        </is>
      </c>
      <c r="J209" s="3" t="inlineStr">
        <is>
          <t>Prismatic</t>
        </is>
      </c>
      <c r="K209" s="4" t="n">
        <v>300</v>
      </c>
      <c r="L209" s="4" t="n">
        <v>80</v>
      </c>
      <c r="M209" s="4" t="inlineStr">
        <is>
          <t>not defined</t>
        </is>
      </c>
      <c r="N209" s="4" t="inlineStr">
        <is>
          <t>not defined</t>
        </is>
      </c>
      <c r="O209" s="3" t="n">
        <v>3.8</v>
      </c>
      <c r="P209" s="3" t="n">
        <v>4.2</v>
      </c>
      <c r="Q209" s="3" t="n">
        <v>3.7</v>
      </c>
      <c r="R209" s="3" t="n">
        <v>3</v>
      </c>
      <c r="S209" s="3" t="n">
        <v>0.76</v>
      </c>
      <c r="T209" s="3" t="n">
        <v>3.8</v>
      </c>
      <c r="U209" s="6" t="n">
        <v>0.2</v>
      </c>
      <c r="V209" s="3" t="n">
        <v>85</v>
      </c>
      <c r="W209" s="3" t="n">
        <v>41.405</v>
      </c>
      <c r="X209" s="3" t="n">
        <v>3.8</v>
      </c>
      <c r="Y209" s="3" t="n">
        <v>1.9</v>
      </c>
      <c r="Z209" s="6" t="n">
        <v>0.2</v>
      </c>
      <c r="AA209" s="10" t="inlineStr">
        <is>
          <t>not defined</t>
        </is>
      </c>
      <c r="AB209" s="4" t="n">
        <v>169</v>
      </c>
      <c r="AC209" s="4" t="n">
        <v>5</v>
      </c>
      <c r="AD209" s="4" t="n">
        <v>49</v>
      </c>
      <c r="AE209" s="7" t="inlineStr">
        <is>
          <t>not applicable</t>
        </is>
      </c>
      <c r="AF209" s="4" t="n">
        <v>2008</v>
      </c>
      <c r="AH209" s="4" t="inlineStr">
        <is>
          <t>x</t>
        </is>
      </c>
      <c r="AI209" s="11" t="inlineStr">
        <is>
          <t>16.12.2008</t>
        </is>
      </c>
      <c r="AK209" s="10" t="inlineStr">
        <is>
          <t>CC-CV</t>
        </is>
      </c>
      <c r="AL209" s="10" t="inlineStr">
        <is>
          <t>not defined</t>
        </is>
      </c>
      <c r="AM209" s="10" t="inlineStr">
        <is>
          <t>not defined</t>
        </is>
      </c>
      <c r="AN209">
        <f>IF(G209="Pouch",1,IF(G209="Prismatic",2,IF(G209="Cylindrical",3,"")))</f>
        <v/>
      </c>
      <c r="AO209" t="n">
        <v>60.25</v>
      </c>
    </row>
    <row r="210">
      <c r="A210" t="n">
        <v>208</v>
      </c>
      <c r="B210" s="3" t="inlineStr">
        <is>
          <t>SDL-07239</t>
        </is>
      </c>
      <c r="C210" s="3" t="inlineStr">
        <is>
          <t>SDL-07239</t>
        </is>
      </c>
      <c r="D210" s="3" t="inlineStr">
        <is>
          <t>ATL - Amperex Technology</t>
        </is>
      </c>
      <c r="G210" s="3" t="inlineStr">
        <is>
          <t>Pouch</t>
        </is>
      </c>
      <c r="H210" s="3" t="inlineStr">
        <is>
          <t>6048168</t>
        </is>
      </c>
      <c r="I210" s="3" t="inlineStr">
        <is>
          <t>Active</t>
        </is>
      </c>
      <c r="J210" s="3" t="inlineStr">
        <is>
          <t>Prismatic</t>
        </is>
      </c>
      <c r="K210" s="4" t="n">
        <v>300</v>
      </c>
      <c r="L210" s="4" t="n">
        <v>80</v>
      </c>
      <c r="M210" s="4" t="inlineStr">
        <is>
          <t>not defined</t>
        </is>
      </c>
      <c r="N210" s="4" t="inlineStr">
        <is>
          <t>not defined</t>
        </is>
      </c>
      <c r="O210" s="3" t="n">
        <v>4.2</v>
      </c>
      <c r="P210" s="3" t="n">
        <v>4.2</v>
      </c>
      <c r="Q210" s="3" t="n">
        <v>3.7</v>
      </c>
      <c r="R210" s="3" t="n">
        <v>3</v>
      </c>
      <c r="S210" s="3" t="n">
        <v>0.84</v>
      </c>
      <c r="T210" s="3" t="n">
        <v>4.2</v>
      </c>
      <c r="U210" s="6" t="n">
        <v>0.2</v>
      </c>
      <c r="V210" s="3" t="n">
        <v>100</v>
      </c>
      <c r="W210" s="3" t="n">
        <v>49.686</v>
      </c>
      <c r="X210" s="3" t="n">
        <v>4.2</v>
      </c>
      <c r="Y210" s="3" t="n">
        <v>2.1</v>
      </c>
      <c r="Z210" s="6" t="n">
        <v>0.2</v>
      </c>
      <c r="AA210" s="10" t="inlineStr">
        <is>
          <t>not defined</t>
        </is>
      </c>
      <c r="AB210" s="4" t="n">
        <v>169</v>
      </c>
      <c r="AC210" s="4" t="n">
        <v>6</v>
      </c>
      <c r="AD210" s="4" t="n">
        <v>49</v>
      </c>
      <c r="AE210" s="7" t="inlineStr">
        <is>
          <t>not applicable</t>
        </is>
      </c>
      <c r="AF210" s="4" t="n">
        <v>2008</v>
      </c>
      <c r="AH210" s="4" t="inlineStr">
        <is>
          <t>x</t>
        </is>
      </c>
      <c r="AI210" s="11" t="inlineStr">
        <is>
          <t>16.12.2008</t>
        </is>
      </c>
      <c r="AK210" s="10" t="inlineStr">
        <is>
          <t>CC-CV</t>
        </is>
      </c>
      <c r="AL210" s="10" t="inlineStr">
        <is>
          <t>not defined</t>
        </is>
      </c>
      <c r="AM210" s="10" t="inlineStr">
        <is>
          <t>not defined</t>
        </is>
      </c>
      <c r="AN210">
        <f>IF(G210="Pouch",1,IF(G210="Prismatic",2,IF(G210="Cylindrical",3,"")))</f>
        <v/>
      </c>
      <c r="AO210" t="n">
        <v>60.25</v>
      </c>
    </row>
    <row r="211">
      <c r="A211" t="n">
        <v>209</v>
      </c>
      <c r="B211" s="3" t="inlineStr">
        <is>
          <t>SDL-07240</t>
        </is>
      </c>
      <c r="C211" s="3" t="inlineStr">
        <is>
          <t>SDL-07240</t>
        </is>
      </c>
      <c r="D211" s="3" t="inlineStr">
        <is>
          <t>ATL - Amperex Technology</t>
        </is>
      </c>
      <c r="G211" s="3" t="inlineStr">
        <is>
          <t>Pouch</t>
        </is>
      </c>
      <c r="H211" s="3" t="inlineStr">
        <is>
          <t>7048168</t>
        </is>
      </c>
      <c r="I211" s="3" t="inlineStr">
        <is>
          <t>Active</t>
        </is>
      </c>
      <c r="J211" s="3" t="inlineStr">
        <is>
          <t>Prismatic</t>
        </is>
      </c>
      <c r="K211" s="4" t="n">
        <v>300</v>
      </c>
      <c r="L211" s="4" t="n">
        <v>80</v>
      </c>
      <c r="M211" s="4" t="inlineStr">
        <is>
          <t>not defined</t>
        </is>
      </c>
      <c r="N211" s="4" t="inlineStr">
        <is>
          <t>not defined</t>
        </is>
      </c>
      <c r="O211" s="3" t="n">
        <v>5.5</v>
      </c>
      <c r="P211" s="3" t="n">
        <v>4.2</v>
      </c>
      <c r="Q211" s="3" t="n">
        <v>3.7</v>
      </c>
      <c r="R211" s="3" t="n">
        <v>3</v>
      </c>
      <c r="S211" s="3" t="n">
        <v>1.1</v>
      </c>
      <c r="T211" s="3" t="n">
        <v>5.5</v>
      </c>
      <c r="U211" s="6" t="n">
        <v>0.2</v>
      </c>
      <c r="V211" s="3" t="n">
        <v>113</v>
      </c>
      <c r="W211" s="3" t="n">
        <v>62.9356</v>
      </c>
      <c r="X211" s="3" t="n">
        <v>5.5</v>
      </c>
      <c r="Y211" s="3" t="n">
        <v>2.75</v>
      </c>
      <c r="Z211" s="6" t="n">
        <v>0.2</v>
      </c>
      <c r="AA211" s="10" t="inlineStr">
        <is>
          <t>not defined</t>
        </is>
      </c>
      <c r="AB211" s="4" t="n">
        <v>169</v>
      </c>
      <c r="AC211" s="4" t="n">
        <v>7.6</v>
      </c>
      <c r="AD211" s="4" t="n">
        <v>49</v>
      </c>
      <c r="AE211" s="7" t="inlineStr">
        <is>
          <t>not applicable</t>
        </is>
      </c>
      <c r="AF211" s="4" t="n">
        <v>2008</v>
      </c>
      <c r="AH211" s="4" t="inlineStr">
        <is>
          <t>x</t>
        </is>
      </c>
      <c r="AI211" s="11" t="inlineStr">
        <is>
          <t>16.12.2008</t>
        </is>
      </c>
      <c r="AK211" s="10" t="inlineStr">
        <is>
          <t>CC-CV</t>
        </is>
      </c>
      <c r="AL211" s="10" t="inlineStr">
        <is>
          <t>not defined</t>
        </is>
      </c>
      <c r="AM211" s="10" t="inlineStr">
        <is>
          <t>not defined</t>
        </is>
      </c>
      <c r="AN211">
        <f>IF(G211="Pouch",1,IF(G211="Prismatic",2,IF(G211="Cylindrical",3,"")))</f>
        <v/>
      </c>
      <c r="AO211" t="n">
        <v>60.25</v>
      </c>
    </row>
    <row r="212">
      <c r="A212" t="n">
        <v>210</v>
      </c>
      <c r="B212" s="3" t="inlineStr">
        <is>
          <t>SDL-09564</t>
        </is>
      </c>
      <c r="C212" s="3" t="inlineStr">
        <is>
          <t>SDL-09564</t>
        </is>
      </c>
      <c r="D212" s="3" t="inlineStr">
        <is>
          <t>Saft</t>
        </is>
      </c>
      <c r="E212" s="3" t="inlineStr">
        <is>
          <t>Nickel rich</t>
        </is>
      </c>
      <c r="F212" s="3" t="inlineStr">
        <is>
          <t>NMC, NCA, NMC/NCA</t>
        </is>
      </c>
      <c r="G212" s="3" t="inlineStr">
        <is>
          <t>Cylindrical</t>
        </is>
      </c>
      <c r="H212" s="3" t="inlineStr">
        <is>
          <t>VL 12 V</t>
        </is>
      </c>
      <c r="I212" s="3" t="inlineStr">
        <is>
          <t>Active</t>
        </is>
      </c>
      <c r="J212" s="3" t="inlineStr">
        <is>
          <t>Cyl</t>
        </is>
      </c>
      <c r="K212" s="4" t="n">
        <v>2000</v>
      </c>
      <c r="L212" s="4" t="n">
        <v>80</v>
      </c>
      <c r="M212" s="3" t="n">
        <v>175</v>
      </c>
      <c r="N212" s="3" t="n">
        <v>74</v>
      </c>
      <c r="O212" s="3" t="n">
        <v>12</v>
      </c>
      <c r="P212" s="3" t="n">
        <v>4.1</v>
      </c>
      <c r="Q212" s="3" t="n">
        <v>3.6</v>
      </c>
      <c r="R212" s="3" t="n">
        <v>2.75</v>
      </c>
      <c r="S212" s="3" t="n">
        <v>12</v>
      </c>
      <c r="T212" s="3" t="n">
        <v>1500</v>
      </c>
      <c r="U212" s="6" t="inlineStr">
        <is>
          <t>not defined</t>
        </is>
      </c>
      <c r="V212" s="3" t="n">
        <v>640</v>
      </c>
      <c r="W212" s="3" t="n">
        <v>270</v>
      </c>
      <c r="X212" s="3" t="n">
        <v>180</v>
      </c>
      <c r="Y212" s="3" t="n">
        <v>12</v>
      </c>
      <c r="Z212" s="6" t="inlineStr">
        <is>
          <t>not defined</t>
        </is>
      </c>
      <c r="AA212" s="10" t="inlineStr">
        <is>
          <t>not defined</t>
        </is>
      </c>
      <c r="AB212" s="4" t="inlineStr">
        <is>
          <t>not applicable</t>
        </is>
      </c>
      <c r="AC212" s="4" t="n">
        <v>173</v>
      </c>
      <c r="AE212" s="4" t="n">
        <v>47</v>
      </c>
      <c r="AF212" s="4" t="n">
        <v>2007</v>
      </c>
      <c r="AG212" s="4" t="inlineStr">
        <is>
          <t>x</t>
        </is>
      </c>
      <c r="AI212" s="11" t="inlineStr">
        <is>
          <t>02.2007</t>
        </is>
      </c>
      <c r="AK212" s="10" t="inlineStr">
        <is>
          <t>CC-CV</t>
        </is>
      </c>
      <c r="AL212" s="10" t="n">
        <v>0.01</v>
      </c>
      <c r="AM212" s="12" t="n">
        <v>1</v>
      </c>
      <c r="AN212">
        <f>IF(G212="Pouch",1,IF(G212="Prismatic",2,IF(G212="Cylindrical",3,"")))</f>
        <v/>
      </c>
      <c r="AO212" t="n">
        <v>64.69</v>
      </c>
    </row>
    <row r="213">
      <c r="A213" t="n">
        <v>211</v>
      </c>
      <c r="B213" s="3" t="inlineStr">
        <is>
          <t>SDL-09565</t>
        </is>
      </c>
      <c r="C213" s="3" t="inlineStr">
        <is>
          <t>SDL-09565</t>
        </is>
      </c>
      <c r="D213" s="3" t="inlineStr">
        <is>
          <t>Saft</t>
        </is>
      </c>
      <c r="E213" s="3" t="inlineStr">
        <is>
          <t>Nickel rich</t>
        </is>
      </c>
      <c r="F213" s="3" t="inlineStr">
        <is>
          <t>NMC, NCA, NMC/NCA</t>
        </is>
      </c>
      <c r="G213" s="3" t="inlineStr">
        <is>
          <t>Cylindrical</t>
        </is>
      </c>
      <c r="H213" s="3" t="inlineStr">
        <is>
          <t>VL 34480</t>
        </is>
      </c>
      <c r="I213" s="3" t="inlineStr">
        <is>
          <t>Active</t>
        </is>
      </c>
      <c r="J213" s="3" t="inlineStr">
        <is>
          <t>Cyl</t>
        </is>
      </c>
      <c r="K213" s="4" t="n">
        <v>500</v>
      </c>
      <c r="L213" s="4" t="n">
        <v>70</v>
      </c>
      <c r="M213" s="3" t="n">
        <v>380</v>
      </c>
      <c r="N213" s="3" t="n">
        <v>160</v>
      </c>
      <c r="O213" s="3" t="n">
        <v>4.4</v>
      </c>
      <c r="P213" s="3" t="n">
        <v>4.2</v>
      </c>
      <c r="Q213" s="3" t="n">
        <v>3.7</v>
      </c>
      <c r="R213" s="3" t="n">
        <v>2.5</v>
      </c>
      <c r="S213" s="3" t="n">
        <v>0.9</v>
      </c>
      <c r="T213" s="3" t="n">
        <v>8.800000000000001</v>
      </c>
      <c r="U213" s="6" t="inlineStr">
        <is>
          <t>not defined</t>
        </is>
      </c>
      <c r="V213" s="3" t="n">
        <v>103</v>
      </c>
      <c r="W213" s="3" t="n">
        <v>45.8282</v>
      </c>
      <c r="X213" s="3" t="n">
        <v>4.4</v>
      </c>
      <c r="Y213" s="3" t="n">
        <v>1.1</v>
      </c>
      <c r="Z213" s="6" t="inlineStr">
        <is>
          <t>not defined</t>
        </is>
      </c>
      <c r="AA213" s="10" t="inlineStr">
        <is>
          <t>not defined</t>
        </is>
      </c>
      <c r="AB213" s="4" t="inlineStr">
        <is>
          <t>not applicable</t>
        </is>
      </c>
      <c r="AC213" s="4" t="n">
        <v>50.8</v>
      </c>
      <c r="AE213" s="4" t="n">
        <v>33.9</v>
      </c>
      <c r="AF213" s="4" t="n">
        <v>2007</v>
      </c>
      <c r="AG213" s="4" t="inlineStr">
        <is>
          <t>x</t>
        </is>
      </c>
      <c r="AI213" s="11" t="inlineStr">
        <is>
          <t>11.2007</t>
        </is>
      </c>
      <c r="AK213" s="10" t="inlineStr">
        <is>
          <t>CC-CV</t>
        </is>
      </c>
      <c r="AL213" s="10" t="inlineStr">
        <is>
          <t>not defined</t>
        </is>
      </c>
      <c r="AM213" s="12" t="n">
        <v>1</v>
      </c>
      <c r="AN213">
        <f>IF(G213="Pouch",1,IF(G213="Prismatic",2,IF(G213="Cylindrical",3,"")))</f>
        <v/>
      </c>
      <c r="AO213" t="n">
        <v>64.69</v>
      </c>
    </row>
    <row r="214">
      <c r="A214" t="n">
        <v>212</v>
      </c>
      <c r="B214" s="3" t="inlineStr">
        <is>
          <t>SDL-09566</t>
        </is>
      </c>
      <c r="C214" s="3" t="inlineStr">
        <is>
          <t>SDL-09566</t>
        </is>
      </c>
      <c r="D214" s="3" t="inlineStr">
        <is>
          <t>Saft</t>
        </is>
      </c>
      <c r="E214" s="3" t="inlineStr">
        <is>
          <t>Nickel rich</t>
        </is>
      </c>
      <c r="F214" s="3" t="inlineStr">
        <is>
          <t>NMC, NCA, NMC/NCA</t>
        </is>
      </c>
      <c r="G214" s="3" t="inlineStr">
        <is>
          <t>Cylindrical</t>
        </is>
      </c>
      <c r="H214" s="3" t="inlineStr">
        <is>
          <t>VL 37570</t>
        </is>
      </c>
      <c r="I214" s="3" t="inlineStr">
        <is>
          <t>Active</t>
        </is>
      </c>
      <c r="J214" s="3" t="inlineStr">
        <is>
          <t>Cyl</t>
        </is>
      </c>
      <c r="K214" s="4" t="n">
        <v>500</v>
      </c>
      <c r="L214" s="4" t="n">
        <v>70</v>
      </c>
      <c r="M214" s="3" t="n">
        <v>385</v>
      </c>
      <c r="N214" s="3" t="n">
        <v>175</v>
      </c>
      <c r="O214" s="3" t="n">
        <v>7</v>
      </c>
      <c r="P214" s="3" t="n">
        <v>4.2</v>
      </c>
      <c r="Q214" s="3" t="n">
        <v>3.7</v>
      </c>
      <c r="R214" s="3" t="n">
        <v>2.5</v>
      </c>
      <c r="S214" s="3" t="n">
        <v>1.4</v>
      </c>
      <c r="T214" s="3" t="n">
        <v>14</v>
      </c>
      <c r="U214" s="6" t="inlineStr">
        <is>
          <t>not defined</t>
        </is>
      </c>
      <c r="V214" s="3" t="n">
        <v>149</v>
      </c>
      <c r="W214" s="3" t="n">
        <v>65.3326</v>
      </c>
      <c r="X214" s="3" t="n">
        <v>7</v>
      </c>
      <c r="Y214" s="3" t="n">
        <v>1.4</v>
      </c>
      <c r="Z214" s="6" t="inlineStr">
        <is>
          <t>not defined</t>
        </is>
      </c>
      <c r="AA214" s="10" t="inlineStr">
        <is>
          <t>not defined</t>
        </is>
      </c>
      <c r="AB214" s="4" t="inlineStr">
        <is>
          <t>not applicable</t>
        </is>
      </c>
      <c r="AC214" s="4" t="n">
        <v>59.5</v>
      </c>
      <c r="AE214" s="4" t="n">
        <v>37.4</v>
      </c>
      <c r="AF214" s="4" t="n">
        <v>2007</v>
      </c>
      <c r="AG214" s="4" t="inlineStr">
        <is>
          <t>x</t>
        </is>
      </c>
      <c r="AI214" s="11" t="inlineStr">
        <is>
          <t>11.2007</t>
        </is>
      </c>
      <c r="AK214" s="10" t="inlineStr">
        <is>
          <t>CC-CV</t>
        </is>
      </c>
      <c r="AL214" s="10" t="inlineStr">
        <is>
          <t>not defined</t>
        </is>
      </c>
      <c r="AM214" s="12" t="n">
        <v>1</v>
      </c>
      <c r="AN214">
        <f>IF(G214="Pouch",1,IF(G214="Prismatic",2,IF(G214="Cylindrical",3,"")))</f>
        <v/>
      </c>
      <c r="AO214" t="n">
        <v>64.69</v>
      </c>
    </row>
    <row r="215">
      <c r="A215" t="n">
        <v>213</v>
      </c>
      <c r="B215" s="3" t="inlineStr">
        <is>
          <t>SDL-12690</t>
        </is>
      </c>
      <c r="C215" s="3" t="inlineStr">
        <is>
          <t>SDL-12690</t>
        </is>
      </c>
      <c r="D215" s="3" t="inlineStr">
        <is>
          <t>General Electronics Battery Co</t>
        </is>
      </c>
      <c r="G215" s="3" t="inlineStr">
        <is>
          <t>Cylindrical</t>
        </is>
      </c>
      <c r="H215" s="3" t="inlineStr">
        <is>
          <t>GEB32650</t>
        </is>
      </c>
      <c r="I215" s="3" t="inlineStr">
        <is>
          <t>Active</t>
        </is>
      </c>
      <c r="J215" s="3" t="inlineStr">
        <is>
          <t>Cyl</t>
        </is>
      </c>
      <c r="K215" s="4" t="n">
        <v>600</v>
      </c>
      <c r="L215" s="4" t="n">
        <v>80</v>
      </c>
      <c r="M215" s="4" t="inlineStr">
        <is>
          <t>not defined</t>
        </is>
      </c>
      <c r="N215" s="4" t="inlineStr">
        <is>
          <t>not defined</t>
        </is>
      </c>
      <c r="O215" s="3" t="n">
        <v>6</v>
      </c>
      <c r="P215" s="3" t="n">
        <v>4.2</v>
      </c>
      <c r="Q215" s="3" t="n">
        <v>3.7</v>
      </c>
      <c r="R215" s="3" t="n">
        <v>2.75</v>
      </c>
      <c r="S215" s="3" t="n">
        <v>3</v>
      </c>
      <c r="T215" s="3" t="n">
        <v>6</v>
      </c>
      <c r="U215" s="6" t="n">
        <v>0.2</v>
      </c>
      <c r="V215" s="3" t="n">
        <v>140</v>
      </c>
      <c r="W215" s="3" t="n">
        <v>52.2496</v>
      </c>
      <c r="X215" s="3" t="n">
        <v>3</v>
      </c>
      <c r="Y215" s="3" t="n">
        <v>1.2</v>
      </c>
      <c r="Z215" s="6" t="n">
        <v>0.2</v>
      </c>
      <c r="AA215" s="10" t="inlineStr">
        <is>
          <t>not defined</t>
        </is>
      </c>
      <c r="AB215" s="4" t="inlineStr">
        <is>
          <t>not applicable</t>
        </is>
      </c>
      <c r="AC215" s="4" t="n">
        <v>66.5</v>
      </c>
      <c r="AE215" s="4" t="n">
        <v>32.5</v>
      </c>
      <c r="AF215" s="4" t="n">
        <v>2018</v>
      </c>
      <c r="AG215" s="4" t="inlineStr">
        <is>
          <t>x</t>
        </is>
      </c>
      <c r="AI215" s="11" t="inlineStr">
        <is>
          <t>06.03.2019</t>
        </is>
      </c>
      <c r="AK215" s="10" t="inlineStr">
        <is>
          <t>CC-CV</t>
        </is>
      </c>
      <c r="AL215" s="10" t="inlineStr">
        <is>
          <t>not defined</t>
        </is>
      </c>
      <c r="AM215" s="12" t="n">
        <v>1</v>
      </c>
      <c r="AN215">
        <f>IF(G215="Pouch",1,IF(G215="Prismatic",2,IF(G215="Cylindrical",3,"")))</f>
        <v/>
      </c>
      <c r="AO215" t="n">
        <v>64.69</v>
      </c>
    </row>
    <row r="216">
      <c r="A216" t="n">
        <v>214</v>
      </c>
      <c r="B216" s="3" t="inlineStr">
        <is>
          <t>SDL-12800</t>
        </is>
      </c>
      <c r="C216" s="3" t="inlineStr">
        <is>
          <t>SDL-12800</t>
        </is>
      </c>
      <c r="D216" s="3" t="inlineStr">
        <is>
          <t>Saft</t>
        </is>
      </c>
      <c r="E216" s="3" t="inlineStr">
        <is>
          <t>Nickel rich</t>
        </is>
      </c>
      <c r="F216" s="3" t="inlineStr">
        <is>
          <t>NMC, NCA, NMC/NCA</t>
        </is>
      </c>
      <c r="G216" s="3" t="inlineStr">
        <is>
          <t>Cylindrical</t>
        </is>
      </c>
      <c r="H216" s="3" t="inlineStr">
        <is>
          <t>VL 4V</t>
        </is>
      </c>
      <c r="I216" s="3" t="inlineStr">
        <is>
          <t>Active</t>
        </is>
      </c>
      <c r="J216" s="3" t="inlineStr">
        <is>
          <t>Cyl</t>
        </is>
      </c>
      <c r="K216" s="4" t="n">
        <v>2000</v>
      </c>
      <c r="L216" s="4" t="n">
        <v>80</v>
      </c>
      <c r="M216" s="3" t="n">
        <v>100</v>
      </c>
      <c r="N216" s="3" t="n">
        <v>50</v>
      </c>
      <c r="O216" s="3" t="n">
        <v>4.4</v>
      </c>
      <c r="P216" s="3" t="n">
        <v>4.1</v>
      </c>
      <c r="Q216" s="3" t="n">
        <v>3.6</v>
      </c>
      <c r="R216" s="3" t="n">
        <v>2.5</v>
      </c>
      <c r="S216" s="3" t="n">
        <v>4.4</v>
      </c>
      <c r="T216" s="3" t="n">
        <v>500</v>
      </c>
      <c r="U216" s="6" t="n">
        <v>1</v>
      </c>
      <c r="V216" s="3" t="n">
        <v>320</v>
      </c>
      <c r="W216" s="3" t="n">
        <v>161.0466</v>
      </c>
      <c r="X216" s="3" t="n">
        <v>66</v>
      </c>
      <c r="Y216" s="3" t="n">
        <v>4.4</v>
      </c>
      <c r="Z216" s="6" t="n">
        <v>1</v>
      </c>
      <c r="AA216" s="10" t="inlineStr">
        <is>
          <t>not defined</t>
        </is>
      </c>
      <c r="AB216" s="4" t="inlineStr">
        <is>
          <t>not applicable</t>
        </is>
      </c>
      <c r="AC216" s="4" t="n">
        <v>175.4</v>
      </c>
      <c r="AE216" s="4" t="n">
        <v>34.2</v>
      </c>
      <c r="AF216" s="4" t="n">
        <v>2007</v>
      </c>
      <c r="AG216" s="4" t="inlineStr">
        <is>
          <t>x</t>
        </is>
      </c>
      <c r="AI216" s="11" t="inlineStr">
        <is>
          <t>04.2007</t>
        </is>
      </c>
      <c r="AK216" s="10" t="inlineStr">
        <is>
          <t>CC-CV</t>
        </is>
      </c>
      <c r="AL216" s="10" t="n">
        <v>0.01</v>
      </c>
      <c r="AM216" s="12" t="n">
        <v>1</v>
      </c>
      <c r="AN216">
        <f>IF(G216="Pouch",1,IF(G216="Prismatic",2,IF(G216="Cylindrical",3,"")))</f>
        <v/>
      </c>
      <c r="AO216" t="n">
        <v>64.69</v>
      </c>
    </row>
    <row r="217">
      <c r="A217" t="n">
        <v>215</v>
      </c>
      <c r="B217" s="3" t="inlineStr">
        <is>
          <t>SDL-12801</t>
        </is>
      </c>
      <c r="C217" s="3" t="inlineStr">
        <is>
          <t>SDL-12801</t>
        </is>
      </c>
      <c r="D217" s="3" t="inlineStr">
        <is>
          <t>Saft</t>
        </is>
      </c>
      <c r="E217" s="3" t="inlineStr">
        <is>
          <t>Nickel rich</t>
        </is>
      </c>
      <c r="F217" s="3" t="inlineStr">
        <is>
          <t>NMC, NCA, NMC/NCA</t>
        </is>
      </c>
      <c r="G217" s="3" t="inlineStr">
        <is>
          <t>Cylindrical</t>
        </is>
      </c>
      <c r="H217" s="3" t="inlineStr">
        <is>
          <t>VL 6A</t>
        </is>
      </c>
      <c r="I217" s="3" t="inlineStr">
        <is>
          <t>Active</t>
        </is>
      </c>
      <c r="J217" s="3" t="inlineStr">
        <is>
          <t>Cyl</t>
        </is>
      </c>
      <c r="K217" s="4" t="n">
        <v>5000</v>
      </c>
      <c r="L217" s="4" t="n">
        <v>80</v>
      </c>
      <c r="M217" s="4" t="inlineStr">
        <is>
          <t>not defined</t>
        </is>
      </c>
      <c r="N217" s="4" t="inlineStr">
        <is>
          <t>not defined</t>
        </is>
      </c>
      <c r="O217" s="3" t="n">
        <v>6</v>
      </c>
      <c r="P217" s="3" t="n">
        <v>4.1</v>
      </c>
      <c r="Q217" s="3" t="n">
        <v>3.65</v>
      </c>
      <c r="R217" s="3" t="n">
        <v>2</v>
      </c>
      <c r="S217" s="3" t="n">
        <v>12</v>
      </c>
      <c r="T217" s="3" t="n">
        <v>750</v>
      </c>
      <c r="U217" s="6" t="inlineStr">
        <is>
          <t>not defined</t>
        </is>
      </c>
      <c r="V217" s="3" t="n">
        <v>340</v>
      </c>
      <c r="W217" s="3" t="n">
        <v>158.6681</v>
      </c>
      <c r="X217" s="3" t="n">
        <v>90</v>
      </c>
      <c r="Y217" s="3" t="n">
        <v>6</v>
      </c>
      <c r="Z217" s="6" t="inlineStr">
        <is>
          <t>not defined</t>
        </is>
      </c>
      <c r="AA217" s="10" t="inlineStr">
        <is>
          <t>not defined</t>
        </is>
      </c>
      <c r="AB217" s="4" t="inlineStr">
        <is>
          <t>not applicable</t>
        </is>
      </c>
      <c r="AC217" s="4" t="n">
        <v>165</v>
      </c>
      <c r="AE217" s="4" t="n">
        <v>35</v>
      </c>
      <c r="AF217" s="4" t="n">
        <v>2007</v>
      </c>
      <c r="AG217" s="4" t="inlineStr">
        <is>
          <t>x</t>
        </is>
      </c>
      <c r="AI217" s="11" t="inlineStr">
        <is>
          <t>09.2007</t>
        </is>
      </c>
      <c r="AK217" s="10" t="inlineStr">
        <is>
          <t>CC-CV</t>
        </is>
      </c>
      <c r="AL217" s="10" t="n">
        <v>0.01</v>
      </c>
      <c r="AM217" s="12" t="n">
        <v>1</v>
      </c>
      <c r="AN217">
        <f>IF(G217="Pouch",1,IF(G217="Prismatic",2,IF(G217="Cylindrical",3,"")))</f>
        <v/>
      </c>
      <c r="AO217" t="n">
        <v>64.69</v>
      </c>
    </row>
    <row r="218">
      <c r="A218" t="n">
        <v>216</v>
      </c>
      <c r="B218" s="3" t="inlineStr">
        <is>
          <t>SDL-12802</t>
        </is>
      </c>
      <c r="C218" s="3" t="inlineStr">
        <is>
          <t>SDL-12802</t>
        </is>
      </c>
      <c r="D218" s="3" t="inlineStr">
        <is>
          <t>Saft</t>
        </is>
      </c>
      <c r="E218" s="3" t="inlineStr">
        <is>
          <t>Nickel rich</t>
        </is>
      </c>
      <c r="F218" s="3" t="inlineStr">
        <is>
          <t>NMC, NCA, NMC/NCA</t>
        </is>
      </c>
      <c r="G218" s="3" t="inlineStr">
        <is>
          <t>Cylindrical</t>
        </is>
      </c>
      <c r="H218" s="3" t="inlineStr">
        <is>
          <t>VL 8V</t>
        </is>
      </c>
      <c r="I218" s="3" t="inlineStr">
        <is>
          <t>Active</t>
        </is>
      </c>
      <c r="J218" s="3" t="inlineStr">
        <is>
          <t>Cyl</t>
        </is>
      </c>
      <c r="K218" s="4" t="n">
        <v>2000</v>
      </c>
      <c r="L218" s="4" t="n">
        <v>80</v>
      </c>
      <c r="M218" s="3" t="n">
        <v>122</v>
      </c>
      <c r="N218" s="3" t="n">
        <v>65</v>
      </c>
      <c r="O218" s="3" t="n">
        <v>8.5</v>
      </c>
      <c r="P218" s="3" t="n">
        <v>4.1</v>
      </c>
      <c r="Q218" s="3" t="n">
        <v>3.6</v>
      </c>
      <c r="R218" s="3" t="n">
        <v>2.5</v>
      </c>
      <c r="S218" s="3" t="n">
        <v>8.5</v>
      </c>
      <c r="T218" s="3" t="n">
        <v>1000</v>
      </c>
      <c r="U218" s="6" t="inlineStr">
        <is>
          <t>not defined</t>
        </is>
      </c>
      <c r="V218" s="3" t="n">
        <v>470</v>
      </c>
      <c r="W218" s="3" t="n">
        <v>252.0227</v>
      </c>
      <c r="X218" s="3" t="n">
        <v>127.5</v>
      </c>
      <c r="Y218" s="3" t="n">
        <v>8.5</v>
      </c>
      <c r="Z218" s="6" t="inlineStr">
        <is>
          <t>not defined</t>
        </is>
      </c>
      <c r="AA218" s="10" t="inlineStr">
        <is>
          <t>not defined</t>
        </is>
      </c>
      <c r="AB218" s="4" t="inlineStr">
        <is>
          <t>not applicable</t>
        </is>
      </c>
      <c r="AC218" s="4" t="n">
        <v>182</v>
      </c>
      <c r="AE218" s="4" t="n">
        <v>42</v>
      </c>
      <c r="AF218" s="4" t="n">
        <v>2007</v>
      </c>
      <c r="AG218" s="4" t="inlineStr">
        <is>
          <t>x</t>
        </is>
      </c>
      <c r="AI218" s="11" t="inlineStr">
        <is>
          <t>04.2007</t>
        </is>
      </c>
      <c r="AK218" s="10" t="inlineStr">
        <is>
          <t>CC-CV</t>
        </is>
      </c>
      <c r="AL218" s="10" t="n">
        <v>0.01</v>
      </c>
      <c r="AM218" s="12" t="n">
        <v>1</v>
      </c>
      <c r="AN218">
        <f>IF(G218="Pouch",1,IF(G218="Prismatic",2,IF(G218="Cylindrical",3,"")))</f>
        <v/>
      </c>
      <c r="AO218" t="n">
        <v>64.69</v>
      </c>
    </row>
    <row r="219">
      <c r="A219" t="n">
        <v>217</v>
      </c>
      <c r="B219" s="3" t="inlineStr">
        <is>
          <t>SDL-14721</t>
        </is>
      </c>
      <c r="C219" s="3" t="inlineStr">
        <is>
          <t>SDL-14721</t>
        </is>
      </c>
      <c r="D219" s="3" t="inlineStr">
        <is>
          <t>E-One Moli Energy (Canada) Limited</t>
        </is>
      </c>
      <c r="G219" s="3" t="inlineStr">
        <is>
          <t>Cylindrical</t>
        </is>
      </c>
      <c r="H219" s="3" t="inlineStr">
        <is>
          <t>IBR-26700A</t>
        </is>
      </c>
      <c r="I219" s="3" t="inlineStr">
        <is>
          <t>Active</t>
        </is>
      </c>
      <c r="J219" s="3" t="inlineStr">
        <is>
          <t>Cyl</t>
        </is>
      </c>
      <c r="K219" s="4" t="n">
        <v>500</v>
      </c>
      <c r="L219" s="4" t="n">
        <v>80</v>
      </c>
      <c r="M219" s="3" t="n">
        <v>335</v>
      </c>
      <c r="N219" s="3" t="n">
        <v>135</v>
      </c>
      <c r="O219" s="3" t="n">
        <v>3.5</v>
      </c>
      <c r="P219" s="3" t="n">
        <v>4.2</v>
      </c>
      <c r="Q219" s="3" t="n">
        <v>3.75</v>
      </c>
      <c r="R219" s="3" t="n">
        <v>2.5</v>
      </c>
      <c r="S219" s="3" t="n">
        <v>0.7</v>
      </c>
      <c r="T219" s="3" t="n">
        <v>15</v>
      </c>
      <c r="U219" s="6" t="n">
        <v>2.9</v>
      </c>
      <c r="V219" s="3" t="n">
        <v>95</v>
      </c>
      <c r="W219" s="3" t="n">
        <v>38.298</v>
      </c>
      <c r="X219" s="3" t="n">
        <v>3.7</v>
      </c>
      <c r="Y219" s="3" t="n">
        <v>0.7</v>
      </c>
      <c r="Z219" s="6" t="n">
        <v>2.9</v>
      </c>
      <c r="AA219" s="10" t="inlineStr">
        <is>
          <t>not defined</t>
        </is>
      </c>
      <c r="AB219" s="4" t="inlineStr">
        <is>
          <t>not applicable</t>
        </is>
      </c>
      <c r="AC219" s="4" t="n">
        <v>70</v>
      </c>
      <c r="AE219" s="4" t="n">
        <v>26.4</v>
      </c>
      <c r="AF219" s="4" t="n">
        <v>2006</v>
      </c>
      <c r="AG219" s="4" t="inlineStr">
        <is>
          <t>x</t>
        </is>
      </c>
      <c r="AI219" s="11" t="inlineStr">
        <is>
          <t>09.2006</t>
        </is>
      </c>
      <c r="AK219" s="10" t="inlineStr">
        <is>
          <t>CC-CV</t>
        </is>
      </c>
      <c r="AL219" s="10" t="inlineStr">
        <is>
          <t>not defined</t>
        </is>
      </c>
      <c r="AM219" s="10" t="inlineStr">
        <is>
          <t>not defined</t>
        </is>
      </c>
      <c r="AN219">
        <f>IF(G219="Pouch",1,IF(G219="Prismatic",2,IF(G219="Cylindrical",3,"")))</f>
        <v/>
      </c>
      <c r="AO219" t="n">
        <v>64.69</v>
      </c>
    </row>
    <row r="220">
      <c r="A220" t="n">
        <v>218</v>
      </c>
      <c r="B220" s="3" t="inlineStr">
        <is>
          <t>SDL-14857</t>
        </is>
      </c>
      <c r="C220" s="3" t="inlineStr">
        <is>
          <t>SDL-14857</t>
        </is>
      </c>
      <c r="D220" s="3" t="inlineStr">
        <is>
          <t>Saft</t>
        </is>
      </c>
      <c r="E220" s="3" t="inlineStr">
        <is>
          <t>Nickel rich</t>
        </is>
      </c>
      <c r="F220" s="3" t="inlineStr">
        <is>
          <t>NMC, NCA, NMC/NCA</t>
        </is>
      </c>
      <c r="G220" s="3" t="inlineStr">
        <is>
          <t>Cylindrical</t>
        </is>
      </c>
      <c r="H220" s="3" t="inlineStr">
        <is>
          <t>VL 32600-125</t>
        </is>
      </c>
      <c r="I220" s="3" t="inlineStr">
        <is>
          <t>Active</t>
        </is>
      </c>
      <c r="J220" s="3" t="inlineStr">
        <is>
          <t>Cyl</t>
        </is>
      </c>
      <c r="K220" s="4" t="n">
        <v>200</v>
      </c>
      <c r="L220" s="4" t="n">
        <v>70</v>
      </c>
      <c r="M220" s="4" t="inlineStr">
        <is>
          <t>not defined</t>
        </is>
      </c>
      <c r="N220" s="4" t="inlineStr">
        <is>
          <t>not defined</t>
        </is>
      </c>
      <c r="O220" s="3" t="n">
        <v>4.5</v>
      </c>
      <c r="P220" s="3" t="n">
        <v>4.1</v>
      </c>
      <c r="Q220" s="3" t="n">
        <v>3.6</v>
      </c>
      <c r="R220" s="3" t="n">
        <v>2.5</v>
      </c>
      <c r="S220" s="3" t="n">
        <v>0.9</v>
      </c>
      <c r="T220" s="3" t="n">
        <v>2.3</v>
      </c>
      <c r="U220" s="6" t="n">
        <v>0.2</v>
      </c>
      <c r="V220" s="3" t="n">
        <v>139</v>
      </c>
      <c r="W220" s="3" t="n">
        <v>55.5009</v>
      </c>
      <c r="X220" s="3" t="n">
        <v>2</v>
      </c>
      <c r="Y220" s="3" t="n">
        <v>0.9</v>
      </c>
      <c r="Z220" s="6" t="n">
        <v>0.2</v>
      </c>
      <c r="AA220" s="10" t="inlineStr">
        <is>
          <t>not defined</t>
        </is>
      </c>
      <c r="AB220" s="4" t="inlineStr">
        <is>
          <t>not applicable</t>
        </is>
      </c>
      <c r="AC220" s="4" t="n">
        <v>61.85</v>
      </c>
      <c r="AE220" s="4" t="n">
        <v>32.05</v>
      </c>
      <c r="AF220" s="4" t="n">
        <v>2010</v>
      </c>
      <c r="AG220" s="4" t="inlineStr">
        <is>
          <t>x</t>
        </is>
      </c>
      <c r="AI220" s="11" t="inlineStr">
        <is>
          <t>01.2010</t>
        </is>
      </c>
      <c r="AK220" s="10" t="inlineStr">
        <is>
          <t>CC-CV</t>
        </is>
      </c>
      <c r="AL220" s="10" t="inlineStr">
        <is>
          <t>not defined</t>
        </is>
      </c>
      <c r="AM220" s="12" t="n">
        <v>1</v>
      </c>
      <c r="AN220">
        <f>IF(G220="Pouch",1,IF(G220="Prismatic",2,IF(G220="Cylindrical",3,"")))</f>
        <v/>
      </c>
      <c r="AO220" t="n">
        <v>64.69</v>
      </c>
    </row>
    <row r="221">
      <c r="A221" t="n">
        <v>219</v>
      </c>
      <c r="B221" s="3" t="inlineStr">
        <is>
          <t>SDL-14876</t>
        </is>
      </c>
      <c r="C221" s="3" t="inlineStr">
        <is>
          <t>SDL-14876</t>
        </is>
      </c>
      <c r="D221" s="3" t="inlineStr">
        <is>
          <t>Saft</t>
        </is>
      </c>
      <c r="E221" s="3" t="inlineStr">
        <is>
          <t>Nickel rich</t>
        </is>
      </c>
      <c r="F221" s="3" t="inlineStr">
        <is>
          <t>NMC, NCA, NMC/NCA</t>
        </is>
      </c>
      <c r="G221" s="3" t="inlineStr">
        <is>
          <t>Cylindrical</t>
        </is>
      </c>
      <c r="H221" s="3" t="inlineStr">
        <is>
          <t>VL 34P</t>
        </is>
      </c>
      <c r="I221" s="3" t="inlineStr">
        <is>
          <t>Active</t>
        </is>
      </c>
      <c r="J221" s="3" t="inlineStr">
        <is>
          <t>Cyl</t>
        </is>
      </c>
      <c r="K221" s="4" t="n">
        <v>2000</v>
      </c>
      <c r="L221" s="4" t="n">
        <v>80</v>
      </c>
      <c r="M221" s="3" t="n">
        <v>280</v>
      </c>
      <c r="N221" s="3" t="n">
        <v>120</v>
      </c>
      <c r="O221" s="3" t="n">
        <v>33</v>
      </c>
      <c r="P221" s="3" t="n">
        <v>4.1</v>
      </c>
      <c r="Q221" s="3" t="n">
        <v>3.6</v>
      </c>
      <c r="R221" s="3" t="n">
        <v>2.5</v>
      </c>
      <c r="S221" s="3" t="n">
        <v>33</v>
      </c>
      <c r="T221" s="3" t="n">
        <v>500</v>
      </c>
      <c r="U221" s="6" t="n">
        <v>0.5</v>
      </c>
      <c r="V221" s="3" t="n">
        <v>940</v>
      </c>
      <c r="W221" s="3" t="n">
        <v>410</v>
      </c>
      <c r="X221" s="3" t="n">
        <v>16.5</v>
      </c>
      <c r="Y221" s="3" t="n">
        <v>16.25</v>
      </c>
      <c r="Z221" s="6" t="n">
        <v>0.5</v>
      </c>
      <c r="AA221" s="10" t="inlineStr">
        <is>
          <t>not defined</t>
        </is>
      </c>
      <c r="AB221" s="4" t="inlineStr">
        <is>
          <t>not applicable</t>
        </is>
      </c>
      <c r="AC221" s="4" t="n">
        <v>195</v>
      </c>
      <c r="AE221" s="4" t="n">
        <v>54</v>
      </c>
      <c r="AF221" s="4" t="n">
        <v>2007</v>
      </c>
      <c r="AG221" s="4" t="inlineStr">
        <is>
          <t>x</t>
        </is>
      </c>
      <c r="AI221" s="11" t="inlineStr">
        <is>
          <t>06.2007</t>
        </is>
      </c>
      <c r="AK221" s="10" t="inlineStr">
        <is>
          <t>CC-CV</t>
        </is>
      </c>
      <c r="AL221" s="10" t="inlineStr">
        <is>
          <t>not defined</t>
        </is>
      </c>
      <c r="AM221" s="12" t="n">
        <v>1</v>
      </c>
      <c r="AN221">
        <f>IF(G221="Pouch",1,IF(G221="Prismatic",2,IF(G221="Cylindrical",3,"")))</f>
        <v/>
      </c>
      <c r="AO221" t="n">
        <v>64.69</v>
      </c>
    </row>
    <row r="222" ht="15" customHeight="1">
      <c r="A222" t="n">
        <v>220</v>
      </c>
      <c r="B222" s="3" t="inlineStr">
        <is>
          <t>SDL-14955</t>
        </is>
      </c>
      <c r="C222" s="3" t="inlineStr">
        <is>
          <t>SDL-14955</t>
        </is>
      </c>
      <c r="D222" s="3" t="inlineStr">
        <is>
          <t>Wuhan Lisun Power Corp. Ltd</t>
        </is>
      </c>
      <c r="G222" s="3" t="inlineStr">
        <is>
          <t>Prismatic</t>
        </is>
      </c>
      <c r="H222" s="3" t="inlineStr">
        <is>
          <t>IMP225054S</t>
        </is>
      </c>
      <c r="I222" s="3" t="inlineStr">
        <is>
          <t>Active</t>
        </is>
      </c>
      <c r="J222" s="3" t="inlineStr">
        <is>
          <t>Prismatic</t>
        </is>
      </c>
      <c r="K222" s="4" t="n">
        <v>400</v>
      </c>
      <c r="L222" s="4" t="n">
        <v>80</v>
      </c>
      <c r="M222" s="4" t="inlineStr">
        <is>
          <t>not defined</t>
        </is>
      </c>
      <c r="N222" s="4" t="inlineStr">
        <is>
          <t>not defined</t>
        </is>
      </c>
      <c r="O222" s="3" t="n">
        <v>3.5</v>
      </c>
      <c r="P222" s="3" t="n">
        <v>4.2</v>
      </c>
      <c r="Q222" s="3" t="n">
        <v>3.7</v>
      </c>
      <c r="R222" s="3" t="n">
        <v>2.75</v>
      </c>
      <c r="S222" s="3" t="n">
        <v>0.7</v>
      </c>
      <c r="T222" s="3" t="n">
        <v>3.5</v>
      </c>
      <c r="U222" s="6" t="n">
        <v>1</v>
      </c>
      <c r="V222" s="3" t="n">
        <v>155</v>
      </c>
      <c r="W222" s="3" t="n">
        <v>67.116</v>
      </c>
      <c r="X222" s="3" t="n">
        <v>1</v>
      </c>
      <c r="Y222" s="3" t="n">
        <v>0.7</v>
      </c>
      <c r="Z222" s="6" t="n">
        <v>1</v>
      </c>
      <c r="AA222" s="10" t="inlineStr">
        <is>
          <t>not defined</t>
        </is>
      </c>
      <c r="AB222" s="4" t="n">
        <v>56</v>
      </c>
      <c r="AC222" s="4" t="n">
        <v>23.5</v>
      </c>
      <c r="AD222" s="4" t="n">
        <v>51</v>
      </c>
      <c r="AE222" s="7" t="inlineStr">
        <is>
          <t>not applicable</t>
        </is>
      </c>
      <c r="AF222" s="4" t="n">
        <v>2006</v>
      </c>
      <c r="AG222" s="4" t="inlineStr">
        <is>
          <t>x</t>
        </is>
      </c>
      <c r="AI222" s="18" t="inlineStr">
        <is>
          <t xml:space="preserve">File No.:Q/LX.S.E.04.022-2006 </t>
        </is>
      </c>
      <c r="AK222" s="10" t="inlineStr">
        <is>
          <t>CC-CV</t>
        </is>
      </c>
      <c r="AL222" s="10" t="n">
        <v>0.02</v>
      </c>
      <c r="AM222" s="10" t="inlineStr">
        <is>
          <t>not defined</t>
        </is>
      </c>
      <c r="AN222">
        <f>IF(G222="Pouch",1,IF(G222="Prismatic",2,IF(G222="Cylindrical",3,"")))</f>
        <v/>
      </c>
      <c r="AO222" t="n">
        <v>60.79</v>
      </c>
    </row>
    <row r="223" ht="15" customHeight="1">
      <c r="A223" t="n">
        <v>221</v>
      </c>
      <c r="B223" s="3" t="inlineStr">
        <is>
          <t>SDL-14956</t>
        </is>
      </c>
      <c r="C223" s="3" t="inlineStr">
        <is>
          <t>SDL-14956</t>
        </is>
      </c>
      <c r="D223" s="3" t="inlineStr">
        <is>
          <t>Wuhan Lisun Power Corp. Ltd</t>
        </is>
      </c>
      <c r="G223" s="3" t="inlineStr">
        <is>
          <t>Prismatic</t>
        </is>
      </c>
      <c r="H223" s="3" t="inlineStr">
        <is>
          <t>IMP225058S</t>
        </is>
      </c>
      <c r="I223" s="3" t="inlineStr">
        <is>
          <t>Active</t>
        </is>
      </c>
      <c r="J223" s="3" t="inlineStr">
        <is>
          <t>Prismatic</t>
        </is>
      </c>
      <c r="K223" s="4" t="n">
        <v>500</v>
      </c>
      <c r="L223" s="4" t="n">
        <v>80</v>
      </c>
      <c r="M223" s="4" t="inlineStr">
        <is>
          <t>not defined</t>
        </is>
      </c>
      <c r="N223" s="4" t="inlineStr">
        <is>
          <t>not defined</t>
        </is>
      </c>
      <c r="O223" s="3" t="n">
        <v>4</v>
      </c>
      <c r="P223" s="3" t="n">
        <v>4.2</v>
      </c>
      <c r="Q223" s="3" t="n">
        <v>3.7</v>
      </c>
      <c r="R223" s="3" t="n">
        <v>2.75</v>
      </c>
      <c r="S223" s="3" t="n">
        <v>0.8</v>
      </c>
      <c r="T223" s="3" t="n">
        <v>4</v>
      </c>
      <c r="U223" s="6" t="n">
        <v>1</v>
      </c>
      <c r="V223" s="3" t="n">
        <v>160</v>
      </c>
      <c r="W223" s="3" t="n">
        <v>71.91</v>
      </c>
      <c r="X223" s="3" t="n">
        <v>1</v>
      </c>
      <c r="Y223" s="3" t="n">
        <v>0.8</v>
      </c>
      <c r="Z223" s="6" t="n">
        <v>1</v>
      </c>
      <c r="AA223" s="10" t="inlineStr">
        <is>
          <t>not defined</t>
        </is>
      </c>
      <c r="AB223" s="4" t="n">
        <v>60</v>
      </c>
      <c r="AC223" s="4" t="n">
        <v>23.5</v>
      </c>
      <c r="AD223" s="4" t="n">
        <v>51</v>
      </c>
      <c r="AE223" s="7" t="inlineStr">
        <is>
          <t>not applicable</t>
        </is>
      </c>
      <c r="AF223" s="4" t="n">
        <v>2006</v>
      </c>
      <c r="AG223" s="4" t="inlineStr">
        <is>
          <t>x</t>
        </is>
      </c>
      <c r="AI223" s="18" t="inlineStr">
        <is>
          <t xml:space="preserve">File No.:Q/LX.S.E.04.021-2006 </t>
        </is>
      </c>
      <c r="AK223" s="10" t="inlineStr">
        <is>
          <t>CC-CV</t>
        </is>
      </c>
      <c r="AL223" s="10" t="n">
        <v>0.02</v>
      </c>
      <c r="AM223" s="10" t="inlineStr">
        <is>
          <t>not defined</t>
        </is>
      </c>
      <c r="AN223">
        <f>IF(G223="Pouch",1,IF(G223="Prismatic",2,IF(G223="Cylindrical",3,"")))</f>
        <v/>
      </c>
      <c r="AO223" t="n">
        <v>60.79</v>
      </c>
    </row>
    <row r="224" ht="15" customHeight="1">
      <c r="A224" t="n">
        <v>222</v>
      </c>
      <c r="B224" s="3" t="inlineStr">
        <is>
          <t>SDL-14957</t>
        </is>
      </c>
      <c r="C224" s="3" t="inlineStr">
        <is>
          <t>SDL-14957</t>
        </is>
      </c>
      <c r="D224" s="3" t="inlineStr">
        <is>
          <t>Wuhan Lisun Power Corp. Ltd</t>
        </is>
      </c>
      <c r="G224" s="3" t="inlineStr">
        <is>
          <t>Prismatic</t>
        </is>
      </c>
      <c r="H224" s="3" t="inlineStr">
        <is>
          <t>ICP174167S</t>
        </is>
      </c>
      <c r="I224" s="3" t="inlineStr">
        <is>
          <t>Active</t>
        </is>
      </c>
      <c r="J224" s="3" t="inlineStr">
        <is>
          <t>Prismatic</t>
        </is>
      </c>
      <c r="K224" s="4" t="n">
        <v>500</v>
      </c>
      <c r="L224" s="4" t="n">
        <v>80</v>
      </c>
      <c r="M224" s="4" t="inlineStr">
        <is>
          <t>not defined</t>
        </is>
      </c>
      <c r="N224" s="4" t="inlineStr">
        <is>
          <t>not defined</t>
        </is>
      </c>
      <c r="O224" s="3" t="n">
        <v>4</v>
      </c>
      <c r="P224" s="3" t="n">
        <v>4.2</v>
      </c>
      <c r="Q224" s="3" t="n">
        <v>3.7</v>
      </c>
      <c r="R224" s="3" t="n">
        <v>2.75</v>
      </c>
      <c r="S224" s="3" t="n">
        <v>0.8</v>
      </c>
      <c r="T224" s="3" t="n">
        <v>1</v>
      </c>
      <c r="U224" s="6" t="n">
        <v>1</v>
      </c>
      <c r="V224" s="3" t="n">
        <v>130</v>
      </c>
      <c r="W224" s="3" t="n">
        <v>53.613</v>
      </c>
      <c r="X224" s="3" t="n">
        <v>1</v>
      </c>
      <c r="Y224" s="3" t="n">
        <v>0.8</v>
      </c>
      <c r="Z224" s="6" t="n">
        <v>1</v>
      </c>
      <c r="AA224" s="10" t="inlineStr">
        <is>
          <t>not defined</t>
        </is>
      </c>
      <c r="AB224" s="4" t="n">
        <v>69</v>
      </c>
      <c r="AC224" s="4" t="n">
        <v>18.5</v>
      </c>
      <c r="AD224" s="4" t="n">
        <v>42</v>
      </c>
      <c r="AE224" s="7" t="inlineStr">
        <is>
          <t>not applicable</t>
        </is>
      </c>
      <c r="AF224" s="4" t="n">
        <v>2006</v>
      </c>
      <c r="AG224" s="4" t="inlineStr">
        <is>
          <t>x</t>
        </is>
      </c>
      <c r="AI224" s="18" t="inlineStr">
        <is>
          <t xml:space="preserve">File No.:Q/LX.S.E.04.002-2006 </t>
        </is>
      </c>
      <c r="AK224" s="10" t="inlineStr">
        <is>
          <t>CC-CV</t>
        </is>
      </c>
      <c r="AL224" s="10" t="n">
        <v>0.02</v>
      </c>
      <c r="AM224" s="10" t="inlineStr">
        <is>
          <t>not defined</t>
        </is>
      </c>
      <c r="AN224">
        <f>IF(G224="Pouch",1,IF(G224="Prismatic",2,IF(G224="Cylindrical",3,"")))</f>
        <v/>
      </c>
      <c r="AO224" t="n">
        <v>60.79</v>
      </c>
    </row>
    <row r="225" ht="15" customHeight="1">
      <c r="A225" t="n">
        <v>223</v>
      </c>
      <c r="B225" s="3" t="inlineStr">
        <is>
          <t>SDL-14958</t>
        </is>
      </c>
      <c r="C225" s="3" t="inlineStr">
        <is>
          <t>SDL-14958</t>
        </is>
      </c>
      <c r="D225" s="3" t="inlineStr">
        <is>
          <t>Wuhan Lisun Power Corp. Ltd</t>
        </is>
      </c>
      <c r="G225" s="3" t="inlineStr">
        <is>
          <t>Prismatic</t>
        </is>
      </c>
      <c r="H225" s="3" t="inlineStr">
        <is>
          <t>ICP254145S</t>
        </is>
      </c>
      <c r="I225" s="3" t="inlineStr">
        <is>
          <t>Active</t>
        </is>
      </c>
      <c r="J225" s="3" t="inlineStr">
        <is>
          <t>Prismatic</t>
        </is>
      </c>
      <c r="K225" s="4" t="n">
        <v>500</v>
      </c>
      <c r="L225" s="4" t="n">
        <v>80</v>
      </c>
      <c r="M225" s="4" t="inlineStr">
        <is>
          <t>not defined</t>
        </is>
      </c>
      <c r="N225" s="4" t="inlineStr">
        <is>
          <t>not defined</t>
        </is>
      </c>
      <c r="O225" s="3" t="n">
        <v>4</v>
      </c>
      <c r="P225" s="3" t="n">
        <v>4.2</v>
      </c>
      <c r="Q225" s="3" t="n">
        <v>3.7</v>
      </c>
      <c r="R225" s="3" t="n">
        <v>2.75</v>
      </c>
      <c r="S225" s="3" t="n">
        <v>0.8</v>
      </c>
      <c r="T225" s="3" t="n">
        <v>2</v>
      </c>
      <c r="U225" s="6" t="n">
        <v>1</v>
      </c>
      <c r="V225" s="3" t="n">
        <v>115</v>
      </c>
      <c r="W225" s="3" t="n">
        <v>52.311</v>
      </c>
      <c r="X225" s="3" t="n">
        <v>1</v>
      </c>
      <c r="Y225" s="3" t="n">
        <v>0.8</v>
      </c>
      <c r="Z225" s="6" t="n">
        <v>1</v>
      </c>
      <c r="AA225" s="10" t="inlineStr">
        <is>
          <t>not defined</t>
        </is>
      </c>
      <c r="AB225" s="4" t="n">
        <v>47</v>
      </c>
      <c r="AC225" s="4" t="n">
        <v>25.5</v>
      </c>
      <c r="AD225" s="4" t="n">
        <v>41.5</v>
      </c>
      <c r="AE225" s="7" t="inlineStr">
        <is>
          <t>not applicable</t>
        </is>
      </c>
      <c r="AF225" s="4" t="n">
        <v>2006</v>
      </c>
      <c r="AG225" s="4" t="inlineStr">
        <is>
          <t>x</t>
        </is>
      </c>
      <c r="AI225" s="18" t="inlineStr">
        <is>
          <t xml:space="preserve">File No.:Q/LX.S.E.04.024-2006 </t>
        </is>
      </c>
      <c r="AK225" s="10" t="inlineStr">
        <is>
          <t>CC-CV</t>
        </is>
      </c>
      <c r="AL225" s="10" t="n">
        <v>0.02</v>
      </c>
      <c r="AM225" s="10" t="inlineStr">
        <is>
          <t>not defined</t>
        </is>
      </c>
      <c r="AN225">
        <f>IF(G225="Pouch",1,IF(G225="Prismatic",2,IF(G225="Cylindrical",3,"")))</f>
        <v/>
      </c>
      <c r="AO225" t="n">
        <v>60.79</v>
      </c>
    </row>
    <row r="226">
      <c r="A226" t="n">
        <v>224</v>
      </c>
      <c r="B226" s="3" t="inlineStr">
        <is>
          <t>SDL-14959</t>
        </is>
      </c>
      <c r="C226" s="3" t="inlineStr">
        <is>
          <t>SDL-14959</t>
        </is>
      </c>
      <c r="D226" s="3" t="inlineStr">
        <is>
          <t>Wuhan Lisun Power Corp. Ltd</t>
        </is>
      </c>
      <c r="G226" s="3" t="inlineStr">
        <is>
          <t>Prismatic</t>
        </is>
      </c>
      <c r="H226" s="3" t="inlineStr">
        <is>
          <t>ICP225054S</t>
        </is>
      </c>
      <c r="I226" s="3" t="inlineStr">
        <is>
          <t>Active</t>
        </is>
      </c>
      <c r="J226" s="3" t="inlineStr">
        <is>
          <t>Prismatic</t>
        </is>
      </c>
      <c r="K226" s="4" t="n">
        <v>500</v>
      </c>
      <c r="L226" s="4" t="n">
        <v>80</v>
      </c>
      <c r="M226" s="4" t="inlineStr">
        <is>
          <t>not defined</t>
        </is>
      </c>
      <c r="N226" s="4" t="inlineStr">
        <is>
          <t>not defined</t>
        </is>
      </c>
      <c r="O226" s="3" t="n">
        <v>5</v>
      </c>
      <c r="P226" s="3" t="n">
        <v>4.2</v>
      </c>
      <c r="Q226" s="3" t="n">
        <v>3.7</v>
      </c>
      <c r="R226" s="3" t="n">
        <v>2.75</v>
      </c>
      <c r="S226" s="3" t="n">
        <v>1</v>
      </c>
      <c r="T226" s="3" t="n">
        <v>1</v>
      </c>
      <c r="U226" s="6" t="n">
        <v>1</v>
      </c>
      <c r="V226" s="3" t="n">
        <v>155</v>
      </c>
      <c r="W226" s="3" t="n">
        <v>67.116</v>
      </c>
      <c r="X226" s="3" t="n">
        <v>1</v>
      </c>
      <c r="Y226" s="3" t="n">
        <v>1</v>
      </c>
      <c r="Z226" s="6" t="n">
        <v>1</v>
      </c>
      <c r="AA226" s="10" t="inlineStr">
        <is>
          <t>not defined</t>
        </is>
      </c>
      <c r="AB226" s="4" t="n">
        <v>56</v>
      </c>
      <c r="AC226" s="4" t="n">
        <v>23.5</v>
      </c>
      <c r="AD226" s="4" t="n">
        <v>51</v>
      </c>
      <c r="AE226" s="7" t="inlineStr">
        <is>
          <t>not applicable</t>
        </is>
      </c>
      <c r="AF226" s="4" t="n">
        <v>2006</v>
      </c>
      <c r="AG226" s="4" t="inlineStr">
        <is>
          <t>x</t>
        </is>
      </c>
      <c r="AK226" s="10" t="inlineStr">
        <is>
          <t>CC-CV</t>
        </is>
      </c>
      <c r="AL226" s="10" t="n">
        <v>0.02</v>
      </c>
      <c r="AM226" s="10" t="inlineStr">
        <is>
          <t>not defined</t>
        </is>
      </c>
      <c r="AN226">
        <f>IF(G226="Pouch",1,IF(G226="Prismatic",2,IF(G226="Cylindrical",3,"")))</f>
        <v/>
      </c>
      <c r="AO226" t="n">
        <v>60.79</v>
      </c>
    </row>
    <row r="227" ht="15" customHeight="1">
      <c r="A227" t="n">
        <v>225</v>
      </c>
      <c r="B227" s="3" t="inlineStr">
        <is>
          <t>SDL-14960</t>
        </is>
      </c>
      <c r="C227" s="3" t="inlineStr">
        <is>
          <t>SDL-14960</t>
        </is>
      </c>
      <c r="D227" s="3" t="inlineStr">
        <is>
          <t>Wuhan Lisun Power Corp. Ltd</t>
        </is>
      </c>
      <c r="G227" s="3" t="inlineStr">
        <is>
          <t>Prismatic</t>
        </is>
      </c>
      <c r="H227" s="3" t="inlineStr">
        <is>
          <t>IMP225069S</t>
        </is>
      </c>
      <c r="I227" s="3" t="inlineStr">
        <is>
          <t>Active</t>
        </is>
      </c>
      <c r="J227" s="3" t="inlineStr">
        <is>
          <t>Prismatic</t>
        </is>
      </c>
      <c r="K227" s="4" t="n">
        <v>500</v>
      </c>
      <c r="L227" s="4" t="n">
        <v>80</v>
      </c>
      <c r="M227" s="4" t="inlineStr">
        <is>
          <t>not defined</t>
        </is>
      </c>
      <c r="N227" s="4" t="inlineStr">
        <is>
          <t>not defined</t>
        </is>
      </c>
      <c r="O227" s="3" t="n">
        <v>5</v>
      </c>
      <c r="P227" s="3" t="n">
        <v>4.2</v>
      </c>
      <c r="Q227" s="3" t="n">
        <v>3.7</v>
      </c>
      <c r="R227" s="3" t="n">
        <v>2.75</v>
      </c>
      <c r="S227" s="3" t="n">
        <v>1</v>
      </c>
      <c r="T227" s="3" t="n">
        <v>1</v>
      </c>
      <c r="U227" s="6" t="n">
        <v>1</v>
      </c>
      <c r="V227" s="3" t="n">
        <v>195</v>
      </c>
      <c r="W227" s="3" t="n">
        <v>85.09350000000001</v>
      </c>
      <c r="X227" s="3" t="n">
        <v>1</v>
      </c>
      <c r="Y227" s="3" t="n">
        <v>1</v>
      </c>
      <c r="Z227" s="6" t="n">
        <v>1</v>
      </c>
      <c r="AA227" s="10" t="inlineStr">
        <is>
          <t>not defined</t>
        </is>
      </c>
      <c r="AB227" s="4" t="n">
        <v>71</v>
      </c>
      <c r="AC227" s="4" t="n">
        <v>23.5</v>
      </c>
      <c r="AD227" s="4" t="n">
        <v>51</v>
      </c>
      <c r="AE227" s="7" t="inlineStr">
        <is>
          <t>not applicable</t>
        </is>
      </c>
      <c r="AF227" s="4" t="n">
        <v>2006</v>
      </c>
      <c r="AG227" s="4" t="inlineStr">
        <is>
          <t>x</t>
        </is>
      </c>
      <c r="AI227" s="18" t="inlineStr">
        <is>
          <t xml:space="preserve">File No.:Q/LX.S.E.04.008-2006 </t>
        </is>
      </c>
      <c r="AK227" s="10" t="inlineStr">
        <is>
          <t>CC-CV</t>
        </is>
      </c>
      <c r="AL227" s="10" t="n">
        <v>0.02</v>
      </c>
      <c r="AM227" s="10" t="inlineStr">
        <is>
          <t>not defined</t>
        </is>
      </c>
      <c r="AN227">
        <f>IF(G227="Pouch",1,IF(G227="Prismatic",2,IF(G227="Cylindrical",3,"")))</f>
        <v/>
      </c>
      <c r="AO227" t="n">
        <v>60.79</v>
      </c>
    </row>
    <row r="228">
      <c r="A228" t="n">
        <v>226</v>
      </c>
      <c r="B228" s="3" t="inlineStr">
        <is>
          <t>SDL-14961</t>
        </is>
      </c>
      <c r="C228" s="3" t="inlineStr">
        <is>
          <t>SDL-14961</t>
        </is>
      </c>
      <c r="D228" s="3" t="inlineStr">
        <is>
          <t>Wuhan Lisun Power Corp. Ltd</t>
        </is>
      </c>
      <c r="G228" s="3" t="inlineStr">
        <is>
          <t>Prismatic</t>
        </is>
      </c>
      <c r="H228" s="3" t="inlineStr">
        <is>
          <t>ICP226769S</t>
        </is>
      </c>
      <c r="I228" s="3" t="inlineStr">
        <is>
          <t>Active</t>
        </is>
      </c>
      <c r="J228" s="3" t="inlineStr">
        <is>
          <t>Prismatic</t>
        </is>
      </c>
      <c r="K228" s="4" t="n">
        <v>500</v>
      </c>
      <c r="L228" s="4" t="n">
        <v>80</v>
      </c>
      <c r="M228" s="4" t="inlineStr">
        <is>
          <t>not defined</t>
        </is>
      </c>
      <c r="N228" s="4" t="inlineStr">
        <is>
          <t>not defined</t>
        </is>
      </c>
      <c r="O228" s="3" t="n">
        <v>6.5</v>
      </c>
      <c r="P228" s="3" t="n">
        <v>4.2</v>
      </c>
      <c r="Q228" s="3" t="n">
        <v>3.7</v>
      </c>
      <c r="R228" s="3" t="n">
        <v>2.75</v>
      </c>
      <c r="S228" s="3" t="n">
        <v>1.3</v>
      </c>
      <c r="T228" s="3" t="n">
        <v>3</v>
      </c>
      <c r="U228" s="6" t="n">
        <v>1</v>
      </c>
      <c r="V228" s="3" t="n">
        <v>235</v>
      </c>
      <c r="W228" s="3" t="n">
        <v>113.458</v>
      </c>
      <c r="X228" s="3" t="n">
        <v>1</v>
      </c>
      <c r="Y228" s="3" t="n">
        <v>1.3</v>
      </c>
      <c r="Z228" s="6" t="n">
        <v>1</v>
      </c>
      <c r="AA228" s="10" t="inlineStr">
        <is>
          <t>not defined</t>
        </is>
      </c>
      <c r="AB228" s="4" t="n">
        <v>71</v>
      </c>
      <c r="AC228" s="4" t="n">
        <v>23.5</v>
      </c>
      <c r="AD228" s="4" t="n">
        <v>68</v>
      </c>
      <c r="AE228" s="7" t="inlineStr">
        <is>
          <t>not applicable</t>
        </is>
      </c>
      <c r="AF228" s="4" t="n">
        <v>2006</v>
      </c>
      <c r="AG228" s="4" t="inlineStr">
        <is>
          <t>x</t>
        </is>
      </c>
      <c r="AK228" s="10" t="inlineStr">
        <is>
          <t>CC-CV</t>
        </is>
      </c>
      <c r="AL228" s="10" t="n">
        <v>0.02</v>
      </c>
      <c r="AM228" s="10" t="inlineStr">
        <is>
          <t>not defined</t>
        </is>
      </c>
      <c r="AN228">
        <f>IF(G228="Pouch",1,IF(G228="Prismatic",2,IF(G228="Cylindrical",3,"")))</f>
        <v/>
      </c>
      <c r="AO228" t="n">
        <v>60.79</v>
      </c>
    </row>
    <row r="229" ht="15" customHeight="1">
      <c r="A229" t="n">
        <v>227</v>
      </c>
      <c r="B229" s="3" t="inlineStr">
        <is>
          <t>SDL-14962</t>
        </is>
      </c>
      <c r="C229" s="3" t="inlineStr">
        <is>
          <t>SDL-14962</t>
        </is>
      </c>
      <c r="D229" s="3" t="inlineStr">
        <is>
          <t>Wuhan Lisun Power Corp. Ltd</t>
        </is>
      </c>
      <c r="G229" s="3" t="inlineStr">
        <is>
          <t>Prismatic</t>
        </is>
      </c>
      <c r="H229" s="3" t="inlineStr">
        <is>
          <t>ICP225069S</t>
        </is>
      </c>
      <c r="I229" s="3" t="inlineStr">
        <is>
          <t>Active</t>
        </is>
      </c>
      <c r="J229" s="3" t="inlineStr">
        <is>
          <t>Prismatic</t>
        </is>
      </c>
      <c r="K229" s="4" t="n">
        <v>500</v>
      </c>
      <c r="L229" s="4" t="n">
        <v>80</v>
      </c>
      <c r="M229" s="4" t="inlineStr">
        <is>
          <t>not defined</t>
        </is>
      </c>
      <c r="N229" s="4" t="inlineStr">
        <is>
          <t>not defined</t>
        </is>
      </c>
      <c r="O229" s="3" t="n">
        <v>7</v>
      </c>
      <c r="P229" s="3" t="n">
        <v>4.2</v>
      </c>
      <c r="Q229" s="3" t="n">
        <v>3.7</v>
      </c>
      <c r="R229" s="3" t="n">
        <v>2.75</v>
      </c>
      <c r="S229" s="3" t="n">
        <v>1.4</v>
      </c>
      <c r="T229" s="3" t="n">
        <v>1.4</v>
      </c>
      <c r="U229" s="6" t="n">
        <v>1</v>
      </c>
      <c r="V229" s="3" t="n">
        <v>195</v>
      </c>
      <c r="W229" s="3" t="n">
        <v>85.09350000000001</v>
      </c>
      <c r="X229" s="3" t="n">
        <v>1.4</v>
      </c>
      <c r="Y229" s="3" t="n">
        <v>1.4</v>
      </c>
      <c r="Z229" s="6" t="n">
        <v>1</v>
      </c>
      <c r="AA229" s="10" t="inlineStr">
        <is>
          <t>not defined</t>
        </is>
      </c>
      <c r="AB229" s="4" t="n">
        <v>71</v>
      </c>
      <c r="AC229" s="4" t="n">
        <v>23.5</v>
      </c>
      <c r="AD229" s="4" t="n">
        <v>51</v>
      </c>
      <c r="AE229" s="7" t="inlineStr">
        <is>
          <t>not applicable</t>
        </is>
      </c>
      <c r="AF229" s="4" t="n">
        <v>2006</v>
      </c>
      <c r="AG229" s="4" t="inlineStr">
        <is>
          <t>x</t>
        </is>
      </c>
      <c r="AI229" s="18" t="inlineStr">
        <is>
          <t xml:space="preserve">File No.:Q/LX.S.E.04.006-2006 </t>
        </is>
      </c>
      <c r="AK229" s="10" t="inlineStr">
        <is>
          <t>CC-CV</t>
        </is>
      </c>
      <c r="AL229" s="10" t="n">
        <v>0.02</v>
      </c>
      <c r="AM229" s="10" t="inlineStr">
        <is>
          <t>not defined</t>
        </is>
      </c>
      <c r="AN229">
        <f>IF(G229="Pouch",1,IF(G229="Prismatic",2,IF(G229="Cylindrical",3,"")))</f>
        <v/>
      </c>
      <c r="AO229" t="n">
        <v>60.79</v>
      </c>
    </row>
    <row r="230" ht="15" customHeight="1">
      <c r="A230" t="n">
        <v>228</v>
      </c>
      <c r="B230" s="3" t="inlineStr">
        <is>
          <t>SDL-14963</t>
        </is>
      </c>
      <c r="C230" s="3" t="inlineStr">
        <is>
          <t>SDL-14963</t>
        </is>
      </c>
      <c r="D230" s="3" t="inlineStr">
        <is>
          <t>Wuhan Lisun Power Corp. Ltd</t>
        </is>
      </c>
      <c r="G230" s="3" t="inlineStr">
        <is>
          <t>Prismatic</t>
        </is>
      </c>
      <c r="H230" s="3" t="inlineStr">
        <is>
          <t>ICP226754M</t>
        </is>
      </c>
      <c r="I230" s="3" t="inlineStr">
        <is>
          <t>Active</t>
        </is>
      </c>
      <c r="J230" s="3" t="inlineStr">
        <is>
          <t>Prismatic</t>
        </is>
      </c>
      <c r="K230" s="4" t="n">
        <v>500</v>
      </c>
      <c r="L230" s="4" t="n">
        <v>80</v>
      </c>
      <c r="M230" s="4" t="inlineStr">
        <is>
          <t>not defined</t>
        </is>
      </c>
      <c r="N230" s="4" t="inlineStr">
        <is>
          <t>not defined</t>
        </is>
      </c>
      <c r="O230" s="3" t="n">
        <v>7</v>
      </c>
      <c r="P230" s="3" t="n">
        <v>4.2</v>
      </c>
      <c r="Q230" s="3" t="n">
        <v>3.7</v>
      </c>
      <c r="R230" s="3" t="n">
        <v>2.75</v>
      </c>
      <c r="S230" s="3" t="n">
        <v>7</v>
      </c>
      <c r="T230" s="3" t="n">
        <v>7</v>
      </c>
      <c r="U230" s="6" t="n">
        <v>1</v>
      </c>
      <c r="V230" s="3" t="n">
        <v>210</v>
      </c>
      <c r="W230" s="3" t="n">
        <v>110.262</v>
      </c>
      <c r="X230" s="3" t="n">
        <v>7</v>
      </c>
      <c r="Y230" s="3" t="n">
        <v>7</v>
      </c>
      <c r="Z230" s="6" t="n">
        <v>1</v>
      </c>
      <c r="AA230" s="10" t="inlineStr">
        <is>
          <t>not defined</t>
        </is>
      </c>
      <c r="AB230" s="4" t="n">
        <v>69</v>
      </c>
      <c r="AC230" s="4" t="n">
        <v>23.5</v>
      </c>
      <c r="AD230" s="4" t="n">
        <v>68</v>
      </c>
      <c r="AE230" s="7" t="inlineStr">
        <is>
          <t>not applicable</t>
        </is>
      </c>
      <c r="AF230" s="4" t="n">
        <v>2006</v>
      </c>
      <c r="AG230" s="4" t="inlineStr">
        <is>
          <t>x</t>
        </is>
      </c>
      <c r="AI230" s="18" t="inlineStr">
        <is>
          <t xml:space="preserve">File No.:Q/LX.S.E.04.016-2006 </t>
        </is>
      </c>
      <c r="AK230" s="10" t="inlineStr">
        <is>
          <t>CC-CV</t>
        </is>
      </c>
      <c r="AL230" s="10" t="n">
        <v>0.02</v>
      </c>
      <c r="AM230" s="10" t="inlineStr">
        <is>
          <t>not defined</t>
        </is>
      </c>
      <c r="AN230">
        <f>IF(G230="Pouch",1,IF(G230="Prismatic",2,IF(G230="Cylindrical",3,"")))</f>
        <v/>
      </c>
      <c r="AO230" t="n">
        <v>60.79</v>
      </c>
    </row>
    <row r="231" ht="15" customHeight="1">
      <c r="A231" t="n">
        <v>229</v>
      </c>
      <c r="B231" s="3" t="inlineStr">
        <is>
          <t>SDL-14964</t>
        </is>
      </c>
      <c r="C231" s="3" t="inlineStr">
        <is>
          <t>SDL-14964</t>
        </is>
      </c>
      <c r="D231" s="3" t="inlineStr">
        <is>
          <t>Wuhan Lisun Power Corp. Ltd</t>
        </is>
      </c>
      <c r="G231" s="3" t="inlineStr">
        <is>
          <t>Prismatic</t>
        </is>
      </c>
      <c r="H231" s="3" t="inlineStr">
        <is>
          <t>ICP226769S</t>
        </is>
      </c>
      <c r="I231" s="3" t="inlineStr">
        <is>
          <t>Active</t>
        </is>
      </c>
      <c r="J231" s="3" t="inlineStr">
        <is>
          <t>Prismatic</t>
        </is>
      </c>
      <c r="K231" s="4" t="n">
        <v>500</v>
      </c>
      <c r="L231" s="4" t="n">
        <v>80</v>
      </c>
      <c r="M231" s="4" t="inlineStr">
        <is>
          <t>not defined</t>
        </is>
      </c>
      <c r="N231" s="4" t="inlineStr">
        <is>
          <t>not defined</t>
        </is>
      </c>
      <c r="O231" s="3" t="n">
        <v>9</v>
      </c>
      <c r="P231" s="3" t="n">
        <v>4.2</v>
      </c>
      <c r="Q231" s="3" t="n">
        <v>3.7</v>
      </c>
      <c r="R231" s="3" t="n">
        <v>2.75</v>
      </c>
      <c r="S231" s="3" t="n">
        <v>1.8</v>
      </c>
      <c r="T231" s="3" t="n">
        <v>1.8</v>
      </c>
      <c r="U231" s="6" t="n">
        <v>1</v>
      </c>
      <c r="V231" s="3" t="n">
        <v>235</v>
      </c>
      <c r="W231" s="3" t="n">
        <v>113.458</v>
      </c>
      <c r="X231" s="3" t="n">
        <v>1.8</v>
      </c>
      <c r="Y231" s="3" t="n">
        <v>1.8</v>
      </c>
      <c r="Z231" s="6" t="n">
        <v>1</v>
      </c>
      <c r="AA231" s="10" t="inlineStr">
        <is>
          <t>not defined</t>
        </is>
      </c>
      <c r="AB231" s="4" t="n">
        <v>71</v>
      </c>
      <c r="AC231" s="4" t="n">
        <v>23.5</v>
      </c>
      <c r="AD231" s="4" t="n">
        <v>68</v>
      </c>
      <c r="AE231" s="7" t="inlineStr">
        <is>
          <t>not applicable</t>
        </is>
      </c>
      <c r="AF231" s="4" t="n">
        <v>2006</v>
      </c>
      <c r="AG231" s="4" t="inlineStr">
        <is>
          <t>x</t>
        </is>
      </c>
      <c r="AI231" s="18" t="inlineStr">
        <is>
          <t xml:space="preserve">File No.:Q/LX.S.E.04.010-2006 </t>
        </is>
      </c>
      <c r="AK231" s="10" t="inlineStr">
        <is>
          <t>CC-CV</t>
        </is>
      </c>
      <c r="AL231" s="10" t="n">
        <v>0.02</v>
      </c>
      <c r="AM231" s="10" t="inlineStr">
        <is>
          <t>not defined</t>
        </is>
      </c>
      <c r="AN231">
        <f>IF(G231="Pouch",1,IF(G231="Prismatic",2,IF(G231="Cylindrical",3,"")))</f>
        <v/>
      </c>
      <c r="AO231" t="n">
        <v>60.79</v>
      </c>
    </row>
    <row r="232" ht="15" customHeight="1">
      <c r="A232" t="n">
        <v>230</v>
      </c>
      <c r="B232" s="3" t="inlineStr">
        <is>
          <t>SDL-14965</t>
        </is>
      </c>
      <c r="C232" s="3" t="inlineStr">
        <is>
          <t>SDL-14965</t>
        </is>
      </c>
      <c r="D232" s="3" t="inlineStr">
        <is>
          <t>Wuhan Lisun Power Corp. Ltd</t>
        </is>
      </c>
      <c r="G232" s="3" t="inlineStr">
        <is>
          <t>Prismatic</t>
        </is>
      </c>
      <c r="H232" s="3" t="inlineStr">
        <is>
          <t>ICP257054M</t>
        </is>
      </c>
      <c r="I232" s="3" t="inlineStr">
        <is>
          <t>Active</t>
        </is>
      </c>
      <c r="J232" s="3" t="inlineStr">
        <is>
          <t>Prismatic</t>
        </is>
      </c>
      <c r="K232" s="4" t="n">
        <v>500</v>
      </c>
      <c r="L232" s="4" t="n">
        <v>80</v>
      </c>
      <c r="M232" s="4" t="inlineStr">
        <is>
          <t>not defined</t>
        </is>
      </c>
      <c r="N232" s="4" t="inlineStr">
        <is>
          <t>not defined</t>
        </is>
      </c>
      <c r="O232" s="3" t="n">
        <v>9</v>
      </c>
      <c r="P232" s="3" t="n">
        <v>4.2</v>
      </c>
      <c r="Q232" s="3" t="n">
        <v>3.7</v>
      </c>
      <c r="R232" s="3" t="n">
        <v>2.75</v>
      </c>
      <c r="S232" s="3" t="n">
        <v>9</v>
      </c>
      <c r="T232" s="3" t="n">
        <v>9</v>
      </c>
      <c r="U232" s="6" t="n">
        <v>1</v>
      </c>
      <c r="V232" s="3" t="n">
        <v>250</v>
      </c>
      <c r="W232" s="3" t="n">
        <v>129.8235</v>
      </c>
      <c r="X232" s="3" t="n">
        <v>9</v>
      </c>
      <c r="Y232" s="3" t="n">
        <v>9</v>
      </c>
      <c r="Z232" s="6" t="n">
        <v>1</v>
      </c>
      <c r="AA232" s="10" t="inlineStr">
        <is>
          <t>not defined</t>
        </is>
      </c>
      <c r="AB232" s="4" t="n">
        <v>71</v>
      </c>
      <c r="AC232" s="4" t="n">
        <v>26.5</v>
      </c>
      <c r="AD232" s="4" t="n">
        <v>69</v>
      </c>
      <c r="AE232" s="7" t="inlineStr">
        <is>
          <t>not applicable</t>
        </is>
      </c>
      <c r="AF232" s="4" t="n">
        <v>2006</v>
      </c>
      <c r="AG232" s="4" t="inlineStr">
        <is>
          <t>x</t>
        </is>
      </c>
      <c r="AI232" s="18" t="inlineStr">
        <is>
          <t xml:space="preserve">File No.:Q/LX.S.E.04.018-2006 </t>
        </is>
      </c>
      <c r="AK232" s="10" t="inlineStr">
        <is>
          <t>CC-CV</t>
        </is>
      </c>
      <c r="AL232" s="10" t="n">
        <v>0.02</v>
      </c>
      <c r="AM232" s="10" t="inlineStr">
        <is>
          <t>not defined</t>
        </is>
      </c>
      <c r="AN232">
        <f>IF(G232="Pouch",1,IF(G232="Prismatic",2,IF(G232="Cylindrical",3,"")))</f>
        <v/>
      </c>
      <c r="AO232" t="n">
        <v>60.79</v>
      </c>
    </row>
    <row r="233">
      <c r="A233" t="n">
        <v>231</v>
      </c>
      <c r="B233" s="3" t="inlineStr">
        <is>
          <t>SDL-16572</t>
        </is>
      </c>
      <c r="C233" s="3" t="inlineStr">
        <is>
          <t>SDL-16572</t>
        </is>
      </c>
      <c r="D233" s="3" t="inlineStr">
        <is>
          <t>Saft</t>
        </is>
      </c>
      <c r="E233" s="3" t="inlineStr">
        <is>
          <t>Nickel rich</t>
        </is>
      </c>
      <c r="F233" s="3" t="inlineStr">
        <is>
          <t>NMC, NCA, NMC/NCA</t>
        </is>
      </c>
      <c r="G233" s="3" t="inlineStr">
        <is>
          <t>Cylindrical</t>
        </is>
      </c>
      <c r="H233" s="3" t="inlineStr">
        <is>
          <t>VL 52E</t>
        </is>
      </c>
      <c r="I233" s="3" t="inlineStr">
        <is>
          <t>Active</t>
        </is>
      </c>
      <c r="J233" s="3" t="inlineStr">
        <is>
          <t>Cyl</t>
        </is>
      </c>
      <c r="K233" s="4" t="n">
        <v>500</v>
      </c>
      <c r="L233" s="4" t="n">
        <v>80</v>
      </c>
      <c r="M233" s="3" t="n">
        <v>392</v>
      </c>
      <c r="N233" s="3" t="n">
        <v>178</v>
      </c>
      <c r="O233" s="3" t="n">
        <v>52</v>
      </c>
      <c r="P233" s="3" t="n">
        <v>4.1</v>
      </c>
      <c r="Q233" s="3" t="n">
        <v>3.6</v>
      </c>
      <c r="R233" s="3" t="n">
        <v>2.75</v>
      </c>
      <c r="S233" s="3" t="n">
        <v>10.4</v>
      </c>
      <c r="T233" s="3" t="n">
        <v>52</v>
      </c>
      <c r="U233" s="6" t="n">
        <v>1</v>
      </c>
      <c r="V233" s="3" t="n">
        <v>1000</v>
      </c>
      <c r="W233" s="3" t="n">
        <v>476.1245</v>
      </c>
      <c r="X233" s="3" t="n">
        <v>52</v>
      </c>
      <c r="Y233" s="3" t="n">
        <v>5.2</v>
      </c>
      <c r="Z233" s="6" t="n">
        <v>1</v>
      </c>
      <c r="AA233" s="10" t="inlineStr">
        <is>
          <t>not defined</t>
        </is>
      </c>
      <c r="AB233" s="4" t="inlineStr">
        <is>
          <t>not applicable</t>
        </is>
      </c>
      <c r="AC233" s="4" t="n">
        <v>208</v>
      </c>
      <c r="AE233" s="4" t="n">
        <v>54</v>
      </c>
      <c r="AG233" s="4" t="inlineStr">
        <is>
          <t>x</t>
        </is>
      </c>
      <c r="AK233" s="10" t="inlineStr">
        <is>
          <t>CC-CV</t>
        </is>
      </c>
      <c r="AL233" s="10" t="n">
        <v>0.01</v>
      </c>
      <c r="AM233" s="12" t="n">
        <v>1</v>
      </c>
      <c r="AN233">
        <f>IF(G233="Pouch",1,IF(G233="Prismatic",2,IF(G233="Cylindrical",3,"")))</f>
        <v/>
      </c>
      <c r="AO233" t="n">
        <v>64.69</v>
      </c>
    </row>
    <row r="234">
      <c r="A234" t="n">
        <v>232</v>
      </c>
      <c r="B234" s="3" t="inlineStr">
        <is>
          <t>SDL-16776</t>
        </is>
      </c>
      <c r="C234" s="3" t="inlineStr">
        <is>
          <t>SDL-16776</t>
        </is>
      </c>
      <c r="D234" s="3" t="inlineStr">
        <is>
          <t>Kayo battery co., ltd</t>
        </is>
      </c>
      <c r="E234" s="3" t="inlineStr">
        <is>
          <t>Lithium Iron Phosphate</t>
        </is>
      </c>
      <c r="F234" s="3" t="inlineStr">
        <is>
          <t>LFP</t>
        </is>
      </c>
      <c r="G234" s="3" t="inlineStr">
        <is>
          <t>Cylindrical</t>
        </is>
      </c>
      <c r="H234" s="3" t="inlineStr">
        <is>
          <t>KFL 32650-10P</t>
        </is>
      </c>
      <c r="I234" s="3" t="inlineStr">
        <is>
          <t>Active</t>
        </is>
      </c>
      <c r="J234" s="3" t="inlineStr">
        <is>
          <t>Cyl</t>
        </is>
      </c>
      <c r="K234" s="4" t="n">
        <v>2000</v>
      </c>
      <c r="L234" s="4" t="n">
        <v>80</v>
      </c>
      <c r="M234" s="4" t="inlineStr">
        <is>
          <t>not defined</t>
        </is>
      </c>
      <c r="N234" s="4" t="inlineStr">
        <is>
          <t>not defined</t>
        </is>
      </c>
      <c r="O234" s="3" t="n">
        <v>3.8</v>
      </c>
      <c r="P234" s="3" t="n">
        <v>3.65</v>
      </c>
      <c r="Q234" s="3" t="n">
        <v>3.2</v>
      </c>
      <c r="R234" s="3" t="n">
        <v>2.5</v>
      </c>
      <c r="S234" s="3" t="n">
        <v>0.76</v>
      </c>
      <c r="T234" s="3" t="n">
        <v>38</v>
      </c>
      <c r="U234" s="6" t="n">
        <v>0.5</v>
      </c>
      <c r="V234" s="3" t="n">
        <v>120</v>
      </c>
      <c r="W234" s="3" t="n">
        <v>53.8952</v>
      </c>
      <c r="X234" s="3" t="n">
        <v>3.8</v>
      </c>
      <c r="Y234" s="3" t="n">
        <v>1.52</v>
      </c>
      <c r="Z234" s="6" t="n">
        <v>0.5</v>
      </c>
      <c r="AA234" s="10" t="inlineStr">
        <is>
          <t>not defined</t>
        </is>
      </c>
      <c r="AB234" s="4" t="inlineStr">
        <is>
          <t>not applicable</t>
        </is>
      </c>
      <c r="AC234" s="4" t="n">
        <v>65</v>
      </c>
      <c r="AE234" s="4" t="n">
        <v>32.5</v>
      </c>
      <c r="AF234" s="4" t="n">
        <v>2008</v>
      </c>
      <c r="AG234" s="4" t="inlineStr">
        <is>
          <t>x</t>
        </is>
      </c>
      <c r="AK234" s="10" t="inlineStr">
        <is>
          <t>CC-CV</t>
        </is>
      </c>
      <c r="AL234" s="10" t="inlineStr">
        <is>
          <t>not defined</t>
        </is>
      </c>
      <c r="AM234" s="10" t="inlineStr">
        <is>
          <t>not defined</t>
        </is>
      </c>
      <c r="AN234">
        <f>IF(G234="Pouch",1,IF(G234="Prismatic",2,IF(G234="Cylindrical",3,"")))</f>
        <v/>
      </c>
      <c r="AO234" t="n">
        <v>64.69</v>
      </c>
    </row>
    <row r="235">
      <c r="A235" t="n">
        <v>233</v>
      </c>
      <c r="B235" s="3" t="inlineStr">
        <is>
          <t>SDL-16777</t>
        </is>
      </c>
      <c r="C235" s="3" t="inlineStr">
        <is>
          <t>SDL-16777</t>
        </is>
      </c>
      <c r="D235" s="3" t="inlineStr">
        <is>
          <t>Kayo battery co., ltd</t>
        </is>
      </c>
      <c r="E235" s="3" t="inlineStr">
        <is>
          <t>Lithium Iron Phosphate</t>
        </is>
      </c>
      <c r="F235" s="3" t="inlineStr">
        <is>
          <t>LFP</t>
        </is>
      </c>
      <c r="G235" s="3" t="inlineStr">
        <is>
          <t>Cylindrical</t>
        </is>
      </c>
      <c r="H235" s="3" t="inlineStr">
        <is>
          <t>KFL 32650</t>
        </is>
      </c>
      <c r="I235" s="3" t="inlineStr">
        <is>
          <t>Active</t>
        </is>
      </c>
      <c r="J235" s="3" t="inlineStr">
        <is>
          <t>Cyl</t>
        </is>
      </c>
      <c r="K235" s="4" t="n">
        <v>2000</v>
      </c>
      <c r="L235" s="4" t="n">
        <v>80</v>
      </c>
      <c r="M235" s="4" t="inlineStr">
        <is>
          <t>not defined</t>
        </is>
      </c>
      <c r="N235" s="4" t="inlineStr">
        <is>
          <t>not defined</t>
        </is>
      </c>
      <c r="O235" s="3" t="n">
        <v>4</v>
      </c>
      <c r="P235" s="3" t="n">
        <v>3.65</v>
      </c>
      <c r="Q235" s="3" t="n">
        <v>3.2</v>
      </c>
      <c r="R235" s="3" t="n">
        <v>2.5</v>
      </c>
      <c r="S235" s="3" t="n">
        <v>0.8</v>
      </c>
      <c r="T235" s="3" t="n">
        <v>12</v>
      </c>
      <c r="U235" s="6" t="n">
        <v>0.5</v>
      </c>
      <c r="V235" s="3" t="n">
        <v>125</v>
      </c>
      <c r="W235" s="3" t="n">
        <v>53.8952</v>
      </c>
      <c r="X235" s="3" t="n">
        <v>4</v>
      </c>
      <c r="Y235" s="3" t="n">
        <v>1.6</v>
      </c>
      <c r="Z235" s="6" t="n">
        <v>0.5</v>
      </c>
      <c r="AA235" s="10" t="inlineStr">
        <is>
          <t>not defined</t>
        </is>
      </c>
      <c r="AB235" s="4" t="inlineStr">
        <is>
          <t>not applicable</t>
        </is>
      </c>
      <c r="AC235" s="4" t="n">
        <v>65</v>
      </c>
      <c r="AE235" s="4" t="n">
        <v>32.5</v>
      </c>
      <c r="AF235" s="4" t="n">
        <v>2008</v>
      </c>
      <c r="AG235" s="4" t="inlineStr">
        <is>
          <t>x</t>
        </is>
      </c>
      <c r="AK235" s="10" t="inlineStr">
        <is>
          <t>CC-CV</t>
        </is>
      </c>
      <c r="AN235">
        <f>IF(G235="Pouch",1,IF(G235="Prismatic",2,IF(G235="Cylindrical",3,"")))</f>
        <v/>
      </c>
      <c r="AO235" t="n">
        <v>64.69</v>
      </c>
    </row>
    <row r="236">
      <c r="A236" t="n">
        <v>234</v>
      </c>
      <c r="B236" s="3" t="inlineStr">
        <is>
          <t>SDL-16819</t>
        </is>
      </c>
      <c r="C236" s="3" t="inlineStr">
        <is>
          <t>SDL-16819</t>
        </is>
      </c>
      <c r="D236" s="3" t="inlineStr">
        <is>
          <t>GS Yuasa Technology</t>
        </is>
      </c>
      <c r="E236" s="3" t="inlineStr">
        <is>
          <t>Lithium Cobalt Oxide</t>
        </is>
      </c>
      <c r="F236" s="3" t="inlineStr">
        <is>
          <t>LCO</t>
        </is>
      </c>
      <c r="G236" s="3" t="inlineStr">
        <is>
          <t>Prismatic</t>
        </is>
      </c>
      <c r="H236" s="3" t="inlineStr">
        <is>
          <t>LVP10</t>
        </is>
      </c>
      <c r="I236" s="3" t="inlineStr">
        <is>
          <t>Active</t>
        </is>
      </c>
      <c r="J236" s="3" t="inlineStr">
        <is>
          <t>Prismatic</t>
        </is>
      </c>
      <c r="K236" s="4" t="n">
        <v>500</v>
      </c>
      <c r="L236" s="4" t="n">
        <v>80</v>
      </c>
      <c r="M236" s="3" t="n">
        <v>195</v>
      </c>
      <c r="N236" s="3" t="n">
        <v>87</v>
      </c>
      <c r="O236" s="3" t="n">
        <v>11.5</v>
      </c>
      <c r="P236" s="3" t="n">
        <v>4.2</v>
      </c>
      <c r="Q236" s="3" t="n">
        <v>3.7</v>
      </c>
      <c r="R236" s="3" t="n">
        <v>3</v>
      </c>
      <c r="S236" s="3" t="n">
        <v>1.15</v>
      </c>
      <c r="T236" s="3" t="n">
        <v>57.5</v>
      </c>
      <c r="U236" s="6" t="inlineStr">
        <is>
          <t>not defined</t>
        </is>
      </c>
      <c r="V236" s="3" t="n">
        <v>490</v>
      </c>
      <c r="W236" s="3" t="n">
        <v>218.4</v>
      </c>
      <c r="X236" s="3" t="n">
        <v>11.5</v>
      </c>
      <c r="Y236" s="3" t="n">
        <v>2.3</v>
      </c>
      <c r="Z236" s="6" t="inlineStr">
        <is>
          <t>not defined</t>
        </is>
      </c>
      <c r="AA236" s="10" t="inlineStr">
        <is>
          <t>not defined</t>
        </is>
      </c>
      <c r="AB236" s="4" t="n">
        <v>130</v>
      </c>
      <c r="AC236" s="4" t="n">
        <v>21</v>
      </c>
      <c r="AD236" s="4" t="n">
        <v>80</v>
      </c>
      <c r="AE236" s="7" t="inlineStr">
        <is>
          <t>not applicable</t>
        </is>
      </c>
      <c r="AG236" s="4" t="inlineStr">
        <is>
          <t>x</t>
        </is>
      </c>
      <c r="AI236" s="11" t="inlineStr">
        <is>
          <t>-</t>
        </is>
      </c>
      <c r="AK236" s="10" t="inlineStr">
        <is>
          <t>CC-CV</t>
        </is>
      </c>
      <c r="AN236">
        <f>IF(G236="Pouch",1,IF(G236="Prismatic",2,IF(G236="Cylindrical",3,"")))</f>
        <v/>
      </c>
      <c r="AO236" t="n">
        <v>60.79</v>
      </c>
    </row>
    <row r="237">
      <c r="A237" t="n">
        <v>235</v>
      </c>
      <c r="B237" s="3" t="inlineStr">
        <is>
          <t>SDL-16835a</t>
        </is>
      </c>
      <c r="C237" s="3" t="inlineStr">
        <is>
          <t>SDL-16835</t>
        </is>
      </c>
      <c r="D237" s="3" t="inlineStr">
        <is>
          <t>EAS Batteries</t>
        </is>
      </c>
      <c r="E237" s="3" t="inlineStr">
        <is>
          <t>Nickel rich</t>
        </is>
      </c>
      <c r="F237" s="3" t="inlineStr">
        <is>
          <t>NCA</t>
        </is>
      </c>
      <c r="G237" s="3" t="inlineStr">
        <is>
          <t>Cylindrical</t>
        </is>
      </c>
      <c r="H237" s="3" t="inlineStr">
        <is>
          <t>HP-601300 NCA</t>
        </is>
      </c>
      <c r="I237" s="3" t="inlineStr">
        <is>
          <t>Active</t>
        </is>
      </c>
      <c r="J237" s="3" t="inlineStr">
        <is>
          <t>Cyl</t>
        </is>
      </c>
      <c r="K237" s="4" t="n">
        <v>1000</v>
      </c>
      <c r="L237" s="4" t="n">
        <v>80</v>
      </c>
      <c r="M237" s="3" t="n">
        <v>264</v>
      </c>
      <c r="N237" s="3" t="n">
        <v>99</v>
      </c>
      <c r="O237" s="3" t="n">
        <v>27</v>
      </c>
      <c r="P237" s="3" t="n">
        <v>4.2</v>
      </c>
      <c r="Q237" s="3" t="n">
        <v>3.6</v>
      </c>
      <c r="R237" s="3" t="n">
        <v>2.7</v>
      </c>
      <c r="S237" s="3" t="n">
        <v>54</v>
      </c>
      <c r="T237" s="3" t="n">
        <v>270</v>
      </c>
      <c r="U237" s="6" t="n">
        <v>0.5</v>
      </c>
      <c r="V237" s="3" t="n">
        <v>980</v>
      </c>
      <c r="W237" s="3" t="n">
        <v>449.334</v>
      </c>
      <c r="X237" s="3" t="n">
        <v>162</v>
      </c>
      <c r="Y237" s="3" t="n">
        <v>27</v>
      </c>
      <c r="Z237" s="6" t="n">
        <v>0.5</v>
      </c>
      <c r="AA237" s="10" t="inlineStr">
        <is>
          <t>not defined</t>
        </is>
      </c>
      <c r="AB237" s="4" t="inlineStr">
        <is>
          <t>not applicable</t>
        </is>
      </c>
      <c r="AC237" s="4" t="n">
        <v>159</v>
      </c>
      <c r="AE237" s="4" t="n">
        <v>60</v>
      </c>
      <c r="AF237" s="4" t="n">
        <v>2009</v>
      </c>
      <c r="AG237" s="4" t="inlineStr">
        <is>
          <t>x</t>
        </is>
      </c>
      <c r="AI237" s="11" t="inlineStr">
        <is>
          <t>06.2009</t>
        </is>
      </c>
      <c r="AK237" s="10" t="inlineStr">
        <is>
          <t>CC-CV</t>
        </is>
      </c>
      <c r="AL237" s="10" t="n">
        <v>0.01</v>
      </c>
      <c r="AM237" s="12" t="n">
        <v>1</v>
      </c>
      <c r="AN237">
        <f>IF(G237="Pouch",1,IF(G237="Prismatic",2,IF(G237="Cylindrical",3,"")))</f>
        <v/>
      </c>
      <c r="AO237" t="n">
        <v>64.69</v>
      </c>
    </row>
    <row r="238">
      <c r="A238" t="n">
        <v>236</v>
      </c>
      <c r="B238" s="3" t="inlineStr">
        <is>
          <t>SDL-18448</t>
        </is>
      </c>
      <c r="C238" s="3" t="inlineStr">
        <is>
          <t>SDL-18448</t>
        </is>
      </c>
      <c r="D238" s="3" t="inlineStr">
        <is>
          <t>Saft</t>
        </is>
      </c>
      <c r="E238" s="3" t="inlineStr">
        <is>
          <t>Nickel rich</t>
        </is>
      </c>
      <c r="F238" s="3" t="inlineStr">
        <is>
          <t>NMC, NCA, NMC/NCA</t>
        </is>
      </c>
      <c r="G238" s="3" t="inlineStr">
        <is>
          <t>Prismatic</t>
        </is>
      </c>
      <c r="H238" s="3" t="inlineStr">
        <is>
          <t>MP174565</t>
        </is>
      </c>
      <c r="I238" s="3" t="inlineStr">
        <is>
          <t>Active</t>
        </is>
      </c>
      <c r="J238" s="3" t="inlineStr">
        <is>
          <t>Prismatic</t>
        </is>
      </c>
      <c r="K238" s="4" t="n">
        <v>600</v>
      </c>
      <c r="L238" s="4" t="n">
        <v>70</v>
      </c>
      <c r="M238" s="3" t="n">
        <v>423</v>
      </c>
      <c r="N238" s="3" t="n">
        <v>175</v>
      </c>
      <c r="O238" s="3" t="n">
        <v>4.8</v>
      </c>
      <c r="P238" s="3" t="n">
        <v>4.2</v>
      </c>
      <c r="Q238" s="3" t="n">
        <v>3.75</v>
      </c>
      <c r="R238" s="3" t="n">
        <v>2.5</v>
      </c>
      <c r="S238" s="3" t="n">
        <v>1</v>
      </c>
      <c r="T238" s="3" t="n">
        <v>10</v>
      </c>
      <c r="U238" s="6" t="n">
        <v>0.5</v>
      </c>
      <c r="V238" s="3" t="n">
        <v>103</v>
      </c>
      <c r="W238" s="3" t="n">
        <v>42.5</v>
      </c>
      <c r="X238" s="3" t="n">
        <v>5</v>
      </c>
      <c r="Y238" s="3" t="n">
        <v>1</v>
      </c>
      <c r="Z238" s="6" t="n">
        <v>1</v>
      </c>
      <c r="AA238" s="10" t="inlineStr">
        <is>
          <t>not defined</t>
        </is>
      </c>
      <c r="AB238" s="4" t="n">
        <v>70</v>
      </c>
      <c r="AC238" s="4" t="n">
        <v>18.1</v>
      </c>
      <c r="AD238" s="4" t="n">
        <v>45.5</v>
      </c>
      <c r="AE238" s="7" t="inlineStr">
        <is>
          <t>not applicable</t>
        </is>
      </c>
      <c r="AF238" s="4" t="n">
        <v>2009</v>
      </c>
      <c r="AG238" s="4" t="inlineStr">
        <is>
          <t>x</t>
        </is>
      </c>
      <c r="AI238" s="11" t="inlineStr">
        <is>
          <t>09.2009</t>
        </is>
      </c>
      <c r="AK238" s="10" t="inlineStr">
        <is>
          <t>CC-CV</t>
        </is>
      </c>
      <c r="AL238" s="10" t="inlineStr">
        <is>
          <t>not defined</t>
        </is>
      </c>
      <c r="AM238" s="12" t="n">
        <v>1</v>
      </c>
      <c r="AN238">
        <f>IF(G238="Pouch",1,IF(G238="Prismatic",2,IF(G238="Cylindrical",3,"")))</f>
        <v/>
      </c>
      <c r="AO238" t="n">
        <v>60.79</v>
      </c>
    </row>
    <row r="239">
      <c r="A239" t="n">
        <v>237</v>
      </c>
      <c r="B239" s="3" t="inlineStr">
        <is>
          <t>SDL-18449</t>
        </is>
      </c>
      <c r="C239" s="3" t="inlineStr">
        <is>
          <t>SDL-18449</t>
        </is>
      </c>
      <c r="D239" s="3" t="inlineStr">
        <is>
          <t>Saft</t>
        </is>
      </c>
      <c r="E239" s="3" t="inlineStr">
        <is>
          <t>Nickel rich</t>
        </is>
      </c>
      <c r="F239" s="3" t="inlineStr">
        <is>
          <t>NMC, NCA, NMC/NCA</t>
        </is>
      </c>
      <c r="G239" s="3" t="inlineStr">
        <is>
          <t>Prismatic</t>
        </is>
      </c>
      <c r="H239" s="3" t="inlineStr">
        <is>
          <t>MP174865 IS</t>
        </is>
      </c>
      <c r="I239" s="3" t="inlineStr">
        <is>
          <t>Active</t>
        </is>
      </c>
      <c r="J239" s="3" t="inlineStr">
        <is>
          <t>Prismatic</t>
        </is>
      </c>
      <c r="K239" s="4" t="n">
        <v>850</v>
      </c>
      <c r="L239" s="4" t="n">
        <v>70</v>
      </c>
      <c r="M239" s="3" t="n">
        <v>335</v>
      </c>
      <c r="N239" s="3" t="n">
        <v>140</v>
      </c>
      <c r="O239" s="3" t="n">
        <v>4.8</v>
      </c>
      <c r="P239" s="3" t="n">
        <v>4.1</v>
      </c>
      <c r="Q239" s="3" t="n">
        <v>3.65</v>
      </c>
      <c r="R239" s="3" t="n">
        <v>2.5</v>
      </c>
      <c r="S239" s="3" t="n">
        <v>1.1</v>
      </c>
      <c r="T239" s="3" t="n">
        <v>10</v>
      </c>
      <c r="U239" s="6" t="n">
        <v>0.5</v>
      </c>
      <c r="V239" s="3" t="n">
        <v>124</v>
      </c>
      <c r="W239" s="3" t="n">
        <v>52</v>
      </c>
      <c r="X239" s="3" t="n">
        <v>5</v>
      </c>
      <c r="Y239" s="3" t="n">
        <v>0.58</v>
      </c>
      <c r="Z239" s="6" t="n">
        <v>0.5</v>
      </c>
      <c r="AA239" s="10" t="inlineStr">
        <is>
          <t>not defined</t>
        </is>
      </c>
      <c r="AB239" s="4" t="n">
        <v>65</v>
      </c>
      <c r="AC239" s="4" t="n">
        <v>19</v>
      </c>
      <c r="AD239" s="4" t="n">
        <v>48</v>
      </c>
      <c r="AE239" s="7" t="inlineStr">
        <is>
          <t>not applicable</t>
        </is>
      </c>
      <c r="AF239" s="4" t="n">
        <v>2007</v>
      </c>
      <c r="AG239" s="4" t="inlineStr">
        <is>
          <t>x</t>
        </is>
      </c>
      <c r="AI239" s="11" t="inlineStr">
        <is>
          <t>11.2007</t>
        </is>
      </c>
      <c r="AK239" s="10" t="inlineStr">
        <is>
          <t>CC-CV</t>
        </is>
      </c>
      <c r="AL239" s="10" t="inlineStr">
        <is>
          <t>not defined</t>
        </is>
      </c>
      <c r="AM239" s="12" t="n">
        <v>1</v>
      </c>
      <c r="AN239">
        <f>IF(G239="Pouch",1,IF(G239="Prismatic",2,IF(G239="Cylindrical",3,"")))</f>
        <v/>
      </c>
      <c r="AO239" t="n">
        <v>60.79</v>
      </c>
    </row>
    <row r="240">
      <c r="A240" t="n">
        <v>238</v>
      </c>
      <c r="B240" s="3" t="inlineStr">
        <is>
          <t>SDL-18452</t>
        </is>
      </c>
      <c r="C240" s="3" t="inlineStr">
        <is>
          <t>SDL-18452</t>
        </is>
      </c>
      <c r="D240" s="3" t="inlineStr">
        <is>
          <t>Saft</t>
        </is>
      </c>
      <c r="E240" s="3" t="inlineStr">
        <is>
          <t>Nickel rich</t>
        </is>
      </c>
      <c r="F240" s="3" t="inlineStr">
        <is>
          <t>NMC, NCA, NMC/NCA</t>
        </is>
      </c>
      <c r="G240" s="3" t="inlineStr">
        <is>
          <t>Cylindrical</t>
        </is>
      </c>
      <c r="H240" s="3" t="inlineStr">
        <is>
          <t>VL 48E</t>
        </is>
      </c>
      <c r="I240" s="3" t="inlineStr">
        <is>
          <t>Active</t>
        </is>
      </c>
      <c r="J240" s="3" t="inlineStr">
        <is>
          <t>Cyl</t>
        </is>
      </c>
      <c r="K240" s="4" t="n">
        <v>500</v>
      </c>
      <c r="L240" s="4" t="n">
        <v>80</v>
      </c>
      <c r="M240" s="3" t="n">
        <v>300</v>
      </c>
      <c r="N240" s="3" t="n">
        <v>150</v>
      </c>
      <c r="O240" s="3" t="n">
        <v>48</v>
      </c>
      <c r="P240" s="3" t="n">
        <v>4.1</v>
      </c>
      <c r="Q240" s="3" t="n">
        <v>3.6</v>
      </c>
      <c r="R240" s="3" t="n">
        <v>2.5</v>
      </c>
      <c r="S240" s="3" t="n">
        <v>4.8</v>
      </c>
      <c r="T240" s="3" t="n">
        <v>100</v>
      </c>
      <c r="U240" s="6" t="inlineStr">
        <is>
          <t>not defined</t>
        </is>
      </c>
      <c r="V240" s="3" t="n">
        <v>1150</v>
      </c>
      <c r="W240" s="3" t="n">
        <v>572.265</v>
      </c>
      <c r="X240" s="3" t="n">
        <v>48</v>
      </c>
      <c r="Y240" s="3" t="n">
        <v>4.8</v>
      </c>
      <c r="Z240" s="6" t="inlineStr">
        <is>
          <t>not defined</t>
        </is>
      </c>
      <c r="AA240" s="10" t="inlineStr">
        <is>
          <t>not defined</t>
        </is>
      </c>
      <c r="AB240" s="4" t="inlineStr">
        <is>
          <t>not applicable</t>
        </is>
      </c>
      <c r="AC240" s="4" t="n">
        <v>245</v>
      </c>
      <c r="AE240" s="4" t="n">
        <v>54</v>
      </c>
      <c r="AF240" s="4" t="n">
        <v>2007</v>
      </c>
      <c r="AG240" s="4" t="inlineStr">
        <is>
          <t>x</t>
        </is>
      </c>
      <c r="AI240" s="11" t="inlineStr">
        <is>
          <t>09.2007</t>
        </is>
      </c>
      <c r="AK240" s="10" t="inlineStr">
        <is>
          <t>CC-CV</t>
        </is>
      </c>
      <c r="AL240" s="10" t="inlineStr">
        <is>
          <t>not defined</t>
        </is>
      </c>
      <c r="AM240" s="12" t="n">
        <v>1</v>
      </c>
      <c r="AN240">
        <f>IF(G240="Pouch",1,IF(G240="Prismatic",2,IF(G240="Cylindrical",3,"")))</f>
        <v/>
      </c>
      <c r="AO240" t="n">
        <v>64.69</v>
      </c>
    </row>
    <row r="241">
      <c r="A241" t="n">
        <v>239</v>
      </c>
      <c r="B241" s="3" t="inlineStr">
        <is>
          <t>SDL-18653</t>
        </is>
      </c>
      <c r="C241" s="3" t="inlineStr">
        <is>
          <t>SDL-18653</t>
        </is>
      </c>
      <c r="D241" s="3" t="inlineStr">
        <is>
          <t>Saft</t>
        </is>
      </c>
      <c r="E241" s="3" t="inlineStr">
        <is>
          <t>Lithium Iron Phosphate</t>
        </is>
      </c>
      <c r="F241" s="3" t="inlineStr">
        <is>
          <t>LFP</t>
        </is>
      </c>
      <c r="G241" s="3" t="inlineStr">
        <is>
          <t>Cylindrical</t>
        </is>
      </c>
      <c r="H241" s="3" t="inlineStr">
        <is>
          <t>VL 10VFE</t>
        </is>
      </c>
      <c r="I241" s="3" t="inlineStr">
        <is>
          <t>Active</t>
        </is>
      </c>
      <c r="J241" s="3" t="inlineStr">
        <is>
          <t>Cyl</t>
        </is>
      </c>
      <c r="K241" s="4" t="n">
        <v>600</v>
      </c>
      <c r="L241" s="4" t="n">
        <v>80</v>
      </c>
      <c r="M241" s="3" t="n">
        <v>128</v>
      </c>
      <c r="N241" s="3" t="n">
        <v>54</v>
      </c>
      <c r="O241" s="3" t="n">
        <v>10</v>
      </c>
      <c r="P241" s="3" t="n">
        <v>3.65</v>
      </c>
      <c r="Q241" s="3" t="n">
        <v>3.3</v>
      </c>
      <c r="R241" s="3" t="n">
        <v>2.5</v>
      </c>
      <c r="S241" s="3" t="n">
        <v>10</v>
      </c>
      <c r="T241" s="3" t="n">
        <v>1500</v>
      </c>
      <c r="U241" s="6" t="inlineStr">
        <is>
          <t>not defined</t>
        </is>
      </c>
      <c r="V241" s="3" t="n">
        <v>600</v>
      </c>
      <c r="W241" s="3" t="n">
        <v>270</v>
      </c>
      <c r="X241" s="3" t="n">
        <v>10</v>
      </c>
      <c r="Y241" s="3" t="n">
        <v>1</v>
      </c>
      <c r="Z241" s="6" t="inlineStr">
        <is>
          <t>not defined</t>
        </is>
      </c>
      <c r="AA241" s="10" t="inlineStr">
        <is>
          <t>not defined</t>
        </is>
      </c>
      <c r="AB241" s="4" t="inlineStr">
        <is>
          <t>not applicable</t>
        </is>
      </c>
      <c r="AC241" s="4" t="n">
        <v>173</v>
      </c>
      <c r="AE241" s="4" t="n">
        <v>47</v>
      </c>
      <c r="AF241" s="4" t="n">
        <v>2007</v>
      </c>
      <c r="AG241" s="4" t="inlineStr">
        <is>
          <t>x</t>
        </is>
      </c>
      <c r="AI241" s="11" t="inlineStr">
        <is>
          <t>02.2007</t>
        </is>
      </c>
      <c r="AK241" s="10" t="inlineStr">
        <is>
          <t>CC-CV</t>
        </is>
      </c>
      <c r="AL241" s="10" t="inlineStr">
        <is>
          <t>not defined</t>
        </is>
      </c>
      <c r="AM241" s="10" t="inlineStr">
        <is>
          <t>not defined</t>
        </is>
      </c>
      <c r="AN241">
        <f>IF(G241="Pouch",1,IF(G241="Prismatic",2,IF(G241="Cylindrical",3,"")))</f>
        <v/>
      </c>
      <c r="AO241" t="n">
        <v>64.69</v>
      </c>
    </row>
    <row r="242">
      <c r="A242" t="n">
        <v>240</v>
      </c>
      <c r="B242" s="3" t="inlineStr">
        <is>
          <t>SDL-18654</t>
        </is>
      </c>
      <c r="C242" s="3" t="inlineStr">
        <is>
          <t>SDL-18654</t>
        </is>
      </c>
      <c r="D242" s="3" t="inlineStr">
        <is>
          <t>Saft</t>
        </is>
      </c>
      <c r="E242" s="3" t="inlineStr">
        <is>
          <t>Lithium Iron Phosphate</t>
        </is>
      </c>
      <c r="F242" s="3" t="inlineStr">
        <is>
          <t>LFP</t>
        </is>
      </c>
      <c r="G242" s="3" t="inlineStr">
        <is>
          <t>Cylindrical</t>
        </is>
      </c>
      <c r="H242" s="3" t="inlineStr">
        <is>
          <t>VL 25PFE</t>
        </is>
      </c>
      <c r="I242" s="3" t="inlineStr">
        <is>
          <t>Active</t>
        </is>
      </c>
      <c r="J242" s="3" t="inlineStr">
        <is>
          <t>Cyl</t>
        </is>
      </c>
      <c r="K242" s="4" t="n">
        <v>2500</v>
      </c>
      <c r="L242" s="4" t="n">
        <v>75</v>
      </c>
      <c r="M242" s="3" t="n">
        <v>189</v>
      </c>
      <c r="N242" s="3" t="n">
        <v>89</v>
      </c>
      <c r="O242" s="3" t="n">
        <v>25</v>
      </c>
      <c r="P242" s="3" t="n">
        <v>3.65</v>
      </c>
      <c r="Q242" s="3" t="n">
        <v>3.3</v>
      </c>
      <c r="R242" s="3" t="n">
        <v>2.5</v>
      </c>
      <c r="S242" s="3" t="n">
        <v>25</v>
      </c>
      <c r="T242" s="3" t="n">
        <v>500</v>
      </c>
      <c r="U242" s="6" t="n">
        <v>0.5</v>
      </c>
      <c r="V242" s="3" t="n">
        <v>940</v>
      </c>
      <c r="W242" s="3" t="n">
        <v>451.3401</v>
      </c>
      <c r="X242" s="3" t="n">
        <v>12.5</v>
      </c>
      <c r="Y242" s="3" t="n">
        <v>5</v>
      </c>
      <c r="Z242" s="6" t="n">
        <v>0.5</v>
      </c>
      <c r="AA242" s="10" t="inlineStr">
        <is>
          <t>not defined</t>
        </is>
      </c>
      <c r="AB242" s="4" t="inlineStr">
        <is>
          <t>not applicable</t>
        </is>
      </c>
      <c r="AC242" s="4" t="n">
        <v>195</v>
      </c>
      <c r="AE242" s="4" t="n">
        <v>54</v>
      </c>
      <c r="AF242" s="4" t="n">
        <v>2007</v>
      </c>
      <c r="AG242" s="4" t="inlineStr">
        <is>
          <t>x</t>
        </is>
      </c>
      <c r="AI242" s="11" t="inlineStr">
        <is>
          <t>08.2007</t>
        </is>
      </c>
      <c r="AK242" s="10" t="inlineStr">
        <is>
          <t>CC-CV</t>
        </is>
      </c>
      <c r="AL242" s="10" t="inlineStr">
        <is>
          <t>not defined</t>
        </is>
      </c>
      <c r="AM242" s="10" t="inlineStr">
        <is>
          <t>not defined</t>
        </is>
      </c>
      <c r="AN242">
        <f>IF(G242="Pouch",1,IF(G242="Prismatic",2,IF(G242="Cylindrical",3,"")))</f>
        <v/>
      </c>
      <c r="AO242" t="n">
        <v>64.69</v>
      </c>
    </row>
    <row r="243">
      <c r="A243" t="n">
        <v>241</v>
      </c>
      <c r="B243" s="3" t="inlineStr">
        <is>
          <t>SDL-20110</t>
        </is>
      </c>
      <c r="C243" s="3" t="inlineStr">
        <is>
          <t>SDL-20110</t>
        </is>
      </c>
      <c r="D243" s="3" t="inlineStr">
        <is>
          <t>Eemb Co</t>
        </is>
      </c>
      <c r="E243" s="3" t="inlineStr">
        <is>
          <t>Lithium Cobalt Oxide</t>
        </is>
      </c>
      <c r="F243" s="3" t="inlineStr">
        <is>
          <t>ambigious - LCO</t>
        </is>
      </c>
      <c r="G243" s="3" t="inlineStr">
        <is>
          <t>Pouch</t>
        </is>
      </c>
      <c r="H243" s="3" t="inlineStr">
        <is>
          <t>LP6545135</t>
        </is>
      </c>
      <c r="I243" s="3" t="inlineStr">
        <is>
          <t>Active</t>
        </is>
      </c>
      <c r="J243" s="3" t="inlineStr">
        <is>
          <t>Prismatic</t>
        </is>
      </c>
      <c r="K243" s="4" t="n">
        <v>500</v>
      </c>
      <c r="L243" s="4" t="n">
        <v>80</v>
      </c>
      <c r="M243" s="4" t="inlineStr">
        <is>
          <t>not defined</t>
        </is>
      </c>
      <c r="N243" s="4" t="inlineStr">
        <is>
          <t>not defined</t>
        </is>
      </c>
      <c r="O243" s="3" t="n">
        <v>3.8</v>
      </c>
      <c r="P243" s="3" t="n">
        <v>4.2</v>
      </c>
      <c r="Q243" s="3" t="n">
        <v>3.7</v>
      </c>
      <c r="R243" s="3" t="n">
        <v>2.7</v>
      </c>
      <c r="S243" s="3" t="n">
        <v>0.76</v>
      </c>
      <c r="T243" s="3" t="n">
        <v>7.6</v>
      </c>
      <c r="U243" s="6" t="n">
        <v>0.5</v>
      </c>
      <c r="V243" s="3" t="n">
        <v>82</v>
      </c>
      <c r="W243" s="3" t="n">
        <v>39.4875</v>
      </c>
      <c r="X243" s="3" t="n">
        <v>1.75</v>
      </c>
      <c r="Y243" s="3" t="n">
        <v>0.76</v>
      </c>
      <c r="Z243" s="6" t="n">
        <v>0.5</v>
      </c>
      <c r="AA243" s="10" t="inlineStr">
        <is>
          <t>not defined</t>
        </is>
      </c>
      <c r="AB243" s="4" t="n">
        <v>135</v>
      </c>
      <c r="AC243" s="4" t="n">
        <v>6.5</v>
      </c>
      <c r="AD243" s="4" t="n">
        <v>45</v>
      </c>
      <c r="AE243" s="7" t="inlineStr">
        <is>
          <t>not applicable</t>
        </is>
      </c>
      <c r="AG243" s="4" t="inlineStr">
        <is>
          <t>x</t>
        </is>
      </c>
      <c r="AI243" s="11" t="inlineStr">
        <is>
          <t>-</t>
        </is>
      </c>
      <c r="AK243" s="10" t="inlineStr">
        <is>
          <t>CC-CV</t>
        </is>
      </c>
      <c r="AL243" s="10" t="inlineStr">
        <is>
          <t>not defined</t>
        </is>
      </c>
      <c r="AM243" s="10" t="inlineStr">
        <is>
          <t>not defined</t>
        </is>
      </c>
      <c r="AN243">
        <f>IF(G243="Pouch",1,IF(G243="Prismatic",2,IF(G243="Cylindrical",3,"")))</f>
        <v/>
      </c>
      <c r="AO243" t="n">
        <v>60.25</v>
      </c>
    </row>
    <row r="244">
      <c r="A244" t="n">
        <v>242</v>
      </c>
      <c r="B244" s="3" t="inlineStr">
        <is>
          <t>SDL-20112a</t>
        </is>
      </c>
      <c r="C244" s="3" t="inlineStr">
        <is>
          <t>SDL-20112</t>
        </is>
      </c>
      <c r="D244" s="3" t="inlineStr">
        <is>
          <t>Eemb Co</t>
        </is>
      </c>
      <c r="E244" s="3" t="inlineStr">
        <is>
          <t>Lithium Cobalt Oxide</t>
        </is>
      </c>
      <c r="F244" s="3" t="inlineStr">
        <is>
          <t>ambigious - LCO</t>
        </is>
      </c>
      <c r="G244" s="3" t="inlineStr">
        <is>
          <t>Pouch</t>
        </is>
      </c>
      <c r="H244" s="3" t="inlineStr">
        <is>
          <t>LP8545135-PCM-LD</t>
        </is>
      </c>
      <c r="I244" s="3" t="inlineStr">
        <is>
          <t>Active</t>
        </is>
      </c>
      <c r="J244" s="3" t="inlineStr">
        <is>
          <t>Prismatic</t>
        </is>
      </c>
      <c r="K244" s="4" t="n">
        <v>500</v>
      </c>
      <c r="L244" s="4" t="n">
        <v>80</v>
      </c>
      <c r="M244" s="4" t="inlineStr">
        <is>
          <t>not defined</t>
        </is>
      </c>
      <c r="N244" s="4" t="inlineStr">
        <is>
          <t>not defined</t>
        </is>
      </c>
      <c r="O244" s="3" t="n">
        <v>5.6</v>
      </c>
      <c r="P244" s="3" t="n">
        <v>4.2</v>
      </c>
      <c r="Q244" s="3" t="n">
        <v>3.7</v>
      </c>
      <c r="R244" s="3" t="n">
        <v>2.7</v>
      </c>
      <c r="S244" s="3" t="n">
        <v>1.12</v>
      </c>
      <c r="T244" s="3" t="n">
        <v>11.2</v>
      </c>
      <c r="U244" s="6" t="n">
        <v>0.5</v>
      </c>
      <c r="V244" s="3" t="n">
        <v>105</v>
      </c>
      <c r="W244" s="3" t="n">
        <v>51.6375</v>
      </c>
      <c r="X244" s="3" t="n">
        <v>5.6</v>
      </c>
      <c r="Y244" s="3" t="n">
        <v>1.12</v>
      </c>
      <c r="Z244" s="6" t="n">
        <v>0.5</v>
      </c>
      <c r="AA244" s="10" t="inlineStr">
        <is>
          <t>not defined</t>
        </is>
      </c>
      <c r="AB244" s="4" t="n">
        <v>135</v>
      </c>
      <c r="AC244" s="4" t="n">
        <v>8.5</v>
      </c>
      <c r="AD244" s="4" t="n">
        <v>45</v>
      </c>
      <c r="AE244" s="7" t="inlineStr">
        <is>
          <t>not applicable</t>
        </is>
      </c>
      <c r="AF244" s="4" t="n">
        <v>2015</v>
      </c>
      <c r="AG244" s="4" t="inlineStr">
        <is>
          <t>x</t>
        </is>
      </c>
      <c r="AI244" s="11" t="inlineStr">
        <is>
          <t>14.10.2015</t>
        </is>
      </c>
      <c r="AK244" s="10" t="inlineStr">
        <is>
          <t>CC-CV</t>
        </is>
      </c>
      <c r="AL244" s="10" t="inlineStr">
        <is>
          <t>not defined</t>
        </is>
      </c>
      <c r="AM244" s="10" t="inlineStr">
        <is>
          <t>not defined</t>
        </is>
      </c>
      <c r="AN244">
        <f>IF(G244="Pouch",1,IF(G244="Prismatic",2,IF(G244="Cylindrical",3,"")))</f>
        <v/>
      </c>
      <c r="AO244" t="n">
        <v>60.25</v>
      </c>
    </row>
    <row r="245">
      <c r="A245" t="n">
        <v>243</v>
      </c>
      <c r="B245" s="3" t="inlineStr">
        <is>
          <t>SDL-20112b</t>
        </is>
      </c>
      <c r="C245" s="3" t="inlineStr">
        <is>
          <t>SDL-20112</t>
        </is>
      </c>
      <c r="D245" s="3" t="inlineStr">
        <is>
          <t>Eemb Co</t>
        </is>
      </c>
      <c r="E245" s="3" t="inlineStr">
        <is>
          <t>Lithium Cobalt Oxide</t>
        </is>
      </c>
      <c r="F245" s="3" t="inlineStr">
        <is>
          <t>ambigious - LCO</t>
        </is>
      </c>
      <c r="G245" s="3" t="inlineStr">
        <is>
          <t>Pouch</t>
        </is>
      </c>
      <c r="H245" s="3" t="inlineStr">
        <is>
          <t>LP8545135-PCM-LD</t>
        </is>
      </c>
      <c r="I245" s="3" t="inlineStr">
        <is>
          <t>Active</t>
        </is>
      </c>
      <c r="J245" s="3" t="inlineStr">
        <is>
          <t>Prismatic</t>
        </is>
      </c>
      <c r="K245" s="4" t="n">
        <v>800</v>
      </c>
      <c r="L245" s="4" t="n">
        <v>80</v>
      </c>
      <c r="M245" s="4" t="inlineStr">
        <is>
          <t>not defined</t>
        </is>
      </c>
      <c r="N245" s="4" t="inlineStr">
        <is>
          <t>not defined</t>
        </is>
      </c>
      <c r="O245" s="3" t="n">
        <v>5.6</v>
      </c>
      <c r="P245" s="3" t="n">
        <v>4.2</v>
      </c>
      <c r="Q245" s="3" t="n">
        <v>3.7</v>
      </c>
      <c r="R245" s="3" t="n">
        <v>2.7</v>
      </c>
      <c r="S245" s="3" t="n">
        <v>1.12</v>
      </c>
      <c r="T245" s="3" t="n">
        <v>11.2</v>
      </c>
      <c r="U245" s="6" t="n">
        <v>0.2</v>
      </c>
      <c r="V245" s="3" t="n">
        <v>105</v>
      </c>
      <c r="W245" s="3" t="n">
        <v>51.6375</v>
      </c>
      <c r="X245" s="3" t="n">
        <v>5.6</v>
      </c>
      <c r="Y245" s="3" t="n">
        <v>1.12</v>
      </c>
      <c r="Z245" s="6" t="n">
        <v>0.2</v>
      </c>
      <c r="AA245" s="10" t="inlineStr">
        <is>
          <t>not defined</t>
        </is>
      </c>
      <c r="AB245" s="4" t="n">
        <v>135</v>
      </c>
      <c r="AC245" s="4" t="n">
        <v>8.5</v>
      </c>
      <c r="AD245" s="4" t="n">
        <v>45</v>
      </c>
      <c r="AE245" s="7" t="inlineStr">
        <is>
          <t>not applicable</t>
        </is>
      </c>
      <c r="AF245" s="4" t="n">
        <v>2015</v>
      </c>
      <c r="AG245" s="4" t="inlineStr">
        <is>
          <t>x</t>
        </is>
      </c>
      <c r="AI245" s="11" t="inlineStr">
        <is>
          <t>14.10.2015</t>
        </is>
      </c>
      <c r="AK245" s="10" t="inlineStr">
        <is>
          <t>CC-CV</t>
        </is>
      </c>
      <c r="AL245" s="10" t="inlineStr">
        <is>
          <t>not defined</t>
        </is>
      </c>
      <c r="AM245" s="10" t="inlineStr">
        <is>
          <t>not defined</t>
        </is>
      </c>
      <c r="AN245">
        <f>IF(G245="Pouch",1,IF(G245="Prismatic",2,IF(G245="Cylindrical",3,"")))</f>
        <v/>
      </c>
      <c r="AO245" t="n">
        <v>60.25</v>
      </c>
    </row>
    <row r="246">
      <c r="A246" t="n">
        <v>244</v>
      </c>
      <c r="B246" s="3" t="inlineStr">
        <is>
          <t>SDL-20131a</t>
        </is>
      </c>
      <c r="C246" s="3" t="inlineStr">
        <is>
          <t>SDL-20131</t>
        </is>
      </c>
      <c r="D246" s="3" t="inlineStr">
        <is>
          <t>Eemb Co</t>
        </is>
      </c>
      <c r="E246" s="3" t="inlineStr">
        <is>
          <t>Lithium Cobalt Oxide</t>
        </is>
      </c>
      <c r="F246" s="3" t="inlineStr">
        <is>
          <t>ambigious - LCO</t>
        </is>
      </c>
      <c r="G246" s="3" t="inlineStr">
        <is>
          <t>Pouch</t>
        </is>
      </c>
      <c r="H246" s="3" t="inlineStr">
        <is>
          <t>LP6548166</t>
        </is>
      </c>
      <c r="I246" s="3" t="inlineStr">
        <is>
          <t>Active</t>
        </is>
      </c>
      <c r="J246" s="3" t="inlineStr">
        <is>
          <t>Prismatic</t>
        </is>
      </c>
      <c r="K246" s="4" t="n">
        <v>500</v>
      </c>
      <c r="L246" s="4" t="n">
        <v>80</v>
      </c>
      <c r="M246" s="4" t="inlineStr">
        <is>
          <t>not defined</t>
        </is>
      </c>
      <c r="N246" s="4" t="inlineStr">
        <is>
          <t>not defined</t>
        </is>
      </c>
      <c r="O246" s="3" t="n">
        <v>5.6</v>
      </c>
      <c r="P246" s="3" t="n">
        <v>4.2</v>
      </c>
      <c r="Q246" s="3" t="n">
        <v>3.7</v>
      </c>
      <c r="R246" s="3" t="n">
        <v>2.7</v>
      </c>
      <c r="S246" s="3" t="n">
        <v>1.12</v>
      </c>
      <c r="T246" s="3" t="n">
        <v>11.2</v>
      </c>
      <c r="U246" s="6" t="n">
        <v>0.5</v>
      </c>
      <c r="V246" s="3" t="n">
        <v>112</v>
      </c>
      <c r="W246" s="3" t="n">
        <v>51.792</v>
      </c>
      <c r="X246" s="3" t="n">
        <v>5.6</v>
      </c>
      <c r="Y246" s="3" t="n">
        <v>1.12</v>
      </c>
      <c r="Z246" s="6" t="n">
        <v>0.5</v>
      </c>
      <c r="AA246" s="10" t="inlineStr">
        <is>
          <t>not defined</t>
        </is>
      </c>
      <c r="AB246" s="4" t="n">
        <v>166</v>
      </c>
      <c r="AC246" s="4" t="n">
        <v>6.5</v>
      </c>
      <c r="AD246" s="4" t="n">
        <v>48</v>
      </c>
      <c r="AE246" s="7" t="inlineStr">
        <is>
          <t>not applicable</t>
        </is>
      </c>
      <c r="AF246" s="4" t="n">
        <v>2018</v>
      </c>
      <c r="AG246" s="4" t="inlineStr">
        <is>
          <t>x</t>
        </is>
      </c>
      <c r="AI246" s="11" t="inlineStr">
        <is>
          <t>03.11.2020</t>
        </is>
      </c>
      <c r="AK246" s="10" t="inlineStr">
        <is>
          <t>CC-CV</t>
        </is>
      </c>
      <c r="AL246" s="10" t="inlineStr">
        <is>
          <t>not defined</t>
        </is>
      </c>
      <c r="AM246" s="10" t="inlineStr">
        <is>
          <t>not defined</t>
        </is>
      </c>
      <c r="AN246">
        <f>IF(G246="Pouch",1,IF(G246="Prismatic",2,IF(G246="Cylindrical",3,"")))</f>
        <v/>
      </c>
      <c r="AO246" t="n">
        <v>60.25</v>
      </c>
    </row>
    <row r="247">
      <c r="A247" t="n">
        <v>245</v>
      </c>
      <c r="B247" s="3" t="inlineStr">
        <is>
          <t>SDL-20132a</t>
        </is>
      </c>
      <c r="C247" s="3" t="inlineStr">
        <is>
          <t>SDL-20132</t>
        </is>
      </c>
      <c r="D247" s="3" t="inlineStr">
        <is>
          <t>Eemb Co</t>
        </is>
      </c>
      <c r="E247" s="3" t="inlineStr">
        <is>
          <t>Lithium Cobalt Oxide</t>
        </is>
      </c>
      <c r="F247" s="3" t="inlineStr">
        <is>
          <t>ambigious - LCO</t>
        </is>
      </c>
      <c r="G247" s="3" t="inlineStr">
        <is>
          <t>Pouch</t>
        </is>
      </c>
      <c r="H247" s="3" t="inlineStr">
        <is>
          <t>LP6848166</t>
        </is>
      </c>
      <c r="I247" s="3" t="inlineStr">
        <is>
          <t>Active</t>
        </is>
      </c>
      <c r="J247" s="3" t="inlineStr">
        <is>
          <t>Prismatic</t>
        </is>
      </c>
      <c r="K247" s="4" t="n">
        <v>500</v>
      </c>
      <c r="L247" s="4" t="n">
        <v>80</v>
      </c>
      <c r="M247" s="4" t="inlineStr">
        <is>
          <t>not defined</t>
        </is>
      </c>
      <c r="N247" s="4" t="inlineStr">
        <is>
          <t>not defined</t>
        </is>
      </c>
      <c r="O247" s="3" t="n">
        <v>5.2</v>
      </c>
      <c r="P247" s="3" t="n">
        <v>4.2</v>
      </c>
      <c r="Q247" s="3" t="n">
        <v>3.7</v>
      </c>
      <c r="R247" s="3" t="n">
        <v>2.7</v>
      </c>
      <c r="S247" s="3" t="n">
        <v>1.04</v>
      </c>
      <c r="T247" s="3" t="n">
        <v>10.4</v>
      </c>
      <c r="U247" s="6" t="n">
        <v>0.5</v>
      </c>
      <c r="V247" s="3" t="n">
        <v>110</v>
      </c>
      <c r="W247" s="3" t="n">
        <v>54.1824</v>
      </c>
      <c r="X247" s="3" t="n">
        <v>5.2</v>
      </c>
      <c r="Y247" s="3" t="n">
        <v>1.04</v>
      </c>
      <c r="Z247" s="6" t="n">
        <v>0.5</v>
      </c>
      <c r="AA247" s="10" t="inlineStr">
        <is>
          <t>not defined</t>
        </is>
      </c>
      <c r="AB247" s="4" t="n">
        <v>166</v>
      </c>
      <c r="AC247" s="4" t="n">
        <v>6.8</v>
      </c>
      <c r="AD247" s="4" t="n">
        <v>48</v>
      </c>
      <c r="AE247" s="7" t="inlineStr">
        <is>
          <t>not applicable</t>
        </is>
      </c>
      <c r="AF247" s="4" t="n">
        <v>2017</v>
      </c>
      <c r="AG247" s="4" t="inlineStr">
        <is>
          <t>x</t>
        </is>
      </c>
      <c r="AI247" s="11" t="inlineStr">
        <is>
          <t>03.11.2020</t>
        </is>
      </c>
      <c r="AK247" s="10" t="inlineStr">
        <is>
          <t>CC-CV</t>
        </is>
      </c>
      <c r="AL247" s="10" t="inlineStr">
        <is>
          <t>not defined</t>
        </is>
      </c>
      <c r="AM247" s="10" t="inlineStr">
        <is>
          <t>not defined</t>
        </is>
      </c>
      <c r="AN247">
        <f>IF(G247="Pouch",1,IF(G247="Prismatic",2,IF(G247="Cylindrical",3,"")))</f>
        <v/>
      </c>
      <c r="AO247" t="n">
        <v>60.25</v>
      </c>
    </row>
    <row r="248">
      <c r="A248" t="n">
        <v>246</v>
      </c>
      <c r="B248" s="3" t="inlineStr">
        <is>
          <t>SDL-20133a</t>
        </is>
      </c>
      <c r="C248" s="3" t="inlineStr">
        <is>
          <t>SDL-20133</t>
        </is>
      </c>
      <c r="D248" s="3" t="inlineStr">
        <is>
          <t>Eemb Co</t>
        </is>
      </c>
      <c r="E248" s="3" t="inlineStr">
        <is>
          <t>Lithium Cobalt Oxide</t>
        </is>
      </c>
      <c r="F248" s="3" t="inlineStr">
        <is>
          <t>ambigious - LCO</t>
        </is>
      </c>
      <c r="G248" s="3" t="inlineStr">
        <is>
          <t>Pouch</t>
        </is>
      </c>
      <c r="H248" s="3" t="inlineStr">
        <is>
          <t>LP7548166</t>
        </is>
      </c>
      <c r="I248" s="3" t="inlineStr">
        <is>
          <t>Active</t>
        </is>
      </c>
      <c r="J248" s="3" t="inlineStr">
        <is>
          <t>Prismatic</t>
        </is>
      </c>
      <c r="K248" s="4" t="n">
        <v>500</v>
      </c>
      <c r="L248" s="4" t="n">
        <v>80</v>
      </c>
      <c r="M248" s="4" t="inlineStr">
        <is>
          <t>not defined</t>
        </is>
      </c>
      <c r="N248" s="4" t="inlineStr">
        <is>
          <t>not defined</t>
        </is>
      </c>
      <c r="O248" s="3" t="n">
        <v>6.2</v>
      </c>
      <c r="P248" s="3" t="n">
        <v>4.2</v>
      </c>
      <c r="Q248" s="3" t="n">
        <v>3.7</v>
      </c>
      <c r="R248" s="3" t="n">
        <v>2.7</v>
      </c>
      <c r="S248" s="3" t="n">
        <v>1.24</v>
      </c>
      <c r="T248" s="3" t="n">
        <v>12.4</v>
      </c>
      <c r="U248" s="6" t="n">
        <v>0.5</v>
      </c>
      <c r="V248" s="3" t="n">
        <v>124.5</v>
      </c>
      <c r="W248" s="3" t="n">
        <v>59.76</v>
      </c>
      <c r="X248" s="3" t="n">
        <v>6.2</v>
      </c>
      <c r="Y248" s="3" t="n">
        <v>1.24</v>
      </c>
      <c r="Z248" s="6" t="n">
        <v>0.5</v>
      </c>
      <c r="AA248" s="10" t="inlineStr">
        <is>
          <t>not defined</t>
        </is>
      </c>
      <c r="AB248" s="4" t="n">
        <v>166</v>
      </c>
      <c r="AC248" s="4" t="n">
        <v>7.5</v>
      </c>
      <c r="AD248" s="4" t="n">
        <v>48</v>
      </c>
      <c r="AE248" s="7" t="inlineStr">
        <is>
          <t>not applicable</t>
        </is>
      </c>
      <c r="AF248" s="4" t="n">
        <v>2017</v>
      </c>
      <c r="AG248" s="4" t="inlineStr">
        <is>
          <t>x</t>
        </is>
      </c>
      <c r="AI248" s="11" t="inlineStr">
        <is>
          <t>28.07.2017</t>
        </is>
      </c>
      <c r="AK248" s="10" t="inlineStr">
        <is>
          <t>CC-CV</t>
        </is>
      </c>
      <c r="AL248" s="10" t="inlineStr">
        <is>
          <t>not defined</t>
        </is>
      </c>
      <c r="AM248" s="10" t="inlineStr">
        <is>
          <t>not defined</t>
        </is>
      </c>
      <c r="AN248">
        <f>IF(G248="Pouch",1,IF(G248="Prismatic",2,IF(G248="Cylindrical",3,"")))</f>
        <v/>
      </c>
      <c r="AO248" t="n">
        <v>60.25</v>
      </c>
    </row>
    <row r="249">
      <c r="A249" t="n">
        <v>247</v>
      </c>
      <c r="B249" s="3" t="inlineStr">
        <is>
          <t>SDL-20149a</t>
        </is>
      </c>
      <c r="C249" s="3" t="inlineStr">
        <is>
          <t>SDL-20149</t>
        </is>
      </c>
      <c r="D249" s="3" t="inlineStr">
        <is>
          <t>Eemb Co</t>
        </is>
      </c>
      <c r="E249" s="3" t="inlineStr">
        <is>
          <t>Lithium Cobalt Oxide</t>
        </is>
      </c>
      <c r="F249" s="3" t="inlineStr">
        <is>
          <t>ambigious - LCO</t>
        </is>
      </c>
      <c r="G249" s="3" t="inlineStr">
        <is>
          <t>Pouch</t>
        </is>
      </c>
      <c r="H249" s="3" t="inlineStr">
        <is>
          <t>LP855085-PCM-NTC-LD</t>
        </is>
      </c>
      <c r="I249" s="3" t="inlineStr">
        <is>
          <t>Active</t>
        </is>
      </c>
      <c r="J249" s="3" t="inlineStr">
        <is>
          <t>Prismatic</t>
        </is>
      </c>
      <c r="K249" s="4" t="n">
        <v>500</v>
      </c>
      <c r="L249" s="4" t="n">
        <v>80</v>
      </c>
      <c r="M249" s="4" t="inlineStr">
        <is>
          <t>not defined</t>
        </is>
      </c>
      <c r="N249" s="4" t="inlineStr">
        <is>
          <t>not defined</t>
        </is>
      </c>
      <c r="O249" s="3" t="n">
        <v>3.9</v>
      </c>
      <c r="P249" s="3" t="n">
        <v>4.2</v>
      </c>
      <c r="Q249" s="3" t="n">
        <v>3.7</v>
      </c>
      <c r="R249" s="3" t="n">
        <v>2.7</v>
      </c>
      <c r="S249" s="3" t="n">
        <v>0.78</v>
      </c>
      <c r="T249" s="3" t="n">
        <v>7.8</v>
      </c>
      <c r="U249" s="6" t="n">
        <v>0.5</v>
      </c>
      <c r="V249" s="3" t="n">
        <v>78</v>
      </c>
      <c r="W249" s="3" t="n">
        <v>36.125</v>
      </c>
      <c r="X249" s="3" t="n">
        <v>3.9</v>
      </c>
      <c r="Y249" s="3" t="n">
        <v>0.78</v>
      </c>
      <c r="Z249" s="6" t="n">
        <v>0.5</v>
      </c>
      <c r="AA249" s="10" t="inlineStr">
        <is>
          <t>not defined</t>
        </is>
      </c>
      <c r="AB249" s="4" t="n">
        <v>85</v>
      </c>
      <c r="AC249" s="4" t="n">
        <v>8.5</v>
      </c>
      <c r="AD249" s="4" t="n">
        <v>50</v>
      </c>
      <c r="AE249" s="7" t="inlineStr">
        <is>
          <t>not applicable</t>
        </is>
      </c>
      <c r="AF249" s="4" t="n">
        <v>2015</v>
      </c>
      <c r="AG249" s="4" t="inlineStr">
        <is>
          <t>x</t>
        </is>
      </c>
      <c r="AK249" s="10" t="inlineStr">
        <is>
          <t>CC-CV</t>
        </is>
      </c>
      <c r="AL249" s="10" t="inlineStr">
        <is>
          <t>not defined</t>
        </is>
      </c>
      <c r="AM249" s="10" t="inlineStr">
        <is>
          <t>not defined</t>
        </is>
      </c>
      <c r="AN249">
        <f>IF(G249="Pouch",1,IF(G249="Prismatic",2,IF(G249="Cylindrical",3,"")))</f>
        <v/>
      </c>
      <c r="AO249" t="n">
        <v>60.25</v>
      </c>
    </row>
    <row r="250">
      <c r="A250" t="n">
        <v>248</v>
      </c>
      <c r="B250" s="3" t="inlineStr">
        <is>
          <t>SDL-20153a</t>
        </is>
      </c>
      <c r="C250" s="3" t="inlineStr">
        <is>
          <t>SDL-20153</t>
        </is>
      </c>
      <c r="D250" s="3" t="inlineStr">
        <is>
          <t>Eemb Co</t>
        </is>
      </c>
      <c r="E250" s="3" t="inlineStr">
        <is>
          <t>Lithium Cobalt Oxide</t>
        </is>
      </c>
      <c r="F250" s="3" t="inlineStr">
        <is>
          <t>ambigious - LCO</t>
        </is>
      </c>
      <c r="G250" s="3" t="inlineStr">
        <is>
          <t>Pouch</t>
        </is>
      </c>
      <c r="H250" s="3" t="inlineStr">
        <is>
          <t>LP9051109-PCM-NTC-LD</t>
        </is>
      </c>
      <c r="I250" s="3" t="inlineStr">
        <is>
          <t>Active</t>
        </is>
      </c>
      <c r="J250" s="3" t="inlineStr">
        <is>
          <t>Prismatic</t>
        </is>
      </c>
      <c r="K250" s="4" t="n">
        <v>500</v>
      </c>
      <c r="L250" s="4" t="n">
        <v>80</v>
      </c>
      <c r="M250" s="4" t="inlineStr">
        <is>
          <t>not defined</t>
        </is>
      </c>
      <c r="N250" s="4" t="inlineStr">
        <is>
          <t>not defined</t>
        </is>
      </c>
      <c r="O250" s="3" t="n">
        <v>5.5</v>
      </c>
      <c r="P250" s="3" t="n">
        <v>4.2</v>
      </c>
      <c r="Q250" s="3" t="n">
        <v>3.7</v>
      </c>
      <c r="R250" s="3" t="n">
        <v>2.7</v>
      </c>
      <c r="S250" s="3" t="n">
        <v>1.1</v>
      </c>
      <c r="T250" s="3" t="n">
        <v>11</v>
      </c>
      <c r="U250" s="6" t="n">
        <v>0.5</v>
      </c>
      <c r="V250" s="3" t="n">
        <v>110</v>
      </c>
      <c r="W250" s="3" t="n">
        <v>50.031</v>
      </c>
      <c r="X250" s="3" t="n">
        <v>5.5</v>
      </c>
      <c r="Y250" s="3" t="n">
        <v>1.1</v>
      </c>
      <c r="Z250" s="6" t="n">
        <v>0.5</v>
      </c>
      <c r="AA250" s="10" t="inlineStr">
        <is>
          <t>not defined</t>
        </is>
      </c>
      <c r="AB250" s="4" t="n">
        <v>109</v>
      </c>
      <c r="AC250" s="4" t="n">
        <v>9</v>
      </c>
      <c r="AD250" s="4" t="n">
        <v>51</v>
      </c>
      <c r="AE250" s="7" t="inlineStr">
        <is>
          <t>not applicable</t>
        </is>
      </c>
      <c r="AF250" s="4" t="n">
        <v>2018</v>
      </c>
      <c r="AG250" s="4" t="inlineStr">
        <is>
          <t>x</t>
        </is>
      </c>
      <c r="AK250" s="10" t="inlineStr">
        <is>
          <t>CC-CV</t>
        </is>
      </c>
      <c r="AL250" s="10" t="inlineStr">
        <is>
          <t>not defined</t>
        </is>
      </c>
      <c r="AM250" s="10" t="inlineStr">
        <is>
          <t>not defined</t>
        </is>
      </c>
      <c r="AN250">
        <f>IF(G250="Pouch",1,IF(G250="Prismatic",2,IF(G250="Cylindrical",3,"")))</f>
        <v/>
      </c>
      <c r="AO250" t="n">
        <v>60.25</v>
      </c>
    </row>
    <row r="251">
      <c r="A251" t="n">
        <v>249</v>
      </c>
      <c r="B251" s="3" t="inlineStr">
        <is>
          <t>SDL-20180a</t>
        </is>
      </c>
      <c r="C251" s="3" t="inlineStr">
        <is>
          <t>SDL-20180</t>
        </is>
      </c>
      <c r="D251" s="3" t="inlineStr">
        <is>
          <t>Eemb Co</t>
        </is>
      </c>
      <c r="E251" s="3" t="inlineStr">
        <is>
          <t>Lithium Cobalt Oxide</t>
        </is>
      </c>
      <c r="F251" s="3" t="inlineStr">
        <is>
          <t>ambigious - LCO</t>
        </is>
      </c>
      <c r="G251" s="3" t="inlineStr">
        <is>
          <t>Pouch</t>
        </is>
      </c>
      <c r="H251" s="3" t="inlineStr">
        <is>
          <t>LP925572</t>
        </is>
      </c>
      <c r="I251" s="3" t="inlineStr">
        <is>
          <t>Active</t>
        </is>
      </c>
      <c r="J251" s="3" t="inlineStr">
        <is>
          <t>Prismatic</t>
        </is>
      </c>
      <c r="K251" s="4" t="n">
        <v>500</v>
      </c>
      <c r="L251" s="4" t="n">
        <v>80</v>
      </c>
      <c r="M251" s="4" t="inlineStr">
        <is>
          <t>not defined</t>
        </is>
      </c>
      <c r="N251" s="4" t="inlineStr">
        <is>
          <t>not defined</t>
        </is>
      </c>
      <c r="O251" s="3" t="n">
        <v>4</v>
      </c>
      <c r="P251" s="3" t="n">
        <v>4.2</v>
      </c>
      <c r="Q251" s="3" t="n">
        <v>3.7</v>
      </c>
      <c r="R251" s="3" t="n">
        <v>2.7</v>
      </c>
      <c r="S251" s="3" t="n">
        <v>0.8</v>
      </c>
      <c r="T251" s="3" t="n">
        <v>8</v>
      </c>
      <c r="U251" s="6" t="n">
        <v>0.5</v>
      </c>
      <c r="V251" s="3" t="n">
        <v>72</v>
      </c>
      <c r="W251" s="3" t="n">
        <v>36.432</v>
      </c>
      <c r="X251" s="3" t="n">
        <v>4</v>
      </c>
      <c r="Y251" s="3" t="n">
        <v>0.8</v>
      </c>
      <c r="Z251" s="6" t="n">
        <v>0.5</v>
      </c>
      <c r="AA251" s="10" t="inlineStr">
        <is>
          <t>not defined</t>
        </is>
      </c>
      <c r="AB251" s="4" t="n">
        <v>72</v>
      </c>
      <c r="AC251" s="4" t="n">
        <v>9.199999999999999</v>
      </c>
      <c r="AD251" s="4" t="n">
        <v>55</v>
      </c>
      <c r="AE251" s="7" t="inlineStr">
        <is>
          <t>not applicable</t>
        </is>
      </c>
      <c r="AF251" s="4" t="n">
        <v>2017</v>
      </c>
      <c r="AG251" s="4" t="inlineStr">
        <is>
          <t>x</t>
        </is>
      </c>
      <c r="AI251" s="11" t="inlineStr">
        <is>
          <t>14.07.2017</t>
        </is>
      </c>
      <c r="AK251" s="10" t="inlineStr">
        <is>
          <t>CC-CV</t>
        </is>
      </c>
      <c r="AL251" s="10" t="inlineStr">
        <is>
          <t>not defined</t>
        </is>
      </c>
      <c r="AM251" s="10" t="inlineStr">
        <is>
          <t>not defined</t>
        </is>
      </c>
      <c r="AN251">
        <f>IF(G251="Pouch",1,IF(G251="Prismatic",2,IF(G251="Cylindrical",3,"")))</f>
        <v/>
      </c>
      <c r="AO251" t="n">
        <v>60.25</v>
      </c>
    </row>
    <row r="252">
      <c r="A252" t="n">
        <v>250</v>
      </c>
      <c r="B252" s="3" t="inlineStr">
        <is>
          <t>SDL-20209a</t>
        </is>
      </c>
      <c r="C252" s="3" t="inlineStr">
        <is>
          <t>SDL-20209</t>
        </is>
      </c>
      <c r="D252" s="3" t="inlineStr">
        <is>
          <t>Eemb Co</t>
        </is>
      </c>
      <c r="E252" s="3" t="inlineStr">
        <is>
          <t>Lithium Cobalt Oxide</t>
        </is>
      </c>
      <c r="F252" s="3" t="inlineStr">
        <is>
          <t>ambigious - LCO</t>
        </is>
      </c>
      <c r="G252" s="3" t="inlineStr">
        <is>
          <t>Pouch</t>
        </is>
      </c>
      <c r="H252" s="3" t="inlineStr">
        <is>
          <t>LP956167-PCM-LD</t>
        </is>
      </c>
      <c r="I252" s="3" t="inlineStr">
        <is>
          <t>Active</t>
        </is>
      </c>
      <c r="J252" s="3" t="inlineStr">
        <is>
          <t>Prismatic</t>
        </is>
      </c>
      <c r="K252" s="4" t="n">
        <v>500</v>
      </c>
      <c r="L252" s="4" t="n">
        <v>80</v>
      </c>
      <c r="M252" s="4" t="inlineStr">
        <is>
          <t>not defined</t>
        </is>
      </c>
      <c r="N252" s="4" t="inlineStr">
        <is>
          <t>not defined</t>
        </is>
      </c>
      <c r="O252" s="3" t="n">
        <v>4</v>
      </c>
      <c r="P252" s="3" t="n">
        <v>4.2</v>
      </c>
      <c r="Q252" s="3" t="n">
        <v>3.7</v>
      </c>
      <c r="R252" s="3" t="n">
        <v>2.7</v>
      </c>
      <c r="S252" s="3" t="n">
        <v>0.8</v>
      </c>
      <c r="T252" s="3" t="n">
        <v>8</v>
      </c>
      <c r="U252" s="6" t="n">
        <v>0.5</v>
      </c>
      <c r="V252" s="3" t="n">
        <v>80</v>
      </c>
      <c r="W252" s="3" t="n">
        <v>38.8265</v>
      </c>
      <c r="X252" s="3" t="n">
        <v>4</v>
      </c>
      <c r="Y252" s="3" t="n">
        <v>0.8</v>
      </c>
      <c r="Z252" s="6" t="n">
        <v>0.5</v>
      </c>
      <c r="AA252" s="10" t="inlineStr">
        <is>
          <t>not defined</t>
        </is>
      </c>
      <c r="AB252" s="4" t="n">
        <v>67</v>
      </c>
      <c r="AC252" s="4" t="n">
        <v>9.5</v>
      </c>
      <c r="AD252" s="4" t="n">
        <v>61</v>
      </c>
      <c r="AE252" s="7" t="inlineStr">
        <is>
          <t>not applicable</t>
        </is>
      </c>
      <c r="AF252" s="4" t="n">
        <v>2015</v>
      </c>
      <c r="AG252" s="4" t="inlineStr">
        <is>
          <t>x</t>
        </is>
      </c>
      <c r="AI252" s="11" t="inlineStr">
        <is>
          <t>23.09.2015</t>
        </is>
      </c>
      <c r="AK252" s="10" t="inlineStr">
        <is>
          <t>CC-CV</t>
        </is>
      </c>
      <c r="AL252" s="10" t="inlineStr">
        <is>
          <t>not defined</t>
        </is>
      </c>
      <c r="AM252" s="10" t="inlineStr">
        <is>
          <t>not defined</t>
        </is>
      </c>
      <c r="AN252">
        <f>IF(G252="Pouch",1,IF(G252="Prismatic",2,IF(G252="Cylindrical",3,"")))</f>
        <v/>
      </c>
      <c r="AO252" t="n">
        <v>60.25</v>
      </c>
    </row>
    <row r="253">
      <c r="A253" t="n">
        <v>251</v>
      </c>
      <c r="B253" s="3" t="inlineStr">
        <is>
          <t>SDL-20211a</t>
        </is>
      </c>
      <c r="C253" s="3" t="inlineStr">
        <is>
          <t>SDL-20211</t>
        </is>
      </c>
      <c r="D253" s="3" t="inlineStr">
        <is>
          <t>Eemb Co</t>
        </is>
      </c>
      <c r="E253" s="3" t="inlineStr">
        <is>
          <t>Lithium Cobalt Oxide</t>
        </is>
      </c>
      <c r="F253" s="3" t="inlineStr">
        <is>
          <t>ambigious - LCO</t>
        </is>
      </c>
      <c r="G253" s="3" t="inlineStr">
        <is>
          <t>Pouch</t>
        </is>
      </c>
      <c r="H253" s="3" t="inlineStr">
        <is>
          <t>LP656194-PCM-LD</t>
        </is>
      </c>
      <c r="I253" s="3" t="inlineStr">
        <is>
          <t>Active</t>
        </is>
      </c>
      <c r="J253" s="3" t="inlineStr">
        <is>
          <t>Prismatic</t>
        </is>
      </c>
      <c r="K253" s="4" t="n">
        <v>500</v>
      </c>
      <c r="L253" s="4" t="n">
        <v>80</v>
      </c>
      <c r="M253" s="4" t="inlineStr">
        <is>
          <t>not defined</t>
        </is>
      </c>
      <c r="N253" s="4" t="inlineStr">
        <is>
          <t>not defined</t>
        </is>
      </c>
      <c r="O253" s="3" t="n">
        <v>4</v>
      </c>
      <c r="P253" s="3" t="n">
        <v>4.2</v>
      </c>
      <c r="Q253" s="3" t="n">
        <v>3.7</v>
      </c>
      <c r="R253" s="3" t="n">
        <v>2.7</v>
      </c>
      <c r="S253" s="3" t="n">
        <v>0.8</v>
      </c>
      <c r="T253" s="3" t="n">
        <v>8</v>
      </c>
      <c r="U253" s="6" t="n">
        <v>0.5</v>
      </c>
      <c r="V253" s="3" t="n">
        <v>80</v>
      </c>
      <c r="W253" s="3" t="n">
        <v>37.271</v>
      </c>
      <c r="X253" s="3" t="n">
        <v>4</v>
      </c>
      <c r="Y253" s="3" t="n">
        <v>0.8</v>
      </c>
      <c r="Z253" s="6" t="n">
        <v>0.5</v>
      </c>
      <c r="AA253" s="10" t="inlineStr">
        <is>
          <t>not defined</t>
        </is>
      </c>
      <c r="AB253" s="4" t="n">
        <v>94</v>
      </c>
      <c r="AC253" s="4" t="n">
        <v>6.5</v>
      </c>
      <c r="AD253" s="4" t="n">
        <v>61</v>
      </c>
      <c r="AE253" s="7" t="inlineStr">
        <is>
          <t>not applicable</t>
        </is>
      </c>
      <c r="AF253" s="4" t="n">
        <v>2015</v>
      </c>
      <c r="AG253" s="4" t="inlineStr">
        <is>
          <t>x</t>
        </is>
      </c>
      <c r="AI253" s="11" t="inlineStr">
        <is>
          <t>21.01.2015</t>
        </is>
      </c>
      <c r="AK253" s="10" t="inlineStr">
        <is>
          <t>CC-CV</t>
        </is>
      </c>
      <c r="AL253" s="10" t="inlineStr">
        <is>
          <t>not defined</t>
        </is>
      </c>
      <c r="AM253" s="10" t="inlineStr">
        <is>
          <t>not defined</t>
        </is>
      </c>
      <c r="AN253">
        <f>IF(G253="Pouch",1,IF(G253="Prismatic",2,IF(G253="Cylindrical",3,"")))</f>
        <v/>
      </c>
      <c r="AO253" t="n">
        <v>60.25</v>
      </c>
    </row>
    <row r="254">
      <c r="A254" t="n">
        <v>252</v>
      </c>
      <c r="B254" s="3" t="inlineStr">
        <is>
          <t>SDL-20223a</t>
        </is>
      </c>
      <c r="C254" s="3" t="inlineStr">
        <is>
          <t>SDL-20223</t>
        </is>
      </c>
      <c r="D254" s="3" t="inlineStr">
        <is>
          <t>Eemb Co</t>
        </is>
      </c>
      <c r="E254" s="3" t="inlineStr">
        <is>
          <t>Lithium Cobalt Oxide</t>
        </is>
      </c>
      <c r="F254" s="3" t="inlineStr">
        <is>
          <t>ambigious - LCO</t>
        </is>
      </c>
      <c r="G254" s="3" t="inlineStr">
        <is>
          <t>Pouch</t>
        </is>
      </c>
      <c r="H254" s="3" t="inlineStr">
        <is>
          <t xml:space="preserve">LP857062-PCM-NTC-LD </t>
        </is>
      </c>
      <c r="I254" s="3" t="inlineStr">
        <is>
          <t>Active</t>
        </is>
      </c>
      <c r="J254" s="3" t="inlineStr">
        <is>
          <t>Prismatic</t>
        </is>
      </c>
      <c r="K254" s="4" t="n">
        <v>500</v>
      </c>
      <c r="L254" s="4" t="n">
        <v>80</v>
      </c>
      <c r="M254" s="4" t="inlineStr">
        <is>
          <t>not defined</t>
        </is>
      </c>
      <c r="N254" s="4" t="inlineStr">
        <is>
          <t>not defined</t>
        </is>
      </c>
      <c r="O254" s="3" t="n">
        <v>3.8</v>
      </c>
      <c r="P254" s="3" t="n">
        <v>4.2</v>
      </c>
      <c r="Q254" s="3" t="n">
        <v>3.7</v>
      </c>
      <c r="R254" s="3" t="n">
        <v>2.7</v>
      </c>
      <c r="S254" s="3" t="n">
        <v>0.76</v>
      </c>
      <c r="T254" s="3" t="n">
        <v>7.6</v>
      </c>
      <c r="U254" s="6" t="n">
        <v>0.5</v>
      </c>
      <c r="V254" s="3" t="n">
        <v>71.5</v>
      </c>
      <c r="W254" s="3" t="n">
        <v>36.89</v>
      </c>
      <c r="X254" s="3" t="n">
        <v>3.8</v>
      </c>
      <c r="Y254" s="3" t="n">
        <v>0.76</v>
      </c>
      <c r="Z254" s="6" t="n">
        <v>0.5</v>
      </c>
      <c r="AA254" s="10" t="inlineStr">
        <is>
          <t>not defined</t>
        </is>
      </c>
      <c r="AB254" s="4" t="n">
        <v>70</v>
      </c>
      <c r="AC254" s="4" t="n">
        <v>8.5</v>
      </c>
      <c r="AD254" s="4" t="n">
        <v>62</v>
      </c>
      <c r="AE254" s="7" t="inlineStr">
        <is>
          <t>not applicable</t>
        </is>
      </c>
      <c r="AF254" s="4" t="n">
        <v>2015</v>
      </c>
      <c r="AG254" s="4" t="inlineStr">
        <is>
          <t>x</t>
        </is>
      </c>
      <c r="AI254" s="11" t="inlineStr">
        <is>
          <t>04.03.2015</t>
        </is>
      </c>
      <c r="AK254" s="10" t="inlineStr">
        <is>
          <t>CC-CV</t>
        </is>
      </c>
      <c r="AL254" s="10" t="inlineStr">
        <is>
          <t>not defined</t>
        </is>
      </c>
      <c r="AM254" s="10" t="inlineStr">
        <is>
          <t>not defined</t>
        </is>
      </c>
      <c r="AN254">
        <f>IF(G254="Pouch",1,IF(G254="Prismatic",2,IF(G254="Cylindrical",3,"")))</f>
        <v/>
      </c>
      <c r="AO254" t="n">
        <v>60.25</v>
      </c>
    </row>
    <row r="255">
      <c r="A255" t="n">
        <v>253</v>
      </c>
      <c r="B255" s="3" t="inlineStr">
        <is>
          <t>SDL-20224a</t>
        </is>
      </c>
      <c r="C255" s="3" t="inlineStr">
        <is>
          <t>SDL-20224</t>
        </is>
      </c>
      <c r="D255" s="3" t="inlineStr">
        <is>
          <t>Eemb Co</t>
        </is>
      </c>
      <c r="E255" s="3" t="inlineStr">
        <is>
          <t>Lithium Cobalt Oxide</t>
        </is>
      </c>
      <c r="F255" s="3" t="inlineStr">
        <is>
          <t>ambigious - LCO</t>
        </is>
      </c>
      <c r="G255" s="3" t="inlineStr">
        <is>
          <t>Pouch</t>
        </is>
      </c>
      <c r="H255" s="3" t="inlineStr">
        <is>
          <t>LP50100100</t>
        </is>
      </c>
      <c r="I255" s="3" t="inlineStr">
        <is>
          <t>Active</t>
        </is>
      </c>
      <c r="J255" s="3" t="inlineStr">
        <is>
          <t>Prismatic</t>
        </is>
      </c>
      <c r="K255" s="4" t="n">
        <v>500</v>
      </c>
      <c r="L255" s="4" t="n">
        <v>80</v>
      </c>
      <c r="M255" s="4" t="inlineStr">
        <is>
          <t>not defined</t>
        </is>
      </c>
      <c r="N255" s="4" t="inlineStr">
        <is>
          <t>not defined</t>
        </is>
      </c>
      <c r="O255" s="3" t="n">
        <v>4.8</v>
      </c>
      <c r="P255" s="3" t="n">
        <v>4.2</v>
      </c>
      <c r="Q255" s="3" t="n">
        <v>3.7</v>
      </c>
      <c r="R255" s="3" t="n">
        <v>2.7</v>
      </c>
      <c r="S255" s="3" t="n">
        <v>0.96</v>
      </c>
      <c r="T255" s="3" t="n">
        <v>9.6</v>
      </c>
      <c r="U255" s="6" t="n">
        <v>0.5</v>
      </c>
      <c r="V255" s="3" t="n">
        <v>96</v>
      </c>
      <c r="W255" s="3" t="n">
        <v>50</v>
      </c>
      <c r="X255" s="3" t="n">
        <v>4.8</v>
      </c>
      <c r="Y255" s="3" t="n">
        <v>0.96</v>
      </c>
      <c r="Z255" s="6" t="n">
        <v>0.5</v>
      </c>
      <c r="AA255" s="10" t="inlineStr">
        <is>
          <t>not defined</t>
        </is>
      </c>
      <c r="AB255" s="4" t="n">
        <v>100</v>
      </c>
      <c r="AC255" s="4" t="n">
        <v>5</v>
      </c>
      <c r="AD255" s="4" t="n">
        <v>100</v>
      </c>
      <c r="AE255" s="7" t="inlineStr">
        <is>
          <t>not applicable</t>
        </is>
      </c>
      <c r="AF255" s="4" t="n">
        <v>2018</v>
      </c>
      <c r="AG255" s="4" t="inlineStr">
        <is>
          <t>x</t>
        </is>
      </c>
      <c r="AI255" s="11" t="inlineStr">
        <is>
          <t>02.11.2018</t>
        </is>
      </c>
      <c r="AK255" s="10" t="inlineStr">
        <is>
          <t>CC-CV</t>
        </is>
      </c>
      <c r="AL255" s="10" t="inlineStr">
        <is>
          <t>not defined</t>
        </is>
      </c>
      <c r="AM255" s="10" t="inlineStr">
        <is>
          <t>not defined</t>
        </is>
      </c>
      <c r="AN255">
        <f>IF(G255="Pouch",1,IF(G255="Prismatic",2,IF(G255="Cylindrical",3,"")))</f>
        <v/>
      </c>
      <c r="AO255" t="n">
        <v>60.25</v>
      </c>
    </row>
    <row r="256">
      <c r="A256" t="n">
        <v>254</v>
      </c>
      <c r="B256" s="3" t="inlineStr">
        <is>
          <t>SDL-20226</t>
        </is>
      </c>
      <c r="C256" s="3" t="inlineStr">
        <is>
          <t>SDL-20226</t>
        </is>
      </c>
      <c r="D256" s="3" t="inlineStr">
        <is>
          <t>Eemb Co</t>
        </is>
      </c>
      <c r="E256" s="3" t="inlineStr">
        <is>
          <t>Lithium Cobalt Oxide</t>
        </is>
      </c>
      <c r="F256" s="3" t="inlineStr">
        <is>
          <t>ambigious - LCO</t>
        </is>
      </c>
      <c r="G256" s="3" t="inlineStr">
        <is>
          <t>Pouch</t>
        </is>
      </c>
      <c r="H256" s="3" t="inlineStr">
        <is>
          <t>LP61100100</t>
        </is>
      </c>
      <c r="I256" s="3" t="inlineStr">
        <is>
          <t>Active</t>
        </is>
      </c>
      <c r="J256" s="3" t="inlineStr">
        <is>
          <t>Prismatic</t>
        </is>
      </c>
      <c r="K256" s="4" t="n">
        <v>500</v>
      </c>
      <c r="L256" s="4" t="n">
        <v>80</v>
      </c>
      <c r="M256" s="4" t="inlineStr">
        <is>
          <t>not defined</t>
        </is>
      </c>
      <c r="N256" s="4" t="inlineStr">
        <is>
          <t>not defined</t>
        </is>
      </c>
      <c r="O256" s="3" t="n">
        <v>6.8</v>
      </c>
      <c r="P256" s="3" t="n">
        <v>4.2</v>
      </c>
      <c r="Q256" s="3" t="n">
        <v>3.7</v>
      </c>
      <c r="R256" s="3" t="n">
        <v>2.7</v>
      </c>
      <c r="S256" s="3" t="n">
        <v>1.36</v>
      </c>
      <c r="T256" s="3" t="n">
        <v>13.6</v>
      </c>
      <c r="U256" s="6" t="n">
        <v>0.5</v>
      </c>
      <c r="V256" s="3" t="n">
        <v>124</v>
      </c>
      <c r="W256" s="3" t="n">
        <v>61</v>
      </c>
      <c r="X256" s="3" t="n">
        <v>6.4</v>
      </c>
      <c r="Y256" s="3" t="n">
        <v>1.36</v>
      </c>
      <c r="Z256" s="6" t="n">
        <v>0.5</v>
      </c>
      <c r="AA256" s="10" t="inlineStr">
        <is>
          <t>not defined</t>
        </is>
      </c>
      <c r="AB256" s="4" t="n">
        <v>100</v>
      </c>
      <c r="AC256" s="4" t="n">
        <v>6.1</v>
      </c>
      <c r="AD256" s="4" t="n">
        <v>100</v>
      </c>
      <c r="AE256" s="7" t="inlineStr">
        <is>
          <t>not applicable</t>
        </is>
      </c>
      <c r="AG256" s="4" t="inlineStr">
        <is>
          <t>x</t>
        </is>
      </c>
      <c r="AI256" s="11" t="inlineStr">
        <is>
          <t>-</t>
        </is>
      </c>
      <c r="AK256" s="10" t="inlineStr">
        <is>
          <t>CC-CV</t>
        </is>
      </c>
      <c r="AL256" s="10" t="inlineStr">
        <is>
          <t>not defined</t>
        </is>
      </c>
      <c r="AM256" s="10" t="inlineStr">
        <is>
          <t>not defined</t>
        </is>
      </c>
      <c r="AN256">
        <f>IF(G256="Pouch",1,IF(G256="Prismatic",2,IF(G256="Cylindrical",3,"")))</f>
        <v/>
      </c>
      <c r="AO256" t="n">
        <v>60.25</v>
      </c>
    </row>
    <row r="257">
      <c r="A257" t="n">
        <v>255</v>
      </c>
      <c r="B257" s="3" t="inlineStr">
        <is>
          <t>SDL-20228a</t>
        </is>
      </c>
      <c r="C257" s="3" t="inlineStr">
        <is>
          <t>SDL-20228</t>
        </is>
      </c>
      <c r="D257" s="3" t="inlineStr">
        <is>
          <t>Eemb Co</t>
        </is>
      </c>
      <c r="E257" s="3" t="inlineStr">
        <is>
          <t>Lithium Cobalt Oxide</t>
        </is>
      </c>
      <c r="F257" s="3" t="inlineStr">
        <is>
          <t>ambigious - LCO</t>
        </is>
      </c>
      <c r="G257" s="3" t="inlineStr">
        <is>
          <t>Pouch</t>
        </is>
      </c>
      <c r="H257" s="3" t="inlineStr">
        <is>
          <t>LP38103122</t>
        </is>
      </c>
      <c r="I257" s="3" t="inlineStr">
        <is>
          <t>Active</t>
        </is>
      </c>
      <c r="J257" s="3" t="inlineStr">
        <is>
          <t>Prismatic</t>
        </is>
      </c>
      <c r="K257" s="4" t="n">
        <v>500</v>
      </c>
      <c r="L257" s="4" t="n">
        <v>80</v>
      </c>
      <c r="M257" s="4" t="inlineStr">
        <is>
          <t>not defined</t>
        </is>
      </c>
      <c r="N257" s="4" t="inlineStr">
        <is>
          <t>not defined</t>
        </is>
      </c>
      <c r="O257" s="3" t="n">
        <v>5.2</v>
      </c>
      <c r="P257" s="3" t="n">
        <v>4.2</v>
      </c>
      <c r="Q257" s="3" t="n">
        <v>3.7</v>
      </c>
      <c r="R257" s="3" t="n">
        <v>2.7</v>
      </c>
      <c r="S257" s="3" t="n">
        <v>1.04</v>
      </c>
      <c r="T257" s="3" t="n">
        <v>10.4</v>
      </c>
      <c r="U257" s="6" t="n">
        <v>0.5</v>
      </c>
      <c r="V257" s="3" t="n">
        <v>104</v>
      </c>
      <c r="W257" s="3" t="n">
        <v>47.7508</v>
      </c>
      <c r="X257" s="3" t="n">
        <v>5.2</v>
      </c>
      <c r="Y257" s="3" t="n">
        <v>1.04</v>
      </c>
      <c r="Z257" s="6" t="n">
        <v>0.5</v>
      </c>
      <c r="AA257" s="10" t="inlineStr">
        <is>
          <t>not defined</t>
        </is>
      </c>
      <c r="AB257" s="4" t="n">
        <v>122</v>
      </c>
      <c r="AC257" s="4" t="n">
        <v>3.8</v>
      </c>
      <c r="AD257" s="4" t="n">
        <v>103</v>
      </c>
      <c r="AE257" s="7" t="inlineStr">
        <is>
          <t>not applicable</t>
        </is>
      </c>
      <c r="AF257" s="4" t="n">
        <v>2014</v>
      </c>
      <c r="AG257" s="4" t="inlineStr">
        <is>
          <t>x</t>
        </is>
      </c>
      <c r="AI257" s="11" t="inlineStr">
        <is>
          <t>05.11.2014</t>
        </is>
      </c>
      <c r="AK257" s="10" t="inlineStr">
        <is>
          <t>CC-CV</t>
        </is>
      </c>
      <c r="AL257" s="10" t="inlineStr">
        <is>
          <t>not defined</t>
        </is>
      </c>
      <c r="AM257" s="10" t="inlineStr">
        <is>
          <t>not defined</t>
        </is>
      </c>
      <c r="AN257">
        <f>IF(G257="Pouch",1,IF(G257="Prismatic",2,IF(G257="Cylindrical",3,"")))</f>
        <v/>
      </c>
      <c r="AO257" t="n">
        <v>60.25</v>
      </c>
    </row>
    <row r="258">
      <c r="A258" t="n">
        <v>256</v>
      </c>
      <c r="B258" s="3" t="inlineStr">
        <is>
          <t>SDL-20231</t>
        </is>
      </c>
      <c r="C258" s="3" t="inlineStr">
        <is>
          <t>SDL-20231</t>
        </is>
      </c>
      <c r="D258" s="3" t="inlineStr">
        <is>
          <t>Eemb Co</t>
        </is>
      </c>
      <c r="E258" s="3" t="inlineStr">
        <is>
          <t>Lithium Cobalt Oxide</t>
        </is>
      </c>
      <c r="F258" s="3" t="inlineStr">
        <is>
          <t>ambigious - LCO</t>
        </is>
      </c>
      <c r="G258" s="3" t="inlineStr">
        <is>
          <t>Pouch</t>
        </is>
      </c>
      <c r="H258" s="3" t="inlineStr">
        <is>
          <t>LP55103122</t>
        </is>
      </c>
      <c r="I258" s="3" t="inlineStr">
        <is>
          <t>Active</t>
        </is>
      </c>
      <c r="J258" s="3" t="inlineStr">
        <is>
          <t>Prismatic</t>
        </is>
      </c>
      <c r="K258" s="4" t="n">
        <v>500</v>
      </c>
      <c r="L258" s="4" t="n">
        <v>80</v>
      </c>
      <c r="M258" s="4" t="inlineStr">
        <is>
          <t>not defined</t>
        </is>
      </c>
      <c r="N258" s="4" t="inlineStr">
        <is>
          <t>not defined</t>
        </is>
      </c>
      <c r="O258" s="3" t="n">
        <v>6.6</v>
      </c>
      <c r="P258" s="3" t="n">
        <v>4.2</v>
      </c>
      <c r="Q258" s="3" t="n">
        <v>3.7</v>
      </c>
      <c r="R258" s="3" t="n">
        <v>2.7</v>
      </c>
      <c r="S258" s="3" t="n">
        <v>1.32</v>
      </c>
      <c r="T258" s="3" t="n">
        <v>13.2</v>
      </c>
      <c r="U258" s="6" t="n">
        <v>0.5</v>
      </c>
      <c r="V258" s="3" t="n">
        <v>134</v>
      </c>
      <c r="W258" s="3" t="n">
        <v>69.113</v>
      </c>
      <c r="X258" s="3" t="n">
        <v>3.3</v>
      </c>
      <c r="Y258" s="3" t="n">
        <v>1.32</v>
      </c>
      <c r="Z258" s="6" t="n">
        <v>0.5</v>
      </c>
      <c r="AA258" s="10" t="inlineStr">
        <is>
          <t>not defined</t>
        </is>
      </c>
      <c r="AB258" s="4" t="n">
        <v>122</v>
      </c>
      <c r="AC258" s="4" t="n">
        <v>5.5</v>
      </c>
      <c r="AD258" s="4" t="n">
        <v>103</v>
      </c>
      <c r="AE258" s="7" t="inlineStr">
        <is>
          <t>not applicable</t>
        </is>
      </c>
      <c r="AG258" s="4" t="inlineStr">
        <is>
          <t>x</t>
        </is>
      </c>
      <c r="AI258" s="11" t="inlineStr">
        <is>
          <t>-</t>
        </is>
      </c>
      <c r="AK258" s="10" t="inlineStr">
        <is>
          <t>CC-CV</t>
        </is>
      </c>
      <c r="AL258" s="10" t="inlineStr">
        <is>
          <t>not defined</t>
        </is>
      </c>
      <c r="AM258" s="10" t="inlineStr">
        <is>
          <t>not defined</t>
        </is>
      </c>
      <c r="AN258">
        <f>IF(G258="Pouch",1,IF(G258="Prismatic",2,IF(G258="Cylindrical",3,"")))</f>
        <v/>
      </c>
      <c r="AO258" t="n">
        <v>60.25</v>
      </c>
    </row>
    <row r="259">
      <c r="A259" t="n">
        <v>257</v>
      </c>
      <c r="B259" s="3" t="inlineStr">
        <is>
          <t>SDL-20232</t>
        </is>
      </c>
      <c r="C259" s="3" t="inlineStr">
        <is>
          <t>SDL-20232</t>
        </is>
      </c>
      <c r="D259" s="3" t="inlineStr">
        <is>
          <t>Eemb Co</t>
        </is>
      </c>
      <c r="E259" s="3" t="inlineStr">
        <is>
          <t>Lithium Cobalt Oxide</t>
        </is>
      </c>
      <c r="F259" s="3" t="inlineStr">
        <is>
          <t>ambigious - LCO</t>
        </is>
      </c>
      <c r="G259" s="3" t="inlineStr">
        <is>
          <t>Pouch</t>
        </is>
      </c>
      <c r="H259" s="3" t="inlineStr">
        <is>
          <t>LP70103122</t>
        </is>
      </c>
      <c r="I259" s="3" t="inlineStr">
        <is>
          <t>Active</t>
        </is>
      </c>
      <c r="J259" s="3" t="inlineStr">
        <is>
          <t>Prismatic</t>
        </is>
      </c>
      <c r="K259" s="4" t="n">
        <v>500</v>
      </c>
      <c r="L259" s="4" t="n">
        <v>80</v>
      </c>
      <c r="M259" s="4" t="inlineStr">
        <is>
          <t>not defined</t>
        </is>
      </c>
      <c r="N259" s="4" t="inlineStr">
        <is>
          <t>not defined</t>
        </is>
      </c>
      <c r="O259" s="3" t="n">
        <v>8.699999999999999</v>
      </c>
      <c r="P259" s="3" t="n">
        <v>4.2</v>
      </c>
      <c r="Q259" s="3" t="n">
        <v>3.7</v>
      </c>
      <c r="R259" s="3" t="n">
        <v>2.7</v>
      </c>
      <c r="S259" s="3" t="n">
        <v>1.74</v>
      </c>
      <c r="T259" s="3" t="n">
        <v>17.4</v>
      </c>
      <c r="U259" s="6" t="n">
        <v>0.5</v>
      </c>
      <c r="V259" s="3" t="n">
        <v>173</v>
      </c>
      <c r="W259" s="3" t="n">
        <v>87.962</v>
      </c>
      <c r="X259" s="3" t="n">
        <v>4.1</v>
      </c>
      <c r="Y259" s="3" t="n">
        <v>1.74</v>
      </c>
      <c r="Z259" s="6" t="n">
        <v>0.5</v>
      </c>
      <c r="AA259" s="10" t="inlineStr">
        <is>
          <t>not defined</t>
        </is>
      </c>
      <c r="AB259" s="4" t="n">
        <v>122</v>
      </c>
      <c r="AC259" s="4" t="n">
        <v>7</v>
      </c>
      <c r="AD259" s="4" t="n">
        <v>103</v>
      </c>
      <c r="AE259" s="7" t="inlineStr">
        <is>
          <t>not applicable</t>
        </is>
      </c>
      <c r="AG259" s="4" t="inlineStr">
        <is>
          <t>x</t>
        </is>
      </c>
      <c r="AI259" s="11" t="inlineStr">
        <is>
          <t>-</t>
        </is>
      </c>
      <c r="AK259" s="10" t="inlineStr">
        <is>
          <t>CC-CV</t>
        </is>
      </c>
      <c r="AL259" s="10" t="inlineStr">
        <is>
          <t>not defined</t>
        </is>
      </c>
      <c r="AM259" s="10" t="inlineStr">
        <is>
          <t>not defined</t>
        </is>
      </c>
      <c r="AN259">
        <f>IF(G259="Pouch",1,IF(G259="Prismatic",2,IF(G259="Cylindrical",3,"")))</f>
        <v/>
      </c>
      <c r="AO259" t="n">
        <v>60.25</v>
      </c>
    </row>
    <row r="260">
      <c r="A260" t="n">
        <v>258</v>
      </c>
      <c r="B260" s="3" t="inlineStr">
        <is>
          <t>SDL-20371a</t>
        </is>
      </c>
      <c r="C260" s="3" t="inlineStr">
        <is>
          <t>SDL-20371</t>
        </is>
      </c>
      <c r="D260" s="3" t="inlineStr">
        <is>
          <t>Eemb Co</t>
        </is>
      </c>
      <c r="E260" s="3" t="inlineStr">
        <is>
          <t>Lithium Cobalt Oxide</t>
        </is>
      </c>
      <c r="F260" s="3" t="inlineStr">
        <is>
          <t>ambigious - LCO</t>
        </is>
      </c>
      <c r="G260" s="3" t="inlineStr">
        <is>
          <t>Pouch</t>
        </is>
      </c>
      <c r="H260" s="3" t="inlineStr">
        <is>
          <t>LP6848166</t>
        </is>
      </c>
      <c r="I260" s="3" t="inlineStr">
        <is>
          <t>Active</t>
        </is>
      </c>
      <c r="J260" s="3" t="inlineStr">
        <is>
          <t>Prismatic</t>
        </is>
      </c>
      <c r="K260" s="4" t="n">
        <v>500</v>
      </c>
      <c r="L260" s="4" t="n">
        <v>80</v>
      </c>
      <c r="M260" s="4" t="inlineStr">
        <is>
          <t>not defined</t>
        </is>
      </c>
      <c r="N260" s="4" t="inlineStr">
        <is>
          <t>not defined</t>
        </is>
      </c>
      <c r="O260" s="3" t="n">
        <v>5.2</v>
      </c>
      <c r="P260" s="3" t="n">
        <v>4.2</v>
      </c>
      <c r="Q260" s="3" t="n">
        <v>3.7</v>
      </c>
      <c r="R260" s="3" t="n">
        <v>2.7</v>
      </c>
      <c r="S260" s="3" t="n">
        <v>1.04</v>
      </c>
      <c r="T260" s="3" t="n">
        <v>10.4</v>
      </c>
      <c r="U260" s="6" t="n">
        <v>0.5</v>
      </c>
      <c r="V260" s="3" t="n">
        <v>115</v>
      </c>
      <c r="W260" s="3" t="n">
        <v>54.1824</v>
      </c>
      <c r="X260" s="3" t="n">
        <v>5.2</v>
      </c>
      <c r="Y260" s="3" t="n">
        <v>1.04</v>
      </c>
      <c r="Z260" s="6" t="n">
        <v>0.5</v>
      </c>
      <c r="AA260" s="10" t="inlineStr">
        <is>
          <t>not defined</t>
        </is>
      </c>
      <c r="AB260" s="4" t="n">
        <v>166</v>
      </c>
      <c r="AC260" s="4" t="n">
        <v>6.8</v>
      </c>
      <c r="AD260" s="4" t="n">
        <v>48</v>
      </c>
      <c r="AE260" s="7" t="inlineStr">
        <is>
          <t>not applicable</t>
        </is>
      </c>
      <c r="AF260" s="4" t="n">
        <v>2017</v>
      </c>
      <c r="AG260" s="4" t="inlineStr">
        <is>
          <t>x</t>
        </is>
      </c>
      <c r="AI260" s="11" t="inlineStr">
        <is>
          <t>28.07.2017</t>
        </is>
      </c>
      <c r="AK260" s="10" t="inlineStr">
        <is>
          <t>CC-CV</t>
        </is>
      </c>
      <c r="AL260" s="10" t="inlineStr">
        <is>
          <t>not defined</t>
        </is>
      </c>
      <c r="AM260" s="10" t="inlineStr">
        <is>
          <t>not defined</t>
        </is>
      </c>
      <c r="AN260">
        <f>IF(G260="Pouch",1,IF(G260="Prismatic",2,IF(G260="Cylindrical",3,"")))</f>
        <v/>
      </c>
      <c r="AO260" t="n">
        <v>60.25</v>
      </c>
    </row>
    <row r="261">
      <c r="A261" t="n">
        <v>259</v>
      </c>
      <c r="B261" s="3" t="inlineStr">
        <is>
          <t>SDL-20382</t>
        </is>
      </c>
      <c r="C261" s="3" t="inlineStr">
        <is>
          <t>SDL-20382</t>
        </is>
      </c>
      <c r="D261" s="3" t="inlineStr">
        <is>
          <t>Eemb Co</t>
        </is>
      </c>
      <c r="E261" s="3" t="inlineStr">
        <is>
          <t>Lithium Cobalt Oxide</t>
        </is>
      </c>
      <c r="F261" s="3" t="inlineStr">
        <is>
          <t>ambigious - LCO</t>
        </is>
      </c>
      <c r="G261" s="3" t="inlineStr">
        <is>
          <t>Pouch</t>
        </is>
      </c>
      <c r="H261" s="3" t="inlineStr">
        <is>
          <t>LP8867220</t>
        </is>
      </c>
      <c r="I261" s="3" t="inlineStr">
        <is>
          <t>Active</t>
        </is>
      </c>
      <c r="J261" s="3" t="inlineStr">
        <is>
          <t>Prismatic</t>
        </is>
      </c>
      <c r="K261" s="4" t="n">
        <v>800</v>
      </c>
      <c r="L261" s="4" t="n">
        <v>80</v>
      </c>
      <c r="M261" s="4" t="inlineStr">
        <is>
          <t>not defined</t>
        </is>
      </c>
      <c r="N261" s="4" t="inlineStr">
        <is>
          <t>not defined</t>
        </is>
      </c>
      <c r="O261" s="3" t="n">
        <v>10</v>
      </c>
      <c r="P261" s="3" t="n">
        <v>4.2</v>
      </c>
      <c r="Q261" s="3" t="n">
        <v>3.7</v>
      </c>
      <c r="R261" s="3" t="n">
        <v>2.7</v>
      </c>
      <c r="S261" s="3" t="n">
        <v>2</v>
      </c>
      <c r="T261" s="3" t="n">
        <v>20</v>
      </c>
      <c r="U261" s="6" t="n">
        <v>1</v>
      </c>
      <c r="V261" s="3" t="n">
        <v>200</v>
      </c>
      <c r="W261" s="3" t="n">
        <v>129.712</v>
      </c>
      <c r="X261" s="3" t="n">
        <v>10</v>
      </c>
      <c r="Y261" s="3" t="n">
        <v>2</v>
      </c>
      <c r="Z261" s="6" t="n">
        <v>1</v>
      </c>
      <c r="AA261" s="10" t="inlineStr">
        <is>
          <t>not defined</t>
        </is>
      </c>
      <c r="AB261" s="4" t="n">
        <v>220</v>
      </c>
      <c r="AC261" s="4" t="n">
        <v>8.800000000000001</v>
      </c>
      <c r="AD261" s="4" t="n">
        <v>67</v>
      </c>
      <c r="AE261" s="7" t="inlineStr">
        <is>
          <t>not applicable</t>
        </is>
      </c>
      <c r="AF261" s="4" t="n">
        <v>2015</v>
      </c>
      <c r="AG261" s="4" t="inlineStr">
        <is>
          <t>x</t>
        </is>
      </c>
      <c r="AI261" s="11" t="inlineStr">
        <is>
          <t>03.02.2015</t>
        </is>
      </c>
      <c r="AK261" s="10" t="inlineStr">
        <is>
          <t>CC-CV</t>
        </is>
      </c>
      <c r="AL261" s="10" t="inlineStr">
        <is>
          <t>not defined</t>
        </is>
      </c>
      <c r="AM261" s="10" t="inlineStr">
        <is>
          <t>not defined</t>
        </is>
      </c>
      <c r="AN261">
        <f>IF(G261="Pouch",1,IF(G261="Prismatic",2,IF(G261="Cylindrical",3,"")))</f>
        <v/>
      </c>
      <c r="AO261" t="n">
        <v>60.25</v>
      </c>
    </row>
    <row r="262">
      <c r="A262" t="n">
        <v>260</v>
      </c>
      <c r="B262" s="3" t="inlineStr">
        <is>
          <t>SDL-20391</t>
        </is>
      </c>
      <c r="C262" s="3" t="inlineStr">
        <is>
          <t>SDL-20391</t>
        </is>
      </c>
      <c r="D262" s="3" t="inlineStr">
        <is>
          <t>ENAX</t>
        </is>
      </c>
      <c r="G262" s="3" t="inlineStr">
        <is>
          <t>Pouch</t>
        </is>
      </c>
      <c r="H262" s="3" t="inlineStr">
        <is>
          <t>ENL-LM20</t>
        </is>
      </c>
      <c r="I262" s="3" t="inlineStr">
        <is>
          <t>Active</t>
        </is>
      </c>
      <c r="J262" s="3" t="inlineStr">
        <is>
          <t>Prismatic</t>
        </is>
      </c>
      <c r="K262" s="4" t="n">
        <v>400</v>
      </c>
      <c r="L262" s="4" t="n">
        <v>80</v>
      </c>
      <c r="M262" s="4" t="inlineStr">
        <is>
          <t>not defined</t>
        </is>
      </c>
      <c r="N262" s="4" t="inlineStr">
        <is>
          <t>not defined</t>
        </is>
      </c>
      <c r="O262" s="3" t="n">
        <v>20</v>
      </c>
      <c r="P262" s="3" t="n">
        <v>4.2</v>
      </c>
      <c r="Q262" s="3" t="n">
        <v>3.8</v>
      </c>
      <c r="R262" s="3" t="n">
        <v>3</v>
      </c>
      <c r="S262" s="3" t="n">
        <v>4</v>
      </c>
      <c r="T262" s="3" t="n">
        <v>20</v>
      </c>
      <c r="U262" s="6" t="n">
        <v>1</v>
      </c>
      <c r="V262" s="3" t="n">
        <v>550</v>
      </c>
      <c r="W262" s="3" t="n">
        <v>380.25</v>
      </c>
      <c r="X262" s="3" t="n">
        <v>20</v>
      </c>
      <c r="Y262" s="3" t="n">
        <v>4</v>
      </c>
      <c r="Z262" s="6" t="n">
        <v>1</v>
      </c>
      <c r="AA262" s="10" t="inlineStr">
        <is>
          <t>not defined</t>
        </is>
      </c>
      <c r="AB262" s="4" t="n">
        <v>325</v>
      </c>
      <c r="AC262" s="4" t="n">
        <v>7.5</v>
      </c>
      <c r="AD262" s="4" t="n">
        <v>156</v>
      </c>
      <c r="AE262" s="7" t="inlineStr">
        <is>
          <t>not applicable</t>
        </is>
      </c>
      <c r="AF262" s="4" t="n">
        <v>2007</v>
      </c>
      <c r="AG262" s="4" t="inlineStr">
        <is>
          <t>x</t>
        </is>
      </c>
      <c r="AI262" s="13" t="inlineStr">
        <is>
          <t xml:space="preserve">PR-L-02-03 </t>
        </is>
      </c>
      <c r="AK262" s="10" t="inlineStr">
        <is>
          <t>CC-CV</t>
        </is>
      </c>
      <c r="AL262" s="10" t="inlineStr">
        <is>
          <t>not defined</t>
        </is>
      </c>
      <c r="AM262" s="10" t="inlineStr">
        <is>
          <t>not defined</t>
        </is>
      </c>
      <c r="AN262">
        <f>IF(G262="Pouch",1,IF(G262="Prismatic",2,IF(G262="Cylindrical",3,"")))</f>
        <v/>
      </c>
      <c r="AO262" t="n">
        <v>60.25</v>
      </c>
    </row>
    <row r="263">
      <c r="A263" t="n">
        <v>261</v>
      </c>
      <c r="B263" s="3" t="inlineStr">
        <is>
          <t>SDL-20392</t>
        </is>
      </c>
      <c r="C263" s="3" t="inlineStr">
        <is>
          <t>SDL-20392</t>
        </is>
      </c>
      <c r="D263" s="3" t="inlineStr">
        <is>
          <t>ENAX</t>
        </is>
      </c>
      <c r="G263" s="3" t="inlineStr">
        <is>
          <t>Pouch</t>
        </is>
      </c>
      <c r="H263" s="3" t="inlineStr">
        <is>
          <t>ENW-LM08</t>
        </is>
      </c>
      <c r="I263" s="3" t="inlineStr">
        <is>
          <t>Active</t>
        </is>
      </c>
      <c r="J263" s="3" t="inlineStr">
        <is>
          <t>Prismatic</t>
        </is>
      </c>
      <c r="K263" s="4" t="n">
        <v>400</v>
      </c>
      <c r="L263" s="4" t="n">
        <v>80</v>
      </c>
      <c r="M263" s="4" t="inlineStr">
        <is>
          <t>not defined</t>
        </is>
      </c>
      <c r="N263" s="4" t="inlineStr">
        <is>
          <t>not defined</t>
        </is>
      </c>
      <c r="O263" s="3" t="n">
        <v>8</v>
      </c>
      <c r="P263" s="3" t="n">
        <v>4.2</v>
      </c>
      <c r="Q263" s="3" t="n">
        <v>3.8</v>
      </c>
      <c r="R263" s="3" t="n">
        <v>3</v>
      </c>
      <c r="S263" s="3" t="n">
        <v>1.66</v>
      </c>
      <c r="T263" s="3" t="n">
        <v>8</v>
      </c>
      <c r="U263" s="6" t="n">
        <v>1</v>
      </c>
      <c r="V263" s="3" t="n">
        <v>220</v>
      </c>
      <c r="W263" s="3" t="n">
        <v>141.68</v>
      </c>
      <c r="X263" s="3" t="n">
        <v>8</v>
      </c>
      <c r="Y263" s="3" t="n">
        <v>1.66</v>
      </c>
      <c r="Z263" s="6" t="n">
        <v>1</v>
      </c>
      <c r="AA263" s="10" t="inlineStr">
        <is>
          <t>not defined</t>
        </is>
      </c>
      <c r="AB263" s="4" t="n">
        <v>161</v>
      </c>
      <c r="AC263" s="4" t="n">
        <v>5.5</v>
      </c>
      <c r="AD263" s="4" t="n">
        <v>160</v>
      </c>
      <c r="AE263" s="7" t="inlineStr">
        <is>
          <t>not applicable</t>
        </is>
      </c>
      <c r="AF263" s="4" t="n">
        <v>2008</v>
      </c>
      <c r="AG263" s="4" t="inlineStr">
        <is>
          <t>x</t>
        </is>
      </c>
      <c r="AI263" s="13" t="inlineStr">
        <is>
          <t xml:space="preserve">PR-W-02-01 </t>
        </is>
      </c>
      <c r="AK263" s="10" t="inlineStr">
        <is>
          <t>CC-CV</t>
        </is>
      </c>
      <c r="AL263" s="10" t="inlineStr">
        <is>
          <t>not defined</t>
        </is>
      </c>
      <c r="AM263" s="10" t="inlineStr">
        <is>
          <t>not defined</t>
        </is>
      </c>
      <c r="AN263">
        <f>IF(G263="Pouch",1,IF(G263="Prismatic",2,IF(G263="Cylindrical",3,"")))</f>
        <v/>
      </c>
      <c r="AO263" t="n">
        <v>60.25</v>
      </c>
    </row>
    <row r="264">
      <c r="A264" t="n">
        <v>262</v>
      </c>
      <c r="B264" s="3" t="inlineStr">
        <is>
          <t>SDL-20393</t>
        </is>
      </c>
      <c r="C264" s="3" t="inlineStr">
        <is>
          <t>SDL-20393</t>
        </is>
      </c>
      <c r="D264" s="3" t="inlineStr">
        <is>
          <t>ENAX</t>
        </is>
      </c>
      <c r="G264" s="3" t="inlineStr">
        <is>
          <t>Pouch</t>
        </is>
      </c>
      <c r="H264" s="3" t="inlineStr">
        <is>
          <t>ENS-XE36</t>
        </is>
      </c>
      <c r="I264" s="3" t="inlineStr">
        <is>
          <t>Active</t>
        </is>
      </c>
      <c r="J264" s="3" t="inlineStr">
        <is>
          <t>Prismatic</t>
        </is>
      </c>
      <c r="K264" s="4" t="n">
        <v>400</v>
      </c>
      <c r="L264" s="4" t="n">
        <v>80</v>
      </c>
      <c r="M264" s="4" t="inlineStr">
        <is>
          <t>not defined</t>
        </is>
      </c>
      <c r="N264" s="4" t="inlineStr">
        <is>
          <t>not defined</t>
        </is>
      </c>
      <c r="O264" s="3" t="n">
        <v>3.6</v>
      </c>
      <c r="P264" s="3" t="n">
        <v>4.2</v>
      </c>
      <c r="Q264" s="3" t="n">
        <v>3.7</v>
      </c>
      <c r="R264" s="3" t="n">
        <v>3</v>
      </c>
      <c r="S264" s="3" t="n">
        <v>0.72</v>
      </c>
      <c r="T264" s="3" t="n">
        <v>3.6</v>
      </c>
      <c r="U264" s="6" t="n">
        <v>1</v>
      </c>
      <c r="V264" s="3" t="n">
        <v>105</v>
      </c>
      <c r="W264" s="3" t="n">
        <v>75.68000000000001</v>
      </c>
      <c r="X264" s="3" t="n">
        <v>3.6</v>
      </c>
      <c r="Y264" s="3" t="n">
        <v>0.78</v>
      </c>
      <c r="Z264" s="6" t="n">
        <v>1</v>
      </c>
      <c r="AA264" s="10" t="inlineStr">
        <is>
          <t>not defined</t>
        </is>
      </c>
      <c r="AB264" s="4" t="n">
        <v>160</v>
      </c>
      <c r="AC264" s="4" t="n">
        <v>5.5</v>
      </c>
      <c r="AD264" s="4" t="n">
        <v>86</v>
      </c>
      <c r="AE264" s="7" t="inlineStr">
        <is>
          <t>not applicable</t>
        </is>
      </c>
      <c r="AF264" s="4" t="n">
        <v>2009</v>
      </c>
      <c r="AG264" s="4" t="inlineStr">
        <is>
          <t>x</t>
        </is>
      </c>
      <c r="AI264" s="13" t="inlineStr">
        <is>
          <t xml:space="preserve">PR-S-03-01 </t>
        </is>
      </c>
      <c r="AK264" s="10" t="inlineStr">
        <is>
          <t>CC-CV</t>
        </is>
      </c>
      <c r="AL264" s="10" t="inlineStr">
        <is>
          <t>not defined</t>
        </is>
      </c>
      <c r="AM264" s="10" t="inlineStr">
        <is>
          <t>not defined</t>
        </is>
      </c>
      <c r="AN264">
        <f>IF(G264="Pouch",1,IF(G264="Prismatic",2,IF(G264="Cylindrical",3,"")))</f>
        <v/>
      </c>
      <c r="AO264" t="n">
        <v>60.25</v>
      </c>
    </row>
    <row r="265">
      <c r="A265" t="n">
        <v>263</v>
      </c>
      <c r="B265" s="3" t="inlineStr">
        <is>
          <t>SDL-21234</t>
        </is>
      </c>
      <c r="C265" s="3" t="inlineStr">
        <is>
          <t>SDL-21234</t>
        </is>
      </c>
      <c r="D265" s="3" t="inlineStr">
        <is>
          <t>Neosonic Li-Polymer Energy</t>
        </is>
      </c>
      <c r="E265" s="3" t="inlineStr">
        <is>
          <t>Nickel rich</t>
        </is>
      </c>
      <c r="F265" s="3" t="inlineStr">
        <is>
          <t>NMC, NCA, NMC/NCA</t>
        </is>
      </c>
      <c r="G265" s="3" t="inlineStr">
        <is>
          <t>Pouch</t>
        </is>
      </c>
      <c r="H265" s="3" t="inlineStr">
        <is>
          <t>KMBNK08035130S</t>
        </is>
      </c>
      <c r="I265" s="3" t="inlineStr">
        <is>
          <t>Active</t>
        </is>
      </c>
      <c r="J265" s="3" t="inlineStr">
        <is>
          <t>Prismatic</t>
        </is>
      </c>
      <c r="K265" s="4" t="n">
        <v>1000</v>
      </c>
      <c r="L265" s="4" t="n">
        <v>80</v>
      </c>
      <c r="M265" s="4" t="inlineStr">
        <is>
          <t>not defined</t>
        </is>
      </c>
      <c r="N265" s="4" t="inlineStr">
        <is>
          <t>not defined</t>
        </is>
      </c>
      <c r="O265" s="3" t="n">
        <v>4.9</v>
      </c>
      <c r="P265" s="3" t="n">
        <v>4.2</v>
      </c>
      <c r="Q265" s="3" t="n">
        <v>3.7</v>
      </c>
      <c r="R265" s="3" t="n">
        <v>3</v>
      </c>
      <c r="S265" s="3" t="n">
        <v>0.98</v>
      </c>
      <c r="T265" s="3" t="n">
        <v>4.9</v>
      </c>
      <c r="U265" s="6" t="n">
        <v>0.2</v>
      </c>
      <c r="V265" s="3" t="n">
        <v>90</v>
      </c>
      <c r="W265" s="3" t="n">
        <v>40.04</v>
      </c>
      <c r="X265" s="3" t="n">
        <v>4.9</v>
      </c>
      <c r="Y265" s="3" t="n">
        <v>0.98</v>
      </c>
      <c r="Z265" s="6" t="n">
        <v>0.5</v>
      </c>
      <c r="AA265" s="10" t="inlineStr">
        <is>
          <t>not defined</t>
        </is>
      </c>
      <c r="AB265" s="4" t="n">
        <v>130</v>
      </c>
      <c r="AC265" s="4" t="n">
        <v>8.800000000000001</v>
      </c>
      <c r="AD265" s="4" t="n">
        <v>35</v>
      </c>
      <c r="AE265" s="7" t="inlineStr">
        <is>
          <t>not applicable</t>
        </is>
      </c>
      <c r="AG265" s="4" t="inlineStr">
        <is>
          <t>x</t>
        </is>
      </c>
      <c r="AI265" s="11" t="inlineStr">
        <is>
          <t>-</t>
        </is>
      </c>
      <c r="AK265" s="10" t="inlineStr">
        <is>
          <t>CC-CV</t>
        </is>
      </c>
      <c r="AL265" s="10" t="inlineStr">
        <is>
          <t>not defined</t>
        </is>
      </c>
      <c r="AM265" s="12" t="n">
        <v>0.8</v>
      </c>
      <c r="AN265">
        <f>IF(G265="Pouch",1,IF(G265="Prismatic",2,IF(G265="Cylindrical",3,"")))</f>
        <v/>
      </c>
      <c r="AO265" t="n">
        <v>60.25</v>
      </c>
    </row>
    <row r="266">
      <c r="A266" t="n">
        <v>264</v>
      </c>
      <c r="B266" s="3" t="inlineStr">
        <is>
          <t>SDL-21235</t>
        </is>
      </c>
      <c r="C266" s="3" t="inlineStr">
        <is>
          <t>SDL-21235</t>
        </is>
      </c>
      <c r="D266" s="3" t="inlineStr">
        <is>
          <t>Neosonic Li-Polymer Energy</t>
        </is>
      </c>
      <c r="E266" s="3" t="inlineStr">
        <is>
          <t>Nickel rich</t>
        </is>
      </c>
      <c r="F266" s="3" t="inlineStr">
        <is>
          <t>NMC, NCA, NMC/NCA</t>
        </is>
      </c>
      <c r="G266" s="3" t="inlineStr">
        <is>
          <t>Pouch</t>
        </is>
      </c>
      <c r="H266" s="3" t="inlineStr">
        <is>
          <t>KMBNS08035130S</t>
        </is>
      </c>
      <c r="I266" s="3" t="inlineStr">
        <is>
          <t>Active</t>
        </is>
      </c>
      <c r="J266" s="3" t="inlineStr">
        <is>
          <t>Prismatic</t>
        </is>
      </c>
      <c r="K266" s="4" t="n">
        <v>1000</v>
      </c>
      <c r="L266" s="4" t="n">
        <v>80</v>
      </c>
      <c r="M266" s="4" t="inlineStr">
        <is>
          <t>not defined</t>
        </is>
      </c>
      <c r="N266" s="4" t="inlineStr">
        <is>
          <t>not defined</t>
        </is>
      </c>
      <c r="O266" s="3" t="n">
        <v>4.5</v>
      </c>
      <c r="P266" s="3" t="n">
        <v>4.2</v>
      </c>
      <c r="Q266" s="3" t="n">
        <v>3.7</v>
      </c>
      <c r="R266" s="3" t="n">
        <v>3</v>
      </c>
      <c r="S266" s="3" t="n">
        <v>0.9</v>
      </c>
      <c r="T266" s="3" t="n">
        <v>4.5</v>
      </c>
      <c r="U266" s="6" t="n">
        <v>0.5</v>
      </c>
      <c r="V266" s="3" t="n">
        <v>90</v>
      </c>
      <c r="W266" s="3" t="n">
        <v>40.04</v>
      </c>
      <c r="X266" s="3" t="n">
        <v>4.5</v>
      </c>
      <c r="Y266" s="3" t="n">
        <v>0.9</v>
      </c>
      <c r="Z266" s="6" t="n">
        <v>0.5</v>
      </c>
      <c r="AA266" s="10" t="inlineStr">
        <is>
          <t>not defined</t>
        </is>
      </c>
      <c r="AB266" s="4" t="n">
        <v>130</v>
      </c>
      <c r="AC266" s="4" t="n">
        <v>8.800000000000001</v>
      </c>
      <c r="AD266" s="4" t="n">
        <v>35</v>
      </c>
      <c r="AE266" s="7" t="inlineStr">
        <is>
          <t>not applicable</t>
        </is>
      </c>
      <c r="AG266" s="4" t="inlineStr">
        <is>
          <t>x</t>
        </is>
      </c>
      <c r="AI266" s="11" t="inlineStr">
        <is>
          <t>-</t>
        </is>
      </c>
      <c r="AK266" s="10" t="inlineStr">
        <is>
          <t>CC-CV</t>
        </is>
      </c>
      <c r="AL266" s="10" t="inlineStr">
        <is>
          <t>not defined</t>
        </is>
      </c>
      <c r="AM266" s="12" t="n">
        <v>0.8</v>
      </c>
      <c r="AN266">
        <f>IF(G266="Pouch",1,IF(G266="Prismatic",2,IF(G266="Cylindrical",3,"")))</f>
        <v/>
      </c>
      <c r="AO266" t="n">
        <v>60.25</v>
      </c>
    </row>
    <row r="267" ht="15.6" customHeight="1">
      <c r="A267" t="n">
        <v>265</v>
      </c>
      <c r="B267" s="3" t="inlineStr">
        <is>
          <t>SDL-21236</t>
        </is>
      </c>
      <c r="C267" s="3" t="inlineStr">
        <is>
          <t>SDL-21236</t>
        </is>
      </c>
      <c r="D267" s="3" t="inlineStr">
        <is>
          <t>Neosonic Li-Polymer Energy</t>
        </is>
      </c>
      <c r="E267" s="3" t="inlineStr">
        <is>
          <t>Nickel rich</t>
        </is>
      </c>
      <c r="F267" s="3" t="inlineStr">
        <is>
          <t>NMC, NCA, NMC/NCA</t>
        </is>
      </c>
      <c r="G267" s="3" t="inlineStr">
        <is>
          <t>Pouch</t>
        </is>
      </c>
      <c r="H267" s="3" t="inlineStr">
        <is>
          <t>KMBNK06035195S</t>
        </is>
      </c>
      <c r="I267" s="3" t="inlineStr">
        <is>
          <t>Active</t>
        </is>
      </c>
      <c r="J267" s="3" t="inlineStr">
        <is>
          <t>Prismatic</t>
        </is>
      </c>
      <c r="K267" s="4" t="n">
        <v>1000</v>
      </c>
      <c r="L267" s="4" t="n">
        <v>80</v>
      </c>
      <c r="M267" s="4" t="inlineStr">
        <is>
          <t>not defined</t>
        </is>
      </c>
      <c r="N267" s="4" t="inlineStr">
        <is>
          <t>not defined</t>
        </is>
      </c>
      <c r="O267" s="3" t="n">
        <v>5</v>
      </c>
      <c r="P267" s="3" t="n">
        <v>4.2</v>
      </c>
      <c r="Q267" s="3" t="n">
        <v>3.7</v>
      </c>
      <c r="R267" s="3" t="n">
        <v>3</v>
      </c>
      <c r="S267" s="3" t="n">
        <v>1</v>
      </c>
      <c r="T267" s="3" t="n">
        <v>5</v>
      </c>
      <c r="U267" s="6" t="n">
        <v>0.2</v>
      </c>
      <c r="V267" s="3" t="n">
        <v>100</v>
      </c>
      <c r="W267" s="3" t="n">
        <v>40.95</v>
      </c>
      <c r="X267" s="3" t="n">
        <v>5</v>
      </c>
      <c r="Y267" s="3" t="n">
        <v>1</v>
      </c>
      <c r="Z267" s="6" t="n">
        <v>0.5</v>
      </c>
      <c r="AA267" s="10" t="inlineStr">
        <is>
          <t>not defined</t>
        </is>
      </c>
      <c r="AB267" s="4" t="n">
        <v>195</v>
      </c>
      <c r="AC267" s="4" t="n">
        <v>6</v>
      </c>
      <c r="AD267" s="4" t="n">
        <v>35</v>
      </c>
      <c r="AE267" s="7" t="inlineStr">
        <is>
          <t>not applicable</t>
        </is>
      </c>
      <c r="AG267" s="4" t="inlineStr">
        <is>
          <t>x</t>
        </is>
      </c>
      <c r="AI267" s="11" t="inlineStr">
        <is>
          <t>-</t>
        </is>
      </c>
      <c r="AK267" s="10" t="inlineStr">
        <is>
          <t>CC-CV</t>
        </is>
      </c>
      <c r="AL267" s="10" t="inlineStr">
        <is>
          <t>not defined</t>
        </is>
      </c>
      <c r="AM267" s="12" t="n">
        <v>0.8</v>
      </c>
      <c r="AN267">
        <f>IF(G267="Pouch",1,IF(G267="Prismatic",2,IF(G267="Cylindrical",3,"")))</f>
        <v/>
      </c>
      <c r="AO267" t="n">
        <v>60.25</v>
      </c>
    </row>
    <row r="268">
      <c r="A268" t="n">
        <v>266</v>
      </c>
      <c r="B268" s="3" t="inlineStr">
        <is>
          <t>SDL-21237</t>
        </is>
      </c>
      <c r="C268" s="3" t="inlineStr">
        <is>
          <t>SDL-21237</t>
        </is>
      </c>
      <c r="D268" s="3" t="inlineStr">
        <is>
          <t>Neosonic Li-Polymer Energy</t>
        </is>
      </c>
      <c r="E268" s="3" t="inlineStr">
        <is>
          <t>Nickel rich</t>
        </is>
      </c>
      <c r="F268" s="3" t="inlineStr">
        <is>
          <t>NMC, NCA, NMC/NCA</t>
        </is>
      </c>
      <c r="G268" s="3" t="inlineStr">
        <is>
          <t>Pouch</t>
        </is>
      </c>
      <c r="H268" s="3" t="inlineStr">
        <is>
          <t>KMBNS06035195S</t>
        </is>
      </c>
      <c r="I268" s="3" t="inlineStr">
        <is>
          <t>Active</t>
        </is>
      </c>
      <c r="J268" s="3" t="inlineStr">
        <is>
          <t>Prismatic</t>
        </is>
      </c>
      <c r="K268" s="4" t="n">
        <v>1000</v>
      </c>
      <c r="L268" s="4" t="n">
        <v>80</v>
      </c>
      <c r="M268" s="4" t="inlineStr">
        <is>
          <t>not defined</t>
        </is>
      </c>
      <c r="N268" s="4" t="inlineStr">
        <is>
          <t>not defined</t>
        </is>
      </c>
      <c r="O268" s="3" t="n">
        <v>4.6</v>
      </c>
      <c r="P268" s="3" t="n">
        <v>4.2</v>
      </c>
      <c r="Q268" s="3" t="n">
        <v>3.7</v>
      </c>
      <c r="R268" s="3" t="n">
        <v>3</v>
      </c>
      <c r="S268" s="3" t="n">
        <v>0.92</v>
      </c>
      <c r="T268" s="3" t="n">
        <v>4.6</v>
      </c>
      <c r="U268" s="6" t="n">
        <v>0.5</v>
      </c>
      <c r="V268" s="3" t="n">
        <v>100</v>
      </c>
      <c r="W268" s="3" t="n">
        <v>40.95</v>
      </c>
      <c r="X268" s="3" t="n">
        <v>4.6</v>
      </c>
      <c r="Y268" s="3" t="n">
        <v>0.92</v>
      </c>
      <c r="Z268" s="6" t="n">
        <v>0.5</v>
      </c>
      <c r="AA268" s="10" t="inlineStr">
        <is>
          <t>not defined</t>
        </is>
      </c>
      <c r="AB268" s="4" t="n">
        <v>195</v>
      </c>
      <c r="AC268" s="4" t="n">
        <v>6</v>
      </c>
      <c r="AD268" s="4" t="n">
        <v>35</v>
      </c>
      <c r="AE268" s="7" t="inlineStr">
        <is>
          <t>not applicable</t>
        </is>
      </c>
      <c r="AG268" s="4" t="inlineStr">
        <is>
          <t>x</t>
        </is>
      </c>
      <c r="AI268" s="11" t="inlineStr">
        <is>
          <t>-</t>
        </is>
      </c>
      <c r="AK268" s="10" t="inlineStr">
        <is>
          <t>CC-CV</t>
        </is>
      </c>
      <c r="AL268" s="10" t="inlineStr">
        <is>
          <t>not defined</t>
        </is>
      </c>
      <c r="AM268" s="12" t="n">
        <v>0.8</v>
      </c>
      <c r="AN268">
        <f>IF(G268="Pouch",1,IF(G268="Prismatic",2,IF(G268="Cylindrical",3,"")))</f>
        <v/>
      </c>
      <c r="AO268" t="n">
        <v>60.25</v>
      </c>
    </row>
    <row r="269">
      <c r="A269" t="n">
        <v>267</v>
      </c>
      <c r="B269" s="3" t="inlineStr">
        <is>
          <t>SDL-21238</t>
        </is>
      </c>
      <c r="C269" s="3" t="inlineStr">
        <is>
          <t>SDL-21238</t>
        </is>
      </c>
      <c r="D269" s="3" t="inlineStr">
        <is>
          <t>Neosonic Li-Polymer Energy</t>
        </is>
      </c>
      <c r="E269" s="3" t="inlineStr">
        <is>
          <t>Nickel rich</t>
        </is>
      </c>
      <c r="F269" s="3" t="inlineStr">
        <is>
          <t>NMC, NCA, NMC/NCA</t>
        </is>
      </c>
      <c r="G269" s="3" t="inlineStr">
        <is>
          <t>Pouch</t>
        </is>
      </c>
      <c r="H269" s="3" t="inlineStr">
        <is>
          <t>KMBNK06065108S</t>
        </is>
      </c>
      <c r="I269" s="3" t="inlineStr">
        <is>
          <t>Active</t>
        </is>
      </c>
      <c r="J269" s="3" t="inlineStr">
        <is>
          <t>Prismatic</t>
        </is>
      </c>
      <c r="K269" s="4" t="n">
        <v>500</v>
      </c>
      <c r="L269" s="4" t="n">
        <v>80</v>
      </c>
      <c r="M269" s="4" t="inlineStr">
        <is>
          <t>not defined</t>
        </is>
      </c>
      <c r="N269" s="4" t="inlineStr">
        <is>
          <t>not defined</t>
        </is>
      </c>
      <c r="O269" s="3" t="n">
        <v>5.1</v>
      </c>
      <c r="P269" s="3" t="n">
        <v>4.2</v>
      </c>
      <c r="Q269" s="3" t="n">
        <v>3.7</v>
      </c>
      <c r="R269" s="3" t="n">
        <v>3</v>
      </c>
      <c r="S269" s="3" t="n">
        <v>1.02</v>
      </c>
      <c r="T269" s="3" t="n">
        <v>5.1</v>
      </c>
      <c r="U269" s="6" t="n">
        <v>0.5</v>
      </c>
      <c r="V269" s="3" t="n">
        <v>95</v>
      </c>
      <c r="W269" s="3" t="n">
        <v>42.12</v>
      </c>
      <c r="X269" s="3" t="n">
        <v>5.1</v>
      </c>
      <c r="Y269" s="3" t="n">
        <v>1.02</v>
      </c>
      <c r="Z269" s="6" t="n">
        <v>0.5</v>
      </c>
      <c r="AA269" s="10" t="inlineStr">
        <is>
          <t>not defined</t>
        </is>
      </c>
      <c r="AB269" s="4" t="n">
        <v>108</v>
      </c>
      <c r="AC269" s="4" t="n">
        <v>6</v>
      </c>
      <c r="AD269" s="4" t="n">
        <v>65</v>
      </c>
      <c r="AE269" s="7" t="inlineStr">
        <is>
          <t>not applicable</t>
        </is>
      </c>
      <c r="AG269" s="4" t="inlineStr">
        <is>
          <t>x</t>
        </is>
      </c>
      <c r="AI269" s="11" t="inlineStr">
        <is>
          <t>-</t>
        </is>
      </c>
      <c r="AK269" s="10" t="inlineStr">
        <is>
          <t>CC-CV</t>
        </is>
      </c>
      <c r="AL269" s="10" t="inlineStr">
        <is>
          <t>not defined</t>
        </is>
      </c>
      <c r="AM269" s="12" t="n">
        <v>0.8</v>
      </c>
      <c r="AN269">
        <f>IF(G269="Pouch",1,IF(G269="Prismatic",2,IF(G269="Cylindrical",3,"")))</f>
        <v/>
      </c>
      <c r="AO269" t="n">
        <v>60.25</v>
      </c>
    </row>
    <row r="270">
      <c r="A270" t="n">
        <v>268</v>
      </c>
      <c r="B270" s="3" t="inlineStr">
        <is>
          <t>SDL-21239</t>
        </is>
      </c>
      <c r="C270" s="3" t="inlineStr">
        <is>
          <t>SDL-21239</t>
        </is>
      </c>
      <c r="D270" s="3" t="inlineStr">
        <is>
          <t>Neosonic Li-Polymer Energy</t>
        </is>
      </c>
      <c r="E270" s="3" t="inlineStr">
        <is>
          <t>Nickel rich</t>
        </is>
      </c>
      <c r="F270" s="3" t="inlineStr">
        <is>
          <t>NMC, NCA, NMC/NCA</t>
        </is>
      </c>
      <c r="G270" s="3" t="inlineStr">
        <is>
          <t>Pouch</t>
        </is>
      </c>
      <c r="H270" s="3" t="inlineStr">
        <is>
          <t>KMBNS06065108S</t>
        </is>
      </c>
      <c r="I270" s="3" t="inlineStr">
        <is>
          <t>Active</t>
        </is>
      </c>
      <c r="J270" s="3" t="inlineStr">
        <is>
          <t>Prismatic</t>
        </is>
      </c>
      <c r="K270" s="4" t="n">
        <v>500</v>
      </c>
      <c r="L270" s="4" t="n">
        <v>80</v>
      </c>
      <c r="M270" s="4" t="inlineStr">
        <is>
          <t>not defined</t>
        </is>
      </c>
      <c r="N270" s="4" t="inlineStr">
        <is>
          <t>not defined</t>
        </is>
      </c>
      <c r="O270" s="3" t="n">
        <v>4.7</v>
      </c>
      <c r="P270" s="3" t="n">
        <v>4.2</v>
      </c>
      <c r="Q270" s="3" t="n">
        <v>3.7</v>
      </c>
      <c r="R270" s="3" t="n">
        <v>3</v>
      </c>
      <c r="S270" s="3" t="n">
        <v>0.9399999999999999</v>
      </c>
      <c r="T270" s="3" t="n">
        <v>4.7</v>
      </c>
      <c r="U270" s="6" t="n">
        <v>0.5</v>
      </c>
      <c r="V270" s="3" t="n">
        <v>95</v>
      </c>
      <c r="W270" s="3" t="n">
        <v>42.12</v>
      </c>
      <c r="X270" s="3" t="n">
        <v>4.7</v>
      </c>
      <c r="Y270" s="3" t="n">
        <v>0.9399999999999999</v>
      </c>
      <c r="Z270" s="6" t="n">
        <v>0.5</v>
      </c>
      <c r="AA270" s="10" t="inlineStr">
        <is>
          <t>not defined</t>
        </is>
      </c>
      <c r="AB270" s="4" t="n">
        <v>108</v>
      </c>
      <c r="AC270" s="4" t="n">
        <v>6</v>
      </c>
      <c r="AD270" s="4" t="n">
        <v>65</v>
      </c>
      <c r="AE270" s="7" t="inlineStr">
        <is>
          <t>not applicable</t>
        </is>
      </c>
      <c r="AG270" s="4" t="inlineStr">
        <is>
          <t>x</t>
        </is>
      </c>
      <c r="AI270" s="11" t="inlineStr">
        <is>
          <t>-</t>
        </is>
      </c>
      <c r="AK270" s="10" t="inlineStr">
        <is>
          <t>CC-CV</t>
        </is>
      </c>
      <c r="AL270" s="10" t="inlineStr">
        <is>
          <t>not defined</t>
        </is>
      </c>
      <c r="AM270" s="12" t="n">
        <v>0.8</v>
      </c>
      <c r="AN270">
        <f>IF(G270="Pouch",1,IF(G270="Prismatic",2,IF(G270="Cylindrical",3,"")))</f>
        <v/>
      </c>
      <c r="AO270" t="n">
        <v>60.25</v>
      </c>
    </row>
    <row r="271">
      <c r="A271" t="n">
        <v>269</v>
      </c>
      <c r="B271" s="3" t="inlineStr">
        <is>
          <t>SDL-21240</t>
        </is>
      </c>
      <c r="C271" s="3" t="inlineStr">
        <is>
          <t>SDL-21240</t>
        </is>
      </c>
      <c r="D271" s="3" t="inlineStr">
        <is>
          <t>Neosonic Li-Polymer Energy</t>
        </is>
      </c>
      <c r="E271" s="3" t="inlineStr">
        <is>
          <t>Nickel rich</t>
        </is>
      </c>
      <c r="F271" s="3" t="inlineStr">
        <is>
          <t>NMC, NCA, NMC/NCA</t>
        </is>
      </c>
      <c r="G271" s="3" t="inlineStr">
        <is>
          <t>Pouch</t>
        </is>
      </c>
      <c r="H271" s="3" t="inlineStr">
        <is>
          <t>KMBNK45065144S</t>
        </is>
      </c>
      <c r="I271" s="3" t="inlineStr">
        <is>
          <t>Active</t>
        </is>
      </c>
      <c r="J271" s="3" t="inlineStr">
        <is>
          <t>Prismatic</t>
        </is>
      </c>
      <c r="K271" s="4" t="n">
        <v>1000</v>
      </c>
      <c r="L271" s="4" t="n">
        <v>80</v>
      </c>
      <c r="M271" s="4" t="inlineStr">
        <is>
          <t>not defined</t>
        </is>
      </c>
      <c r="N271" s="4" t="inlineStr">
        <is>
          <t>not defined</t>
        </is>
      </c>
      <c r="O271" s="3" t="n">
        <v>5</v>
      </c>
      <c r="P271" s="3" t="n">
        <v>4.2</v>
      </c>
      <c r="Q271" s="3" t="n">
        <v>3.7</v>
      </c>
      <c r="R271" s="3" t="n">
        <v>3</v>
      </c>
      <c r="S271" s="3" t="n">
        <v>1</v>
      </c>
      <c r="T271" s="3" t="n">
        <v>5</v>
      </c>
      <c r="U271" s="6" t="n">
        <v>0.5</v>
      </c>
      <c r="V271" s="3" t="n">
        <v>125</v>
      </c>
      <c r="W271" s="3" t="n">
        <v>42.12</v>
      </c>
      <c r="X271" s="3" t="n">
        <v>5</v>
      </c>
      <c r="Y271" s="3" t="n">
        <v>1</v>
      </c>
      <c r="Z271" s="6" t="n">
        <v>0.5</v>
      </c>
      <c r="AA271" s="10" t="inlineStr">
        <is>
          <t>not defined</t>
        </is>
      </c>
      <c r="AB271" s="4" t="n">
        <v>144</v>
      </c>
      <c r="AC271" s="4" t="n">
        <v>4.5</v>
      </c>
      <c r="AD271" s="4" t="n">
        <v>65</v>
      </c>
      <c r="AE271" s="7" t="inlineStr">
        <is>
          <t>not applicable</t>
        </is>
      </c>
      <c r="AG271" s="4" t="inlineStr">
        <is>
          <t>x</t>
        </is>
      </c>
      <c r="AI271" s="11" t="inlineStr">
        <is>
          <t>-</t>
        </is>
      </c>
      <c r="AK271" s="10" t="inlineStr">
        <is>
          <t>CC-CV</t>
        </is>
      </c>
      <c r="AL271" s="10" t="inlineStr">
        <is>
          <t>not defined</t>
        </is>
      </c>
      <c r="AM271" s="12" t="n">
        <v>0.8</v>
      </c>
      <c r="AN271">
        <f>IF(G271="Pouch",1,IF(G271="Prismatic",2,IF(G271="Cylindrical",3,"")))</f>
        <v/>
      </c>
      <c r="AO271" t="n">
        <v>60.25</v>
      </c>
    </row>
    <row r="272">
      <c r="A272" t="n">
        <v>270</v>
      </c>
      <c r="B272" s="3" t="inlineStr">
        <is>
          <t>SDL-21241</t>
        </is>
      </c>
      <c r="C272" s="3" t="inlineStr">
        <is>
          <t>SDL-21241</t>
        </is>
      </c>
      <c r="D272" s="3" t="inlineStr">
        <is>
          <t>Neosonic Li-Polymer Energy</t>
        </is>
      </c>
      <c r="E272" s="3" t="inlineStr">
        <is>
          <t>Nickel rich</t>
        </is>
      </c>
      <c r="F272" s="3" t="inlineStr">
        <is>
          <t>NMC, NCA, NMC/NCA</t>
        </is>
      </c>
      <c r="G272" s="3" t="inlineStr">
        <is>
          <t>Pouch</t>
        </is>
      </c>
      <c r="H272" s="3" t="inlineStr">
        <is>
          <t>KMBNS45065144S</t>
        </is>
      </c>
      <c r="I272" s="3" t="inlineStr">
        <is>
          <t>Active</t>
        </is>
      </c>
      <c r="J272" s="3" t="inlineStr">
        <is>
          <t>Prismatic</t>
        </is>
      </c>
      <c r="K272" s="4" t="n">
        <v>500</v>
      </c>
      <c r="L272" s="4" t="n">
        <v>80</v>
      </c>
      <c r="M272" s="4" t="inlineStr">
        <is>
          <t>not defined</t>
        </is>
      </c>
      <c r="N272" s="4" t="inlineStr">
        <is>
          <t>not defined</t>
        </is>
      </c>
      <c r="O272" s="3" t="n">
        <v>4.6</v>
      </c>
      <c r="P272" s="3" t="n">
        <v>4.2</v>
      </c>
      <c r="Q272" s="3" t="n">
        <v>3.7</v>
      </c>
      <c r="R272" s="3" t="n">
        <v>3</v>
      </c>
      <c r="S272" s="3" t="n">
        <v>0.92</v>
      </c>
      <c r="T272" s="3" t="n">
        <v>4.6</v>
      </c>
      <c r="U272" s="6" t="n">
        <v>0.5</v>
      </c>
      <c r="V272" s="3" t="n">
        <v>125</v>
      </c>
      <c r="W272" s="3" t="n">
        <v>42.12</v>
      </c>
      <c r="X272" s="3" t="n">
        <v>4.6</v>
      </c>
      <c r="Y272" s="3" t="n">
        <v>0.92</v>
      </c>
      <c r="Z272" s="6" t="n">
        <v>0.5</v>
      </c>
      <c r="AA272" s="10" t="inlineStr">
        <is>
          <t>not defined</t>
        </is>
      </c>
      <c r="AB272" s="4" t="n">
        <v>144</v>
      </c>
      <c r="AC272" s="4" t="n">
        <v>4.5</v>
      </c>
      <c r="AD272" s="4" t="n">
        <v>65</v>
      </c>
      <c r="AE272" s="7" t="inlineStr">
        <is>
          <t>not applicable</t>
        </is>
      </c>
      <c r="AG272" s="4" t="inlineStr">
        <is>
          <t>x</t>
        </is>
      </c>
      <c r="AI272" s="11" t="inlineStr">
        <is>
          <t>-</t>
        </is>
      </c>
      <c r="AK272" s="10" t="inlineStr">
        <is>
          <t>CC-CV</t>
        </is>
      </c>
      <c r="AL272" s="10" t="inlineStr">
        <is>
          <t>not defined</t>
        </is>
      </c>
      <c r="AM272" s="12" t="n">
        <v>0.8</v>
      </c>
      <c r="AN272">
        <f>IF(G272="Pouch",1,IF(G272="Prismatic",2,IF(G272="Cylindrical",3,"")))</f>
        <v/>
      </c>
      <c r="AO272" t="n">
        <v>60.25</v>
      </c>
    </row>
    <row r="273">
      <c r="A273" t="n">
        <v>271</v>
      </c>
      <c r="B273" s="3" t="inlineStr">
        <is>
          <t>SDL-21778</t>
        </is>
      </c>
      <c r="C273" s="3" t="inlineStr">
        <is>
          <t>SDL-21778</t>
        </is>
      </c>
      <c r="D273" s="3" t="inlineStr">
        <is>
          <t>LECLANCHÉ</t>
        </is>
      </c>
      <c r="E273" s="3" t="inlineStr">
        <is>
          <t>Nickel rich</t>
        </is>
      </c>
      <c r="F273" s="3" t="inlineStr">
        <is>
          <t>NMC</t>
        </is>
      </c>
      <c r="G273" s="3" t="inlineStr">
        <is>
          <t>Pouch</t>
        </is>
      </c>
      <c r="H273" s="3" t="inlineStr">
        <is>
          <t>904823</t>
        </is>
      </c>
      <c r="I273" s="3" t="inlineStr">
        <is>
          <t>Active</t>
        </is>
      </c>
      <c r="J273" s="3" t="inlineStr">
        <is>
          <t>Prismatic</t>
        </is>
      </c>
      <c r="K273" s="4" t="n">
        <v>500</v>
      </c>
      <c r="L273" s="4" t="n">
        <v>80</v>
      </c>
      <c r="M273" s="3" t="n">
        <v>273</v>
      </c>
      <c r="N273" s="3" t="n">
        <v>125</v>
      </c>
      <c r="O273" s="3" t="n">
        <v>22</v>
      </c>
      <c r="P273" s="3" t="n">
        <v>4.2</v>
      </c>
      <c r="Q273" s="3" t="n">
        <v>3.7</v>
      </c>
      <c r="R273" s="3" t="n">
        <v>3</v>
      </c>
      <c r="S273" s="3" t="n">
        <v>4.4</v>
      </c>
      <c r="T273" s="3" t="n">
        <v>66</v>
      </c>
      <c r="U273" s="6" t="inlineStr">
        <is>
          <t>not defined</t>
        </is>
      </c>
      <c r="V273" s="3" t="n">
        <v>650</v>
      </c>
      <c r="W273" s="3" t="n">
        <v>297.3894</v>
      </c>
      <c r="X273" s="3" t="n">
        <v>22</v>
      </c>
      <c r="Y273" s="3" t="n">
        <v>4.4</v>
      </c>
      <c r="Z273" s="6" t="inlineStr">
        <is>
          <t>not defined</t>
        </is>
      </c>
      <c r="AA273" s="10" t="inlineStr">
        <is>
          <t>not defined</t>
        </is>
      </c>
      <c r="AB273" s="4" t="n">
        <v>157</v>
      </c>
      <c r="AC273" s="4" t="n">
        <v>12.3</v>
      </c>
      <c r="AD273" s="4" t="n">
        <v>154</v>
      </c>
      <c r="AE273" s="7" t="inlineStr">
        <is>
          <t>not applicable</t>
        </is>
      </c>
      <c r="AG273" s="4" t="inlineStr">
        <is>
          <t>x</t>
        </is>
      </c>
      <c r="AI273" s="11" t="inlineStr">
        <is>
          <t>Datenblatt_904823_v01_eng.doc</t>
        </is>
      </c>
      <c r="AK273" s="10" t="inlineStr">
        <is>
          <t>CC-CV</t>
        </is>
      </c>
      <c r="AL273" s="10" t="inlineStr">
        <is>
          <t>not defined</t>
        </is>
      </c>
      <c r="AM273" s="10" t="inlineStr">
        <is>
          <t>not defined</t>
        </is>
      </c>
      <c r="AN273">
        <f>IF(G273="Pouch",1,IF(G273="Prismatic",2,IF(G273="Cylindrical",3,"")))</f>
        <v/>
      </c>
      <c r="AO273" t="n">
        <v>60.25</v>
      </c>
    </row>
    <row r="274">
      <c r="A274" t="n">
        <v>272</v>
      </c>
      <c r="B274" s="3" t="inlineStr">
        <is>
          <t>SDL-22152</t>
        </is>
      </c>
      <c r="C274" s="3" t="inlineStr">
        <is>
          <t>SDL-22152</t>
        </is>
      </c>
      <c r="D274" s="3" t="inlineStr">
        <is>
          <t>GS Yuasa Technology</t>
        </is>
      </c>
      <c r="E274" s="3" t="inlineStr">
        <is>
          <t>Nickel rich</t>
        </is>
      </c>
      <c r="F274" s="3" t="inlineStr">
        <is>
          <t>NMC</t>
        </is>
      </c>
      <c r="G274" s="3" t="inlineStr">
        <is>
          <t>Prismatic</t>
        </is>
      </c>
      <c r="H274" s="3" t="inlineStr">
        <is>
          <t>LVP65</t>
        </is>
      </c>
      <c r="I274" s="3" t="inlineStr">
        <is>
          <t>Active</t>
        </is>
      </c>
      <c r="J274" s="3" t="inlineStr">
        <is>
          <t>Prismatic</t>
        </is>
      </c>
      <c r="K274" s="4" t="n">
        <v>500</v>
      </c>
      <c r="L274" s="4" t="n">
        <v>80</v>
      </c>
      <c r="M274" s="3" t="n">
        <v>232</v>
      </c>
      <c r="N274" s="3" t="n">
        <v>101</v>
      </c>
      <c r="O274" s="3" t="n">
        <v>75</v>
      </c>
      <c r="P274" s="3" t="n">
        <v>4.2</v>
      </c>
      <c r="Q274" s="3" t="n">
        <v>3.7</v>
      </c>
      <c r="R274" s="3" t="n">
        <v>3</v>
      </c>
      <c r="S274" s="3" t="n">
        <v>15</v>
      </c>
      <c r="T274" s="3" t="n">
        <v>325</v>
      </c>
      <c r="U274" s="6" t="inlineStr">
        <is>
          <t>not defined</t>
        </is>
      </c>
      <c r="V274" s="3" t="n">
        <v>2750</v>
      </c>
      <c r="W274" s="3" t="n">
        <v>1174.8</v>
      </c>
      <c r="X274" s="3" t="n">
        <v>75</v>
      </c>
      <c r="Y274" s="3" t="n">
        <v>15</v>
      </c>
      <c r="Z274" s="6" t="inlineStr">
        <is>
          <t>not defined</t>
        </is>
      </c>
      <c r="AA274" s="10" t="inlineStr">
        <is>
          <t>not defined</t>
        </is>
      </c>
      <c r="AB274" s="4" t="n">
        <v>178</v>
      </c>
      <c r="AC274" s="4" t="n">
        <v>50</v>
      </c>
      <c r="AD274" s="4" t="n">
        <v>132</v>
      </c>
      <c r="AE274" s="7" t="inlineStr">
        <is>
          <t>not applicable</t>
        </is>
      </c>
      <c r="AG274" s="4" t="inlineStr">
        <is>
          <t>x</t>
        </is>
      </c>
      <c r="AI274" s="11" t="inlineStr">
        <is>
          <t>-</t>
        </is>
      </c>
      <c r="AK274" s="10" t="inlineStr">
        <is>
          <t>CC-CV</t>
        </is>
      </c>
      <c r="AL274" s="10" t="inlineStr">
        <is>
          <t>not defined</t>
        </is>
      </c>
      <c r="AM274" s="10" t="inlineStr">
        <is>
          <t>not defined</t>
        </is>
      </c>
      <c r="AN274">
        <f>IF(G274="Pouch",1,IF(G274="Prismatic",2,IF(G274="Cylindrical",3,"")))</f>
        <v/>
      </c>
      <c r="AO274" t="n">
        <v>60.79</v>
      </c>
    </row>
    <row r="275">
      <c r="A275" t="n">
        <v>273</v>
      </c>
      <c r="B275" s="3" t="inlineStr">
        <is>
          <t>SDL-22176a</t>
        </is>
      </c>
      <c r="C275" s="3" t="inlineStr">
        <is>
          <t>SDL-22176</t>
        </is>
      </c>
      <c r="D275" s="3" t="inlineStr">
        <is>
          <t>EAS Batteries</t>
        </is>
      </c>
      <c r="E275" s="3" t="inlineStr">
        <is>
          <t>Nickel rich</t>
        </is>
      </c>
      <c r="F275" s="3" t="inlineStr">
        <is>
          <t>NCA</t>
        </is>
      </c>
      <c r="G275" s="3" t="inlineStr">
        <is>
          <t>Cylindrical</t>
        </is>
      </c>
      <c r="H275" s="3" t="inlineStr">
        <is>
          <t>HE-602030 NCA 55AH</t>
        </is>
      </c>
      <c r="I275" s="3" t="inlineStr">
        <is>
          <t>Active</t>
        </is>
      </c>
      <c r="J275" s="3" t="inlineStr">
        <is>
          <t>Cyl</t>
        </is>
      </c>
      <c r="K275" s="4" t="n">
        <v>1000</v>
      </c>
      <c r="L275" s="4" t="n">
        <v>80</v>
      </c>
      <c r="M275" s="4" t="inlineStr">
        <is>
          <t>not defined</t>
        </is>
      </c>
      <c r="N275" s="4" t="inlineStr">
        <is>
          <t>not defined</t>
        </is>
      </c>
      <c r="O275" s="3" t="n">
        <v>55</v>
      </c>
      <c r="P275" s="3" t="n">
        <v>4.2</v>
      </c>
      <c r="Q275" s="3" t="n">
        <v>3.6</v>
      </c>
      <c r="R275" s="3" t="n">
        <v>3</v>
      </c>
      <c r="S275" s="3" t="n">
        <v>27.5</v>
      </c>
      <c r="T275" s="3" t="n">
        <v>110</v>
      </c>
      <c r="U275" s="6" t="n">
        <v>0.5</v>
      </c>
      <c r="V275" s="3" t="n">
        <v>1500</v>
      </c>
      <c r="W275" s="3" t="n">
        <v>573.678</v>
      </c>
      <c r="X275" s="3" t="n">
        <v>110</v>
      </c>
      <c r="Y275" s="3" t="n">
        <v>11</v>
      </c>
      <c r="Z275" s="6" t="n">
        <v>0.5</v>
      </c>
      <c r="AA275" s="10" t="inlineStr">
        <is>
          <t>not defined</t>
        </is>
      </c>
      <c r="AB275" s="4" t="inlineStr">
        <is>
          <t>not applicable</t>
        </is>
      </c>
      <c r="AC275" s="4" t="n">
        <v>203</v>
      </c>
      <c r="AE275" s="4" t="n">
        <v>60</v>
      </c>
      <c r="AF275" s="4" t="n">
        <v>2016</v>
      </c>
      <c r="AG275" s="4" t="inlineStr">
        <is>
          <t>x</t>
        </is>
      </c>
      <c r="AI275" s="11" t="inlineStr">
        <is>
          <t>Rev. 1.1/1.2</t>
        </is>
      </c>
      <c r="AK275" s="10" t="inlineStr">
        <is>
          <t>CC-CV</t>
        </is>
      </c>
      <c r="AL275" s="10" t="inlineStr">
        <is>
          <t>not defined</t>
        </is>
      </c>
      <c r="AM275" s="12" t="n">
        <v>1</v>
      </c>
      <c r="AN275">
        <f>IF(G275="Pouch",1,IF(G275="Prismatic",2,IF(G275="Cylindrical",3,"")))</f>
        <v/>
      </c>
      <c r="AO275" t="n">
        <v>64.69</v>
      </c>
    </row>
    <row r="276">
      <c r="A276" t="n">
        <v>274</v>
      </c>
      <c r="B276" s="3" t="inlineStr">
        <is>
          <t>SDL-22176b</t>
        </is>
      </c>
      <c r="C276" s="3" t="inlineStr">
        <is>
          <t>SDL-22176</t>
        </is>
      </c>
      <c r="D276" s="3" t="inlineStr">
        <is>
          <t>EAS Batteries</t>
        </is>
      </c>
      <c r="E276" s="3" t="inlineStr">
        <is>
          <t>Nickel rich</t>
        </is>
      </c>
      <c r="F276" s="3" t="inlineStr">
        <is>
          <t>NCA</t>
        </is>
      </c>
      <c r="G276" s="3" t="inlineStr">
        <is>
          <t>Cylindrical</t>
        </is>
      </c>
      <c r="H276" s="3" t="inlineStr">
        <is>
          <t>HE-602030 NCA 55AH</t>
        </is>
      </c>
      <c r="I276" s="3" t="inlineStr">
        <is>
          <t>Active</t>
        </is>
      </c>
      <c r="J276" s="3" t="inlineStr">
        <is>
          <t>Cyl</t>
        </is>
      </c>
      <c r="K276" s="4" t="n">
        <v>2000</v>
      </c>
      <c r="L276" s="4" t="n">
        <v>60</v>
      </c>
      <c r="M276" s="4" t="inlineStr">
        <is>
          <t>not defined</t>
        </is>
      </c>
      <c r="N276" s="4" t="inlineStr">
        <is>
          <t>not defined</t>
        </is>
      </c>
      <c r="O276" s="3" t="n">
        <v>55</v>
      </c>
      <c r="P276" s="3" t="n">
        <v>4.2</v>
      </c>
      <c r="Q276" s="3" t="n">
        <v>3.6</v>
      </c>
      <c r="R276" s="3" t="n">
        <v>3</v>
      </c>
      <c r="S276" s="3" t="n">
        <v>27.5</v>
      </c>
      <c r="T276" s="3" t="n">
        <v>110</v>
      </c>
      <c r="U276" s="6" t="n">
        <v>0.5</v>
      </c>
      <c r="V276" s="3" t="n">
        <v>1500</v>
      </c>
      <c r="W276" s="3" t="n">
        <v>573.678</v>
      </c>
      <c r="X276" s="3" t="n">
        <v>110</v>
      </c>
      <c r="Y276" s="3" t="n">
        <v>11</v>
      </c>
      <c r="Z276" s="6" t="n">
        <v>0.5</v>
      </c>
      <c r="AA276" s="10" t="inlineStr">
        <is>
          <t>not defined</t>
        </is>
      </c>
      <c r="AB276" s="4" t="inlineStr">
        <is>
          <t>not applicable</t>
        </is>
      </c>
      <c r="AC276" s="4" t="n">
        <v>203</v>
      </c>
      <c r="AE276" s="4" t="n">
        <v>60</v>
      </c>
      <c r="AF276" s="4" t="n">
        <v>2016</v>
      </c>
      <c r="AG276" s="4" t="inlineStr">
        <is>
          <t>x</t>
        </is>
      </c>
      <c r="AI276" s="11" t="inlineStr">
        <is>
          <t>Rev. 1..1/1.2</t>
        </is>
      </c>
      <c r="AK276" s="10" t="inlineStr">
        <is>
          <t>CC-CV</t>
        </is>
      </c>
      <c r="AL276" s="10" t="inlineStr">
        <is>
          <t>not defined</t>
        </is>
      </c>
      <c r="AM276" s="12" t="n">
        <v>0.8</v>
      </c>
      <c r="AN276">
        <f>IF(G276="Pouch",1,IF(G276="Prismatic",2,IF(G276="Cylindrical",3,"")))</f>
        <v/>
      </c>
      <c r="AO276" t="n">
        <v>64.69</v>
      </c>
    </row>
    <row r="277">
      <c r="A277" t="n">
        <v>275</v>
      </c>
      <c r="B277" s="3" t="inlineStr">
        <is>
          <t>SDL-22254</t>
        </is>
      </c>
      <c r="C277" s="3" t="inlineStr">
        <is>
          <t>SDL-22254</t>
        </is>
      </c>
      <c r="D277" s="3" t="inlineStr">
        <is>
          <t>Saft</t>
        </is>
      </c>
      <c r="E277" s="3" t="inlineStr">
        <is>
          <t>Lithium Iron Phosphate</t>
        </is>
      </c>
      <c r="F277" s="3" t="inlineStr">
        <is>
          <t>LFP</t>
        </is>
      </c>
      <c r="G277" s="3" t="inlineStr">
        <is>
          <t>Cylindrical</t>
        </is>
      </c>
      <c r="H277" s="3" t="inlineStr">
        <is>
          <t>VL 45E FE</t>
        </is>
      </c>
      <c r="I277" s="3" t="inlineStr">
        <is>
          <t>Active</t>
        </is>
      </c>
      <c r="J277" s="3" t="inlineStr">
        <is>
          <t>Cyl</t>
        </is>
      </c>
      <c r="K277" s="4" t="n">
        <v>2500</v>
      </c>
      <c r="L277" s="4" t="n">
        <v>75</v>
      </c>
      <c r="M277" s="4" t="inlineStr">
        <is>
          <t>not defined</t>
        </is>
      </c>
      <c r="N277" s="4" t="inlineStr">
        <is>
          <t>not defined</t>
        </is>
      </c>
      <c r="O277" s="3" t="n">
        <v>44</v>
      </c>
      <c r="P277" s="3" t="n">
        <v>3.65</v>
      </c>
      <c r="Q277" s="3" t="n">
        <v>3.3</v>
      </c>
      <c r="R277" s="3" t="n">
        <v>2.5</v>
      </c>
      <c r="S277" s="3" t="n">
        <v>6.285714285714286</v>
      </c>
      <c r="T277" s="3" t="n">
        <v>50</v>
      </c>
      <c r="U277" s="6" t="n">
        <v>1.2</v>
      </c>
      <c r="V277" s="3" t="n">
        <v>900</v>
      </c>
      <c r="W277" s="3" t="n">
        <v>476.1245</v>
      </c>
      <c r="X277" s="3" t="n">
        <v>25</v>
      </c>
      <c r="Y277" s="3" t="n">
        <v>6.285714285714286</v>
      </c>
      <c r="Z277" s="6" t="n">
        <v>0.15</v>
      </c>
      <c r="AA277" s="10" t="inlineStr">
        <is>
          <t>not defined</t>
        </is>
      </c>
      <c r="AB277" s="4" t="inlineStr">
        <is>
          <t>not applicable</t>
        </is>
      </c>
      <c r="AC277" s="4" t="n">
        <v>208</v>
      </c>
      <c r="AE277" s="4" t="n">
        <v>54</v>
      </c>
      <c r="AF277" s="4" t="n">
        <v>2010</v>
      </c>
      <c r="AG277" s="4" t="inlineStr">
        <is>
          <t>x</t>
        </is>
      </c>
      <c r="AK277" s="10" t="inlineStr">
        <is>
          <t>CC-CV</t>
        </is>
      </c>
      <c r="AL277" s="10" t="inlineStr">
        <is>
          <t>not defined</t>
        </is>
      </c>
      <c r="AM277" s="10" t="inlineStr">
        <is>
          <t>not defined</t>
        </is>
      </c>
      <c r="AN277">
        <f>IF(G277="Pouch",1,IF(G277="Prismatic",2,IF(G277="Cylindrical",3,"")))</f>
        <v/>
      </c>
      <c r="AO277" t="n">
        <v>64.69</v>
      </c>
    </row>
    <row r="278">
      <c r="A278" t="n">
        <v>276</v>
      </c>
      <c r="B278" s="3" t="inlineStr">
        <is>
          <t>SDL-22408</t>
        </is>
      </c>
      <c r="C278" s="3" t="inlineStr">
        <is>
          <t>SDL-22408</t>
        </is>
      </c>
      <c r="D278" s="3" t="inlineStr">
        <is>
          <t>Saft</t>
        </is>
      </c>
      <c r="E278" s="3" t="inlineStr">
        <is>
          <t>Nickel rich</t>
        </is>
      </c>
      <c r="F278" s="3" t="inlineStr">
        <is>
          <t>NMC, NCA, NMC/NCA</t>
        </is>
      </c>
      <c r="G278" s="3" t="inlineStr">
        <is>
          <t>Cylindrical</t>
        </is>
      </c>
      <c r="H278" s="3" t="inlineStr">
        <is>
          <t>VL 5U</t>
        </is>
      </c>
      <c r="I278" s="3" t="inlineStr">
        <is>
          <t>Active</t>
        </is>
      </c>
      <c r="J278" s="3" t="inlineStr">
        <is>
          <t>Cyl</t>
        </is>
      </c>
      <c r="K278" s="4" t="n">
        <v>500</v>
      </c>
      <c r="L278" s="4" t="n">
        <v>80</v>
      </c>
      <c r="M278" s="4" t="inlineStr">
        <is>
          <t>not defined</t>
        </is>
      </c>
      <c r="N278" s="4" t="inlineStr">
        <is>
          <t>not defined</t>
        </is>
      </c>
      <c r="O278" s="3" t="n">
        <v>5</v>
      </c>
      <c r="P278" s="3" t="n">
        <v>4.1</v>
      </c>
      <c r="Q278" s="3" t="n">
        <v>3.65</v>
      </c>
      <c r="R278" s="3" t="n">
        <v>2</v>
      </c>
      <c r="S278" s="3" t="n">
        <v>1</v>
      </c>
      <c r="T278" s="3" t="n">
        <v>2</v>
      </c>
      <c r="U278" s="6" t="n">
        <v>1</v>
      </c>
      <c r="V278" s="3" t="n">
        <v>350</v>
      </c>
      <c r="W278" s="3" t="n">
        <v>158.8055</v>
      </c>
      <c r="X278" s="3" t="n">
        <v>5</v>
      </c>
      <c r="Y278" s="3" t="n">
        <v>1</v>
      </c>
      <c r="Z278" s="6" t="n">
        <v>1</v>
      </c>
      <c r="AA278" s="10" t="inlineStr">
        <is>
          <t>not defined</t>
        </is>
      </c>
      <c r="AB278" s="4" t="inlineStr">
        <is>
          <t>not applicable</t>
        </is>
      </c>
      <c r="AC278" s="4" t="n">
        <v>175</v>
      </c>
      <c r="AE278" s="4" t="n">
        <v>34</v>
      </c>
      <c r="AF278" s="4" t="n">
        <v>2009</v>
      </c>
      <c r="AG278" s="4" t="inlineStr">
        <is>
          <t>x</t>
        </is>
      </c>
      <c r="AI278" s="11" t="inlineStr">
        <is>
          <t>10.2009</t>
        </is>
      </c>
      <c r="AK278" s="10" t="inlineStr">
        <is>
          <t>CC-CV</t>
        </is>
      </c>
      <c r="AL278" s="10" t="inlineStr">
        <is>
          <t>not defined</t>
        </is>
      </c>
      <c r="AM278" s="10" t="inlineStr">
        <is>
          <t>not defined</t>
        </is>
      </c>
      <c r="AN278">
        <f>IF(G278="Pouch",1,IF(G278="Prismatic",2,IF(G278="Cylindrical",3,"")))</f>
        <v/>
      </c>
      <c r="AO278" t="n">
        <v>64.69</v>
      </c>
    </row>
    <row r="279">
      <c r="A279" t="n">
        <v>277</v>
      </c>
      <c r="B279" s="3" t="inlineStr">
        <is>
          <t>SDL-22470a</t>
        </is>
      </c>
      <c r="C279" s="3" t="inlineStr">
        <is>
          <t>SDL-22470</t>
        </is>
      </c>
      <c r="D279" s="3" t="inlineStr">
        <is>
          <t>EAS Batteries</t>
        </is>
      </c>
      <c r="E279" s="3" t="inlineStr">
        <is>
          <t>Nickel rich</t>
        </is>
      </c>
      <c r="F279" s="3" t="inlineStr">
        <is>
          <t>NCA</t>
        </is>
      </c>
      <c r="G279" s="3" t="inlineStr">
        <is>
          <t>Cylindrical</t>
        </is>
      </c>
      <c r="H279" s="3" t="inlineStr">
        <is>
          <t>UHP-341440 NCA</t>
        </is>
      </c>
      <c r="I279" s="3" t="inlineStr">
        <is>
          <t>Active</t>
        </is>
      </c>
      <c r="J279" s="3" t="inlineStr">
        <is>
          <t>Cyl</t>
        </is>
      </c>
      <c r="K279" s="4" t="n">
        <v>1000</v>
      </c>
      <c r="L279" s="4" t="n">
        <v>80</v>
      </c>
      <c r="M279" s="4" t="inlineStr">
        <is>
          <t>not defined</t>
        </is>
      </c>
      <c r="N279" s="4" t="inlineStr">
        <is>
          <t>not defined</t>
        </is>
      </c>
      <c r="O279" s="3" t="n">
        <v>7.5</v>
      </c>
      <c r="P279" s="3" t="n">
        <v>4.2</v>
      </c>
      <c r="Q279" s="3" t="n">
        <v>3.6</v>
      </c>
      <c r="R279" s="3" t="n">
        <v>3</v>
      </c>
      <c r="S279" s="3" t="n">
        <v>1.5</v>
      </c>
      <c r="T279" s="3" t="n">
        <v>75</v>
      </c>
      <c r="U279" s="6" t="n">
        <v>0.2</v>
      </c>
      <c r="V279" s="3" t="n">
        <v>320</v>
      </c>
      <c r="W279" s="3" t="n">
        <v>130.6742</v>
      </c>
      <c r="X279" s="3" t="n">
        <v>75</v>
      </c>
      <c r="Y279" s="3" t="n">
        <v>3.8</v>
      </c>
      <c r="Z279" s="6" t="n">
        <v>0.2</v>
      </c>
      <c r="AA279" s="10" t="inlineStr">
        <is>
          <t>not defined</t>
        </is>
      </c>
      <c r="AB279" s="4" t="inlineStr">
        <is>
          <t>not applicable</t>
        </is>
      </c>
      <c r="AC279" s="4" t="n">
        <v>144</v>
      </c>
      <c r="AE279" s="4" t="n">
        <v>34</v>
      </c>
      <c r="AF279" s="4" t="n">
        <v>2008</v>
      </c>
      <c r="AH279" s="4" t="inlineStr">
        <is>
          <t>x</t>
        </is>
      </c>
      <c r="AI279" s="11" t="inlineStr">
        <is>
          <t>12.12.2008</t>
        </is>
      </c>
      <c r="AK279" s="10" t="inlineStr">
        <is>
          <t>CC-CV</t>
        </is>
      </c>
      <c r="AL279" s="10" t="inlineStr">
        <is>
          <t>not defined</t>
        </is>
      </c>
      <c r="AM279" s="12" t="n">
        <v>1</v>
      </c>
      <c r="AN279">
        <f>IF(G279="Pouch",1,IF(G279="Prismatic",2,IF(G279="Cylindrical",3,"")))</f>
        <v/>
      </c>
      <c r="AO279" t="n">
        <v>64.69</v>
      </c>
    </row>
    <row r="280">
      <c r="A280" t="n">
        <v>278</v>
      </c>
      <c r="B280" s="3" t="inlineStr">
        <is>
          <t>SDL-23011</t>
        </is>
      </c>
      <c r="C280" s="3" t="inlineStr">
        <is>
          <t>SDL-23011</t>
        </is>
      </c>
      <c r="D280" s="3" t="inlineStr">
        <is>
          <t>Battronix</t>
        </is>
      </c>
      <c r="G280" s="3" t="inlineStr">
        <is>
          <t>Pouch</t>
        </is>
      </c>
      <c r="H280" s="3" t="inlineStr">
        <is>
          <t>LCB8570170EC1</t>
        </is>
      </c>
      <c r="I280" s="3" t="inlineStr">
        <is>
          <t>Active</t>
        </is>
      </c>
      <c r="J280" s="3" t="inlineStr">
        <is>
          <t>Prismatic</t>
        </is>
      </c>
      <c r="K280" s="4" t="n">
        <v>500</v>
      </c>
      <c r="L280" s="4" t="n">
        <v>70</v>
      </c>
      <c r="M280" s="3" t="n">
        <v>460</v>
      </c>
      <c r="N280" s="3" t="n">
        <v>215</v>
      </c>
      <c r="O280" s="3" t="n">
        <v>12.6</v>
      </c>
      <c r="P280" s="3" t="n">
        <v>4.2</v>
      </c>
      <c r="Q280" s="3" t="n">
        <v>3.7</v>
      </c>
      <c r="R280" s="3" t="n">
        <v>3</v>
      </c>
      <c r="S280" s="3" t="n">
        <v>2.52</v>
      </c>
      <c r="T280" s="3" t="n">
        <v>25.2</v>
      </c>
      <c r="U280" s="6" t="n">
        <v>0.5</v>
      </c>
      <c r="V280" s="3" t="n">
        <v>217</v>
      </c>
      <c r="W280" s="3" t="n">
        <v>101.15</v>
      </c>
      <c r="X280" s="3" t="n">
        <v>12.6</v>
      </c>
      <c r="Y280" s="3" t="n">
        <v>2.52</v>
      </c>
      <c r="Z280" s="6" t="n">
        <v>0.5</v>
      </c>
      <c r="AA280" s="10" t="inlineStr">
        <is>
          <t>not defined</t>
        </is>
      </c>
      <c r="AB280" s="4" t="n">
        <v>170</v>
      </c>
      <c r="AC280" s="4" t="n">
        <v>8.5</v>
      </c>
      <c r="AD280" s="4" t="n">
        <v>70</v>
      </c>
      <c r="AE280" s="7" t="inlineStr">
        <is>
          <t>not applicable</t>
        </is>
      </c>
      <c r="AF280" s="4" t="n">
        <v>2009</v>
      </c>
      <c r="AG280" s="4" t="inlineStr">
        <is>
          <t>x</t>
        </is>
      </c>
      <c r="AI280" s="11" t="inlineStr">
        <is>
          <t>12.09.2009</t>
        </is>
      </c>
      <c r="AK280" s="10" t="inlineStr">
        <is>
          <t>CC-CV</t>
        </is>
      </c>
      <c r="AL280" s="10" t="inlineStr">
        <is>
          <t>not defined</t>
        </is>
      </c>
      <c r="AM280" s="12" t="n">
        <v>0.7</v>
      </c>
      <c r="AN280">
        <f>IF(G280="Pouch",1,IF(G280="Prismatic",2,IF(G280="Cylindrical",3,"")))</f>
        <v/>
      </c>
      <c r="AO280" t="n">
        <v>60.25</v>
      </c>
    </row>
    <row r="281">
      <c r="A281" t="n">
        <v>279</v>
      </c>
      <c r="B281" s="3" t="inlineStr">
        <is>
          <t>SDL-23066a</t>
        </is>
      </c>
      <c r="C281" s="3" t="inlineStr">
        <is>
          <t>SDL-23066</t>
        </is>
      </c>
      <c r="D281" s="3" t="inlineStr">
        <is>
          <t>Thunder-Sky</t>
        </is>
      </c>
      <c r="E281" s="3" t="inlineStr">
        <is>
          <t>Lithium Iron Phosphate</t>
        </is>
      </c>
      <c r="F281" s="3" t="inlineStr">
        <is>
          <t>LFP</t>
        </is>
      </c>
      <c r="G281" s="3" t="inlineStr">
        <is>
          <t>Prismatic</t>
        </is>
      </c>
      <c r="H281" s="3" t="inlineStr">
        <is>
          <t>WB-LYP40AHA</t>
        </is>
      </c>
      <c r="I281" s="3" t="inlineStr">
        <is>
          <t>Active</t>
        </is>
      </c>
      <c r="J281" s="3" t="inlineStr">
        <is>
          <t>Prismatic</t>
        </is>
      </c>
      <c r="K281" s="4" t="n">
        <v>5000</v>
      </c>
      <c r="L281" s="4" t="n">
        <v>80</v>
      </c>
      <c r="M281" s="4" t="inlineStr">
        <is>
          <t>not defined</t>
        </is>
      </c>
      <c r="N281" s="4" t="inlineStr">
        <is>
          <t>not defined</t>
        </is>
      </c>
      <c r="O281" s="3" t="n">
        <v>40</v>
      </c>
      <c r="P281" s="3" t="n">
        <v>3.65</v>
      </c>
      <c r="Q281" s="3" t="n">
        <v>3.3</v>
      </c>
      <c r="R281" s="3" t="n">
        <v>2.5</v>
      </c>
      <c r="S281" s="3" t="n">
        <v>12</v>
      </c>
      <c r="T281" s="3" t="n">
        <v>120</v>
      </c>
      <c r="U281" s="6" t="n">
        <v>0.5</v>
      </c>
      <c r="V281" s="3" t="n">
        <v>1500</v>
      </c>
      <c r="W281" s="3" t="n">
        <v>976.4880000000001</v>
      </c>
      <c r="X281" s="3" t="n">
        <v>120</v>
      </c>
      <c r="Y281" s="3" t="n">
        <v>20</v>
      </c>
      <c r="Z281" s="6" t="n">
        <v>0.5</v>
      </c>
      <c r="AA281" s="10" t="inlineStr">
        <is>
          <t>not defined</t>
        </is>
      </c>
      <c r="AB281" s="4" t="n">
        <v>183</v>
      </c>
      <c r="AC281" s="4" t="n">
        <v>46</v>
      </c>
      <c r="AD281" s="4" t="n">
        <v>116</v>
      </c>
      <c r="AE281" s="7" t="inlineStr">
        <is>
          <t>not applicable</t>
        </is>
      </c>
      <c r="AG281" s="4" t="inlineStr">
        <is>
          <t>x</t>
        </is>
      </c>
      <c r="AI281" s="11" t="inlineStr">
        <is>
          <t>-</t>
        </is>
      </c>
      <c r="AK281" s="10" t="inlineStr">
        <is>
          <t>CC-CV</t>
        </is>
      </c>
      <c r="AL281" s="10" t="inlineStr">
        <is>
          <t>not defined</t>
        </is>
      </c>
      <c r="AM281" s="12" t="n">
        <v>0.8</v>
      </c>
      <c r="AN281">
        <f>IF(G281="Pouch",1,IF(G281="Prismatic",2,IF(G281="Cylindrical",3,"")))</f>
        <v/>
      </c>
      <c r="AO281" t="n">
        <v>60.79</v>
      </c>
    </row>
    <row r="282">
      <c r="A282" t="n">
        <v>280</v>
      </c>
      <c r="B282" s="3" t="inlineStr">
        <is>
          <t>SDL-23067a</t>
        </is>
      </c>
      <c r="C282" s="3" t="inlineStr">
        <is>
          <t>SDL-23067</t>
        </is>
      </c>
      <c r="D282" s="3" t="inlineStr">
        <is>
          <t>Thunder-Sky</t>
        </is>
      </c>
      <c r="E282" s="3" t="inlineStr">
        <is>
          <t>Lithium Iron Phosphate</t>
        </is>
      </c>
      <c r="F282" s="3" t="inlineStr">
        <is>
          <t>LFP</t>
        </is>
      </c>
      <c r="G282" s="3" t="inlineStr">
        <is>
          <t>Prismatic</t>
        </is>
      </c>
      <c r="H282" s="3" t="inlineStr">
        <is>
          <t>WB-LYP60AHA</t>
        </is>
      </c>
      <c r="I282" s="3" t="inlineStr">
        <is>
          <t>Active</t>
        </is>
      </c>
      <c r="J282" s="3" t="inlineStr">
        <is>
          <t>Prismatic</t>
        </is>
      </c>
      <c r="K282" s="4" t="n">
        <v>5000</v>
      </c>
      <c r="L282" s="4" t="n">
        <v>80</v>
      </c>
      <c r="M282" s="4" t="inlineStr">
        <is>
          <t>not defined</t>
        </is>
      </c>
      <c r="N282" s="4" t="inlineStr">
        <is>
          <t>not defined</t>
        </is>
      </c>
      <c r="O282" s="3" t="n">
        <v>60</v>
      </c>
      <c r="P282" s="3" t="n">
        <v>3.65</v>
      </c>
      <c r="Q282" s="3" t="n">
        <v>3.3</v>
      </c>
      <c r="R282" s="3" t="n">
        <v>2.5</v>
      </c>
      <c r="S282" s="3" t="n">
        <v>30</v>
      </c>
      <c r="T282" s="3" t="n">
        <v>180</v>
      </c>
      <c r="U282" s="6" t="n">
        <v>0.5</v>
      </c>
      <c r="V282" s="3" t="n">
        <v>2100</v>
      </c>
      <c r="W282" s="3" t="n">
        <v>1424.045</v>
      </c>
      <c r="X282" s="3" t="n">
        <v>180</v>
      </c>
      <c r="Y282" s="3" t="n">
        <v>30</v>
      </c>
      <c r="Z282" s="6" t="n">
        <v>0.5</v>
      </c>
      <c r="AA282" s="10" t="inlineStr">
        <is>
          <t>not defined</t>
        </is>
      </c>
      <c r="AB282" s="4" t="n">
        <v>203</v>
      </c>
      <c r="AC282" s="4" t="n">
        <v>61</v>
      </c>
      <c r="AD282" s="4" t="n">
        <v>115</v>
      </c>
      <c r="AE282" s="7" t="inlineStr">
        <is>
          <t>not applicable</t>
        </is>
      </c>
      <c r="AG282" s="4" t="inlineStr">
        <is>
          <t>x</t>
        </is>
      </c>
      <c r="AI282" s="11" t="inlineStr">
        <is>
          <t>-</t>
        </is>
      </c>
      <c r="AK282" s="10" t="inlineStr">
        <is>
          <t>CC-CV</t>
        </is>
      </c>
      <c r="AL282" s="10" t="inlineStr">
        <is>
          <t>not defined</t>
        </is>
      </c>
      <c r="AM282" s="12" t="n">
        <v>0.8</v>
      </c>
      <c r="AN282">
        <f>IF(G282="Pouch",1,IF(G282="Prismatic",2,IF(G282="Cylindrical",3,"")))</f>
        <v/>
      </c>
      <c r="AO282" t="n">
        <v>60.79</v>
      </c>
    </row>
    <row r="283">
      <c r="A283" t="n">
        <v>281</v>
      </c>
      <c r="B283" s="3" t="inlineStr">
        <is>
          <t>SDL-23068a</t>
        </is>
      </c>
      <c r="C283" s="3" t="inlineStr">
        <is>
          <t>SDL-23068</t>
        </is>
      </c>
      <c r="D283" s="3" t="inlineStr">
        <is>
          <t>Thunder-Sky</t>
        </is>
      </c>
      <c r="E283" s="3" t="inlineStr">
        <is>
          <t>Lithium Iron Phosphate</t>
        </is>
      </c>
      <c r="F283" s="3" t="inlineStr">
        <is>
          <t>LFP</t>
        </is>
      </c>
      <c r="G283" s="3" t="inlineStr">
        <is>
          <t>Prismatic</t>
        </is>
      </c>
      <c r="H283" s="3" t="inlineStr">
        <is>
          <t>WB-LYP90AHA</t>
        </is>
      </c>
      <c r="I283" s="3" t="inlineStr">
        <is>
          <t>Active</t>
        </is>
      </c>
      <c r="J283" s="3" t="inlineStr">
        <is>
          <t>Prismatic</t>
        </is>
      </c>
      <c r="K283" s="4" t="n">
        <v>5000</v>
      </c>
      <c r="L283" s="4" t="n">
        <v>80</v>
      </c>
      <c r="M283" s="4" t="inlineStr">
        <is>
          <t>not defined</t>
        </is>
      </c>
      <c r="N283" s="4" t="inlineStr">
        <is>
          <t>not defined</t>
        </is>
      </c>
      <c r="O283" s="3" t="n">
        <v>90</v>
      </c>
      <c r="P283" s="3" t="n">
        <v>3.65</v>
      </c>
      <c r="Q283" s="3" t="n">
        <v>3.3</v>
      </c>
      <c r="R283" s="3" t="n">
        <v>2.5</v>
      </c>
      <c r="S283" s="3" t="n">
        <v>45</v>
      </c>
      <c r="T283" s="3" t="n">
        <v>270</v>
      </c>
      <c r="U283" s="6" t="n">
        <v>0.5</v>
      </c>
      <c r="V283" s="3" t="n">
        <v>2900</v>
      </c>
      <c r="W283" s="3" t="n">
        <v>1901.614</v>
      </c>
      <c r="X283" s="3" t="n">
        <v>270</v>
      </c>
      <c r="Y283" s="3" t="n">
        <v>45</v>
      </c>
      <c r="Z283" s="6" t="n">
        <v>0.5</v>
      </c>
      <c r="AA283" s="10" t="inlineStr">
        <is>
          <t>not defined</t>
        </is>
      </c>
      <c r="AB283" s="4" t="n">
        <v>218</v>
      </c>
      <c r="AC283" s="4" t="n">
        <v>61</v>
      </c>
      <c r="AD283" s="4" t="n">
        <v>143</v>
      </c>
      <c r="AE283" s="7" t="inlineStr">
        <is>
          <t>not applicable</t>
        </is>
      </c>
      <c r="AG283" s="4" t="inlineStr">
        <is>
          <t>x</t>
        </is>
      </c>
      <c r="AI283" s="11" t="inlineStr">
        <is>
          <t>-</t>
        </is>
      </c>
      <c r="AK283" s="10" t="inlineStr">
        <is>
          <t>CC-CV</t>
        </is>
      </c>
      <c r="AL283" s="10" t="inlineStr">
        <is>
          <t>not defined</t>
        </is>
      </c>
      <c r="AM283" s="12" t="n">
        <v>0.8</v>
      </c>
      <c r="AN283">
        <f>IF(G283="Pouch",1,IF(G283="Prismatic",2,IF(G283="Cylindrical",3,"")))</f>
        <v/>
      </c>
      <c r="AO283" t="n">
        <v>60.79</v>
      </c>
    </row>
    <row r="284">
      <c r="A284" t="n">
        <v>282</v>
      </c>
      <c r="B284" s="3" t="inlineStr">
        <is>
          <t>SDL-23069a</t>
        </is>
      </c>
      <c r="C284" s="3" t="inlineStr">
        <is>
          <t>SDL-23069</t>
        </is>
      </c>
      <c r="D284" s="3" t="inlineStr">
        <is>
          <t>Thunder-Sky</t>
        </is>
      </c>
      <c r="E284" s="3" t="inlineStr">
        <is>
          <t>Lithium Iron Phosphate</t>
        </is>
      </c>
      <c r="F284" s="3" t="inlineStr">
        <is>
          <t>LFP</t>
        </is>
      </c>
      <c r="G284" s="3" t="inlineStr">
        <is>
          <t>Prismatic</t>
        </is>
      </c>
      <c r="H284" s="3" t="inlineStr">
        <is>
          <t>WB-LYP100AHA</t>
        </is>
      </c>
      <c r="I284" s="3" t="inlineStr">
        <is>
          <t>Active</t>
        </is>
      </c>
      <c r="J284" s="3" t="inlineStr">
        <is>
          <t>Prismatic</t>
        </is>
      </c>
      <c r="K284" s="4" t="n">
        <v>5000</v>
      </c>
      <c r="L284" s="4" t="n">
        <v>80</v>
      </c>
      <c r="M284" s="4" t="inlineStr">
        <is>
          <t>not defined</t>
        </is>
      </c>
      <c r="N284" s="4" t="inlineStr">
        <is>
          <t>not defined</t>
        </is>
      </c>
      <c r="O284" s="3" t="n">
        <v>100</v>
      </c>
      <c r="P284" s="3" t="n">
        <v>3.65</v>
      </c>
      <c r="Q284" s="3" t="n">
        <v>3.3</v>
      </c>
      <c r="R284" s="3" t="n">
        <v>2.5</v>
      </c>
      <c r="S284" s="3" t="n">
        <v>50</v>
      </c>
      <c r="T284" s="3" t="n">
        <v>300</v>
      </c>
      <c r="U284" s="6" t="n">
        <v>0.5</v>
      </c>
      <c r="V284" s="3" t="n">
        <v>3500</v>
      </c>
      <c r="W284" s="3" t="n">
        <v>1945.9</v>
      </c>
      <c r="X284" s="3" t="n">
        <v>300</v>
      </c>
      <c r="Y284" s="3" t="n">
        <v>50</v>
      </c>
      <c r="Z284" s="6" t="n">
        <v>0.5</v>
      </c>
      <c r="AA284" s="10" t="inlineStr">
        <is>
          <t>not defined</t>
        </is>
      </c>
      <c r="AB284" s="4" t="n">
        <v>220</v>
      </c>
      <c r="AC284" s="4" t="n">
        <v>61</v>
      </c>
      <c r="AD284" s="4" t="n">
        <v>145</v>
      </c>
      <c r="AE284" s="7" t="inlineStr">
        <is>
          <t>not applicable</t>
        </is>
      </c>
      <c r="AG284" s="4" t="inlineStr">
        <is>
          <t>x</t>
        </is>
      </c>
      <c r="AI284" s="11" t="inlineStr">
        <is>
          <t>-</t>
        </is>
      </c>
      <c r="AK284" s="10" t="inlineStr">
        <is>
          <t>CC-CV</t>
        </is>
      </c>
      <c r="AL284" s="10" t="inlineStr">
        <is>
          <t>not defined</t>
        </is>
      </c>
      <c r="AM284" s="12" t="n">
        <v>0.8</v>
      </c>
      <c r="AN284">
        <f>IF(G284="Pouch",1,IF(G284="Prismatic",2,IF(G284="Cylindrical",3,"")))</f>
        <v/>
      </c>
      <c r="AO284" t="n">
        <v>60.79</v>
      </c>
    </row>
    <row r="285">
      <c r="A285" t="n">
        <v>283</v>
      </c>
      <c r="B285" s="3" t="inlineStr">
        <is>
          <t>SDL-23070a</t>
        </is>
      </c>
      <c r="C285" s="3" t="inlineStr">
        <is>
          <t>SDL-23070</t>
        </is>
      </c>
      <c r="D285" s="3" t="inlineStr">
        <is>
          <t>Thunder-Sky</t>
        </is>
      </c>
      <c r="E285" s="3" t="inlineStr">
        <is>
          <t>Lithium Iron Phosphate</t>
        </is>
      </c>
      <c r="F285" s="3" t="inlineStr">
        <is>
          <t>LFP</t>
        </is>
      </c>
      <c r="G285" s="3" t="inlineStr">
        <is>
          <t>Prismatic</t>
        </is>
      </c>
      <c r="H285" s="3" t="inlineStr">
        <is>
          <t>WB-LYP160AHA</t>
        </is>
      </c>
      <c r="I285" s="3" t="inlineStr">
        <is>
          <t>Active</t>
        </is>
      </c>
      <c r="J285" s="3" t="inlineStr">
        <is>
          <t>Prismatic</t>
        </is>
      </c>
      <c r="K285" s="4" t="n">
        <v>5000</v>
      </c>
      <c r="L285" s="4" t="n">
        <v>80</v>
      </c>
      <c r="M285" s="4" t="inlineStr">
        <is>
          <t>not defined</t>
        </is>
      </c>
      <c r="N285" s="4" t="inlineStr">
        <is>
          <t>not defined</t>
        </is>
      </c>
      <c r="O285" s="3" t="n">
        <v>160</v>
      </c>
      <c r="P285" s="3" t="n">
        <v>3.65</v>
      </c>
      <c r="Q285" s="3" t="n">
        <v>3.3</v>
      </c>
      <c r="R285" s="3" t="n">
        <v>2.5</v>
      </c>
      <c r="S285" s="3" t="n">
        <v>80</v>
      </c>
      <c r="T285" s="3" t="n">
        <v>480</v>
      </c>
      <c r="U285" s="6" t="n">
        <v>0.5</v>
      </c>
      <c r="V285" s="3" t="n">
        <v>5600</v>
      </c>
      <c r="W285" s="3" t="n">
        <v>3803.8</v>
      </c>
      <c r="X285" s="3" t="n">
        <v>480</v>
      </c>
      <c r="Y285" s="3" t="n">
        <v>80</v>
      </c>
      <c r="Z285" s="6" t="n">
        <v>0.5</v>
      </c>
      <c r="AA285" s="10" t="inlineStr">
        <is>
          <t>not defined</t>
        </is>
      </c>
      <c r="AB285" s="4" t="n">
        <v>280</v>
      </c>
      <c r="AC285" s="4" t="n">
        <v>65</v>
      </c>
      <c r="AD285" s="4" t="n">
        <v>209</v>
      </c>
      <c r="AE285" s="7" t="inlineStr">
        <is>
          <t>not applicable</t>
        </is>
      </c>
      <c r="AG285" s="4" t="inlineStr">
        <is>
          <t>x</t>
        </is>
      </c>
      <c r="AK285" s="10" t="inlineStr">
        <is>
          <t>CC-CV</t>
        </is>
      </c>
      <c r="AL285" s="10" t="inlineStr">
        <is>
          <t>not defined</t>
        </is>
      </c>
      <c r="AM285" s="12" t="n">
        <v>0.8</v>
      </c>
      <c r="AN285">
        <f>IF(G285="Pouch",1,IF(G285="Prismatic",2,IF(G285="Cylindrical",3,"")))</f>
        <v/>
      </c>
      <c r="AO285" t="n">
        <v>60.79</v>
      </c>
    </row>
    <row r="286">
      <c r="A286" t="n">
        <v>284</v>
      </c>
      <c r="B286" s="3" t="inlineStr">
        <is>
          <t>SDL-23071a</t>
        </is>
      </c>
      <c r="C286" s="3" t="inlineStr">
        <is>
          <t>SDL-23071</t>
        </is>
      </c>
      <c r="D286" s="3" t="inlineStr">
        <is>
          <t>Thunder-Sky</t>
        </is>
      </c>
      <c r="E286" s="3" t="inlineStr">
        <is>
          <t>Lithium Iron Phosphate</t>
        </is>
      </c>
      <c r="F286" s="3" t="inlineStr">
        <is>
          <t>LFP</t>
        </is>
      </c>
      <c r="G286" s="3" t="inlineStr">
        <is>
          <t>Prismatic</t>
        </is>
      </c>
      <c r="H286" s="3" t="inlineStr">
        <is>
          <t>WB-LYP200AHA</t>
        </is>
      </c>
      <c r="I286" s="3" t="inlineStr">
        <is>
          <t>Active</t>
        </is>
      </c>
      <c r="J286" s="3" t="inlineStr">
        <is>
          <t>Prismatic</t>
        </is>
      </c>
      <c r="K286" s="4" t="n">
        <v>5000</v>
      </c>
      <c r="L286" s="4" t="n">
        <v>80</v>
      </c>
      <c r="M286" s="4" t="inlineStr">
        <is>
          <t>not defined</t>
        </is>
      </c>
      <c r="N286" s="4" t="inlineStr">
        <is>
          <t>not defined</t>
        </is>
      </c>
      <c r="O286" s="3" t="n">
        <v>200</v>
      </c>
      <c r="P286" s="3" t="n">
        <v>3.65</v>
      </c>
      <c r="Q286" s="3" t="n">
        <v>3.3</v>
      </c>
      <c r="R286" s="3" t="n">
        <v>2.5</v>
      </c>
      <c r="S286" s="3" t="n">
        <v>100</v>
      </c>
      <c r="T286" s="3" t="n">
        <v>600</v>
      </c>
      <c r="U286" s="6" t="n">
        <v>0.5</v>
      </c>
      <c r="V286" s="3" t="n">
        <v>7900</v>
      </c>
      <c r="W286" s="3" t="n">
        <v>5001.1332</v>
      </c>
      <c r="X286" s="3" t="n">
        <v>600</v>
      </c>
      <c r="Y286" s="3" t="n">
        <v>100</v>
      </c>
      <c r="Z286" s="6" t="n">
        <v>0.5</v>
      </c>
      <c r="AA286" s="10" t="inlineStr">
        <is>
          <t>not defined</t>
        </is>
      </c>
      <c r="AB286" s="4" t="n">
        <v>362</v>
      </c>
      <c r="AC286" s="4" t="n">
        <v>55.55</v>
      </c>
      <c r="AD286" s="4" t="n">
        <v>248.7</v>
      </c>
      <c r="AE286" s="7" t="inlineStr">
        <is>
          <t>not applicable</t>
        </is>
      </c>
      <c r="AG286" s="4" t="inlineStr">
        <is>
          <t>x</t>
        </is>
      </c>
      <c r="AI286" s="11" t="inlineStr">
        <is>
          <t>-</t>
        </is>
      </c>
      <c r="AK286" s="10" t="inlineStr">
        <is>
          <t>CC-CV</t>
        </is>
      </c>
      <c r="AL286" s="10" t="inlineStr">
        <is>
          <t>not defined</t>
        </is>
      </c>
      <c r="AM286" s="12" t="n">
        <v>0.8</v>
      </c>
      <c r="AN286">
        <f>IF(G286="Pouch",1,IF(G286="Prismatic",2,IF(G286="Cylindrical",3,"")))</f>
        <v/>
      </c>
      <c r="AO286" t="n">
        <v>60.79</v>
      </c>
    </row>
    <row r="287">
      <c r="A287" t="n">
        <v>285</v>
      </c>
      <c r="B287" s="3" t="inlineStr">
        <is>
          <t>SDL-23072a</t>
        </is>
      </c>
      <c r="C287" s="3" t="inlineStr">
        <is>
          <t>SDL-23072</t>
        </is>
      </c>
      <c r="D287" s="3" t="inlineStr">
        <is>
          <t>Thunder-Sky</t>
        </is>
      </c>
      <c r="E287" s="3" t="inlineStr">
        <is>
          <t>Lithium Iron Phosphate</t>
        </is>
      </c>
      <c r="F287" s="3" t="inlineStr">
        <is>
          <t>LFP</t>
        </is>
      </c>
      <c r="G287" s="3" t="inlineStr">
        <is>
          <t>Prismatic</t>
        </is>
      </c>
      <c r="H287" s="3" t="inlineStr">
        <is>
          <t>WB-LYP260AHA</t>
        </is>
      </c>
      <c r="I287" s="3" t="inlineStr">
        <is>
          <t>Active</t>
        </is>
      </c>
      <c r="J287" s="3" t="inlineStr">
        <is>
          <t>Prismatic</t>
        </is>
      </c>
      <c r="K287" s="4" t="n">
        <v>5000</v>
      </c>
      <c r="L287" s="4" t="n">
        <v>80</v>
      </c>
      <c r="M287" s="4" t="inlineStr">
        <is>
          <t>not defined</t>
        </is>
      </c>
      <c r="N287" s="4" t="inlineStr">
        <is>
          <t>not defined</t>
        </is>
      </c>
      <c r="O287" s="3" t="n">
        <v>260</v>
      </c>
      <c r="P287" s="3" t="n">
        <v>3.65</v>
      </c>
      <c r="Q287" s="3" t="n">
        <v>3.3</v>
      </c>
      <c r="R287" s="3" t="n">
        <v>2.5</v>
      </c>
      <c r="S287" s="3" t="n">
        <v>130</v>
      </c>
      <c r="T287" s="3" t="n">
        <v>780</v>
      </c>
      <c r="U287" s="6" t="n">
        <v>0.5</v>
      </c>
      <c r="V287" s="3" t="n">
        <v>8700</v>
      </c>
      <c r="W287" s="3" t="n">
        <v>5525.025</v>
      </c>
      <c r="X287" s="3" t="n">
        <v>780</v>
      </c>
      <c r="Y287" s="3" t="n">
        <v>130</v>
      </c>
      <c r="Z287" s="6" t="n">
        <v>0.5</v>
      </c>
      <c r="AA287" s="10" t="inlineStr">
        <is>
          <t>not defined</t>
        </is>
      </c>
      <c r="AB287" s="4" t="n">
        <v>362</v>
      </c>
      <c r="AC287" s="4" t="n">
        <v>55.5</v>
      </c>
      <c r="AD287" s="4" t="n">
        <v>275</v>
      </c>
      <c r="AE287" s="7" t="inlineStr">
        <is>
          <t>not applicable</t>
        </is>
      </c>
      <c r="AG287" s="4" t="inlineStr">
        <is>
          <t>x</t>
        </is>
      </c>
      <c r="AI287" s="11" t="inlineStr">
        <is>
          <t>-</t>
        </is>
      </c>
      <c r="AK287" s="10" t="inlineStr">
        <is>
          <t>CC-CV</t>
        </is>
      </c>
      <c r="AL287" s="10" t="inlineStr">
        <is>
          <t>not defined</t>
        </is>
      </c>
      <c r="AM287" s="12" t="n">
        <v>0.8</v>
      </c>
      <c r="AN287">
        <f>IF(G287="Pouch",1,IF(G287="Prismatic",2,IF(G287="Cylindrical",3,"")))</f>
        <v/>
      </c>
      <c r="AO287" t="n">
        <v>60.79</v>
      </c>
    </row>
    <row r="288">
      <c r="A288" t="n">
        <v>286</v>
      </c>
      <c r="B288" s="3" t="inlineStr">
        <is>
          <t>SDL-23073a</t>
        </is>
      </c>
      <c r="C288" s="3" t="inlineStr">
        <is>
          <t>SDL-23073</t>
        </is>
      </c>
      <c r="D288" s="3" t="inlineStr">
        <is>
          <t>Thunder-Sky</t>
        </is>
      </c>
      <c r="E288" s="3" t="inlineStr">
        <is>
          <t>Lithium Iron Phosphate</t>
        </is>
      </c>
      <c r="F288" s="3" t="inlineStr">
        <is>
          <t>LFP</t>
        </is>
      </c>
      <c r="G288" s="3" t="inlineStr">
        <is>
          <t>Prismatic</t>
        </is>
      </c>
      <c r="H288" s="3" t="inlineStr">
        <is>
          <t>WB-LYP300AHA</t>
        </is>
      </c>
      <c r="I288" s="3" t="inlineStr">
        <is>
          <t>Active</t>
        </is>
      </c>
      <c r="J288" s="3" t="inlineStr">
        <is>
          <t>Prismatic</t>
        </is>
      </c>
      <c r="K288" s="4" t="n">
        <v>5000</v>
      </c>
      <c r="L288" s="4" t="n">
        <v>80</v>
      </c>
      <c r="M288" s="4" t="inlineStr">
        <is>
          <t>not defined</t>
        </is>
      </c>
      <c r="N288" s="4" t="inlineStr">
        <is>
          <t>not defined</t>
        </is>
      </c>
      <c r="O288" s="3" t="n">
        <v>300</v>
      </c>
      <c r="P288" s="3" t="n">
        <v>3.65</v>
      </c>
      <c r="Q288" s="3" t="n">
        <v>3.3</v>
      </c>
      <c r="R288" s="3" t="n">
        <v>2.5</v>
      </c>
      <c r="S288" s="3" t="n">
        <v>150</v>
      </c>
      <c r="T288" s="3" t="n">
        <v>900</v>
      </c>
      <c r="U288" s="6" t="n">
        <v>0.5</v>
      </c>
      <c r="V288" s="3" t="n">
        <v>9500</v>
      </c>
      <c r="W288" s="3" t="n">
        <v>6147.846</v>
      </c>
      <c r="X288" s="3" t="n">
        <v>900</v>
      </c>
      <c r="Y288" s="3" t="n">
        <v>150</v>
      </c>
      <c r="Z288" s="6" t="n">
        <v>0.5</v>
      </c>
      <c r="AA288" s="10" t="inlineStr">
        <is>
          <t>not defined</t>
        </is>
      </c>
      <c r="AB288" s="4" t="n">
        <v>362</v>
      </c>
      <c r="AC288" s="4" t="n">
        <v>55.5</v>
      </c>
      <c r="AD288" s="4" t="n">
        <v>306</v>
      </c>
      <c r="AE288" s="7" t="inlineStr">
        <is>
          <t>not applicable</t>
        </is>
      </c>
      <c r="AG288" s="4" t="inlineStr">
        <is>
          <t>x</t>
        </is>
      </c>
      <c r="AI288" s="11" t="inlineStr">
        <is>
          <t>-</t>
        </is>
      </c>
      <c r="AK288" s="10" t="inlineStr">
        <is>
          <t>CC-CV</t>
        </is>
      </c>
      <c r="AL288" s="10" t="inlineStr">
        <is>
          <t>not defined</t>
        </is>
      </c>
      <c r="AM288" s="12" t="n">
        <v>0.8</v>
      </c>
      <c r="AN288">
        <f>IF(G288="Pouch",1,IF(G288="Prismatic",2,IF(G288="Cylindrical",3,"")))</f>
        <v/>
      </c>
      <c r="AO288" t="n">
        <v>60.79</v>
      </c>
    </row>
    <row r="289">
      <c r="A289" t="n">
        <v>287</v>
      </c>
      <c r="B289" s="3" t="inlineStr">
        <is>
          <t>SDL-23074a</t>
        </is>
      </c>
      <c r="C289" s="3" t="inlineStr">
        <is>
          <t>SDL-23074</t>
        </is>
      </c>
      <c r="D289" s="3" t="inlineStr">
        <is>
          <t>Thunder-Sky</t>
        </is>
      </c>
      <c r="E289" s="3" t="inlineStr">
        <is>
          <t>Lithium Iron Phosphate</t>
        </is>
      </c>
      <c r="F289" s="3" t="inlineStr">
        <is>
          <t>LFP</t>
        </is>
      </c>
      <c r="G289" s="3" t="inlineStr">
        <is>
          <t>Prismatic</t>
        </is>
      </c>
      <c r="H289" s="3" t="inlineStr">
        <is>
          <t>WB-LYP400AHA</t>
        </is>
      </c>
      <c r="I289" s="3" t="inlineStr">
        <is>
          <t>Active</t>
        </is>
      </c>
      <c r="J289" s="3" t="inlineStr">
        <is>
          <t>Prismatic</t>
        </is>
      </c>
      <c r="K289" s="4" t="n">
        <v>5000</v>
      </c>
      <c r="L289" s="4" t="n">
        <v>80</v>
      </c>
      <c r="M289" s="4" t="inlineStr">
        <is>
          <t>not defined</t>
        </is>
      </c>
      <c r="N289" s="4" t="inlineStr">
        <is>
          <t>not defined</t>
        </is>
      </c>
      <c r="O289" s="3" t="n">
        <v>400</v>
      </c>
      <c r="P289" s="3" t="n">
        <v>3.65</v>
      </c>
      <c r="Q289" s="3" t="n">
        <v>3.3</v>
      </c>
      <c r="R289" s="3" t="n">
        <v>2.5</v>
      </c>
      <c r="S289" s="3" t="n">
        <v>200</v>
      </c>
      <c r="T289" s="3" t="n">
        <v>1200</v>
      </c>
      <c r="U289" s="6" t="n">
        <v>0.5</v>
      </c>
      <c r="V289" s="3" t="n">
        <v>13100</v>
      </c>
      <c r="W289" s="3" t="n">
        <v>8540.025</v>
      </c>
      <c r="X289" s="3" t="n">
        <v>1200</v>
      </c>
      <c r="Y289" s="3" t="n">
        <v>200</v>
      </c>
      <c r="Z289" s="6" t="n">
        <v>0.5</v>
      </c>
      <c r="AA289" s="10" t="inlineStr">
        <is>
          <t>not defined</t>
        </is>
      </c>
      <c r="AB289" s="4" t="n">
        <v>461</v>
      </c>
      <c r="AC289" s="4" t="n">
        <v>65</v>
      </c>
      <c r="AD289" s="4" t="n">
        <v>285</v>
      </c>
      <c r="AE289" s="7" t="inlineStr">
        <is>
          <t>not applicable</t>
        </is>
      </c>
      <c r="AG289" s="4" t="inlineStr">
        <is>
          <t>x</t>
        </is>
      </c>
      <c r="AK289" s="10" t="inlineStr">
        <is>
          <t>CC-CV</t>
        </is>
      </c>
      <c r="AL289" s="10" t="inlineStr">
        <is>
          <t>not defined</t>
        </is>
      </c>
      <c r="AM289" s="12" t="n">
        <v>0.8</v>
      </c>
      <c r="AN289">
        <f>IF(G289="Pouch",1,IF(G289="Prismatic",2,IF(G289="Cylindrical",3,"")))</f>
        <v/>
      </c>
      <c r="AO289" t="n">
        <v>60.79</v>
      </c>
    </row>
    <row r="290">
      <c r="A290" t="n">
        <v>288</v>
      </c>
      <c r="B290" s="3" t="inlineStr">
        <is>
          <t>SDL-23075a</t>
        </is>
      </c>
      <c r="C290" s="3" t="inlineStr">
        <is>
          <t>SDL-23075</t>
        </is>
      </c>
      <c r="D290" s="3" t="inlineStr">
        <is>
          <t>Thunder-Sky</t>
        </is>
      </c>
      <c r="E290" s="3" t="inlineStr">
        <is>
          <t>Lithium Iron Phosphate</t>
        </is>
      </c>
      <c r="F290" s="3" t="inlineStr">
        <is>
          <t>LFP</t>
        </is>
      </c>
      <c r="G290" s="3" t="inlineStr">
        <is>
          <t>Prismatic</t>
        </is>
      </c>
      <c r="H290" s="3" t="inlineStr">
        <is>
          <t>WB-LYP700AHA</t>
        </is>
      </c>
      <c r="I290" s="3" t="inlineStr">
        <is>
          <t>Active</t>
        </is>
      </c>
      <c r="J290" s="3" t="inlineStr">
        <is>
          <t>Prismatic</t>
        </is>
      </c>
      <c r="K290" s="4" t="n">
        <v>5000</v>
      </c>
      <c r="L290" s="4" t="n">
        <v>80</v>
      </c>
      <c r="M290" s="4" t="inlineStr">
        <is>
          <t>not defined</t>
        </is>
      </c>
      <c r="N290" s="4" t="inlineStr">
        <is>
          <t>not defined</t>
        </is>
      </c>
      <c r="O290" s="3" t="n">
        <v>700</v>
      </c>
      <c r="P290" s="3" t="n">
        <v>3.65</v>
      </c>
      <c r="Q290" s="3" t="n">
        <v>3.3</v>
      </c>
      <c r="R290" s="3" t="n">
        <v>2.5</v>
      </c>
      <c r="S290" s="3" t="n">
        <v>350</v>
      </c>
      <c r="T290" s="3" t="n">
        <v>2100</v>
      </c>
      <c r="U290" s="6" t="n">
        <v>0.5</v>
      </c>
      <c r="V290" s="3" t="n">
        <v>21000</v>
      </c>
      <c r="W290" s="3" t="n">
        <v>12854.754</v>
      </c>
      <c r="X290" s="3" t="n">
        <v>2100</v>
      </c>
      <c r="Y290" s="3" t="n">
        <v>350</v>
      </c>
      <c r="Z290" s="6" t="n">
        <v>0.5</v>
      </c>
      <c r="AA290" s="10" t="inlineStr">
        <is>
          <t>not defined</t>
        </is>
      </c>
      <c r="AB290" s="4" t="n">
        <v>627</v>
      </c>
      <c r="AC290" s="4" t="n">
        <v>67</v>
      </c>
      <c r="AD290" s="4" t="n">
        <v>306</v>
      </c>
      <c r="AE290" s="7" t="inlineStr">
        <is>
          <t>not applicable</t>
        </is>
      </c>
      <c r="AG290" s="4" t="inlineStr">
        <is>
          <t>x</t>
        </is>
      </c>
      <c r="AI290" s="11" t="inlineStr">
        <is>
          <t>-</t>
        </is>
      </c>
      <c r="AK290" s="10" t="inlineStr">
        <is>
          <t>CC-CV</t>
        </is>
      </c>
      <c r="AL290" s="10" t="inlineStr">
        <is>
          <t>not defined</t>
        </is>
      </c>
      <c r="AM290" s="12" t="n">
        <v>0.8</v>
      </c>
      <c r="AN290">
        <f>IF(G290="Pouch",1,IF(G290="Prismatic",2,IF(G290="Cylindrical",3,"")))</f>
        <v/>
      </c>
      <c r="AO290" t="n">
        <v>60.79</v>
      </c>
    </row>
    <row r="291">
      <c r="A291" t="n">
        <v>289</v>
      </c>
      <c r="B291" s="3" t="inlineStr">
        <is>
          <t>SDL-23076a</t>
        </is>
      </c>
      <c r="C291" s="3" t="inlineStr">
        <is>
          <t>SDL-23076</t>
        </is>
      </c>
      <c r="D291" s="3" t="inlineStr">
        <is>
          <t>Thunder-Sky</t>
        </is>
      </c>
      <c r="E291" s="3" t="inlineStr">
        <is>
          <t>Lithium Iron Phosphate</t>
        </is>
      </c>
      <c r="F291" s="3" t="inlineStr">
        <is>
          <t>LFP</t>
        </is>
      </c>
      <c r="G291" s="3" t="inlineStr">
        <is>
          <t>Prismatic</t>
        </is>
      </c>
      <c r="H291" s="3" t="inlineStr">
        <is>
          <t>WB-LYP1000AHA</t>
        </is>
      </c>
      <c r="I291" s="3" t="inlineStr">
        <is>
          <t>Active</t>
        </is>
      </c>
      <c r="J291" s="3" t="inlineStr">
        <is>
          <t>Prismatic</t>
        </is>
      </c>
      <c r="K291" s="4" t="n">
        <v>5000</v>
      </c>
      <c r="L291" s="4" t="n">
        <v>80</v>
      </c>
      <c r="M291" s="4" t="inlineStr">
        <is>
          <t>not defined</t>
        </is>
      </c>
      <c r="N291" s="4" t="inlineStr">
        <is>
          <t>not defined</t>
        </is>
      </c>
      <c r="O291" s="3" t="n">
        <v>1000</v>
      </c>
      <c r="P291" s="3" t="n">
        <v>3.65</v>
      </c>
      <c r="Q291" s="3" t="n">
        <v>3.3</v>
      </c>
      <c r="R291" s="3" t="n">
        <v>2.5</v>
      </c>
      <c r="S291" s="3" t="n">
        <v>500</v>
      </c>
      <c r="T291" s="3" t="n">
        <v>3000</v>
      </c>
      <c r="U291" s="6" t="n">
        <v>0.5</v>
      </c>
      <c r="V291" s="3" t="n">
        <v>35000</v>
      </c>
      <c r="W291" s="3" t="n">
        <v>22631.25</v>
      </c>
      <c r="X291" s="3" t="n">
        <v>3000</v>
      </c>
      <c r="Y291" s="3" t="n">
        <v>500</v>
      </c>
      <c r="Z291" s="6" t="n">
        <v>0.5</v>
      </c>
      <c r="AA291" s="10" t="inlineStr">
        <is>
          <t>not defined</t>
        </is>
      </c>
      <c r="AB291" s="4" t="n">
        <v>850</v>
      </c>
      <c r="AC291" s="4" t="n">
        <v>71</v>
      </c>
      <c r="AD291" s="4" t="n">
        <v>375</v>
      </c>
      <c r="AE291" s="7" t="inlineStr">
        <is>
          <t>not applicable</t>
        </is>
      </c>
      <c r="AG291" s="4" t="inlineStr">
        <is>
          <t>x</t>
        </is>
      </c>
      <c r="AI291" s="11" t="inlineStr">
        <is>
          <t>-</t>
        </is>
      </c>
      <c r="AK291" s="10" t="inlineStr">
        <is>
          <t>CC-CV</t>
        </is>
      </c>
      <c r="AL291" s="10" t="inlineStr">
        <is>
          <t>not defined</t>
        </is>
      </c>
      <c r="AM291" s="12" t="n">
        <v>0.8</v>
      </c>
      <c r="AN291">
        <f>IF(G291="Pouch",1,IF(G291="Prismatic",2,IF(G291="Cylindrical",3,"")))</f>
        <v/>
      </c>
      <c r="AO291" t="n">
        <v>60.79</v>
      </c>
    </row>
    <row r="292">
      <c r="A292" t="n">
        <v>290</v>
      </c>
      <c r="B292" s="3" t="inlineStr">
        <is>
          <t>SDL-23077a</t>
        </is>
      </c>
      <c r="C292" s="3" t="inlineStr">
        <is>
          <t>SDL-23077</t>
        </is>
      </c>
      <c r="D292" s="3" t="inlineStr">
        <is>
          <t>Thunder-Sky</t>
        </is>
      </c>
      <c r="E292" s="3" t="inlineStr">
        <is>
          <t>Lithium Iron Phosphate</t>
        </is>
      </c>
      <c r="F292" s="3" t="inlineStr">
        <is>
          <t>LFP</t>
        </is>
      </c>
      <c r="G292" s="3" t="inlineStr">
        <is>
          <t>Prismatic</t>
        </is>
      </c>
      <c r="H292" s="3" t="inlineStr">
        <is>
          <t>WB-LYP1000AHC</t>
        </is>
      </c>
      <c r="I292" s="3" t="inlineStr">
        <is>
          <t>Active</t>
        </is>
      </c>
      <c r="J292" s="3" t="inlineStr">
        <is>
          <t>Prismatic</t>
        </is>
      </c>
      <c r="K292" s="4" t="n">
        <v>5000</v>
      </c>
      <c r="L292" s="4" t="n">
        <v>80</v>
      </c>
      <c r="M292" s="4" t="inlineStr">
        <is>
          <t>not defined</t>
        </is>
      </c>
      <c r="N292" s="4" t="inlineStr">
        <is>
          <t>not defined</t>
        </is>
      </c>
      <c r="O292" s="3" t="n">
        <v>1000</v>
      </c>
      <c r="P292" s="3" t="n">
        <v>3.65</v>
      </c>
      <c r="Q292" s="3" t="n">
        <v>3.2</v>
      </c>
      <c r="R292" s="3" t="n">
        <v>2.5</v>
      </c>
      <c r="S292" s="3" t="n">
        <v>500</v>
      </c>
      <c r="T292" s="3" t="n">
        <v>3000</v>
      </c>
      <c r="U292" s="6" t="n">
        <v>0.5</v>
      </c>
      <c r="V292" s="3" t="n">
        <v>41000</v>
      </c>
      <c r="W292" s="3" t="n">
        <v>25916.8</v>
      </c>
      <c r="X292" s="3" t="n">
        <v>3000</v>
      </c>
      <c r="Y292" s="3" t="n">
        <v>500</v>
      </c>
      <c r="Z292" s="6" t="n">
        <v>0.5</v>
      </c>
      <c r="AA292" s="10" t="inlineStr">
        <is>
          <t>not defined</t>
        </is>
      </c>
      <c r="AB292" s="4" t="n">
        <v>560</v>
      </c>
      <c r="AC292" s="4" t="n">
        <v>130</v>
      </c>
      <c r="AD292" s="4" t="n">
        <v>356</v>
      </c>
      <c r="AE292" s="7" t="inlineStr">
        <is>
          <t>not applicable</t>
        </is>
      </c>
      <c r="AG292" s="4" t="inlineStr">
        <is>
          <t>x</t>
        </is>
      </c>
      <c r="AI292" s="11" t="inlineStr">
        <is>
          <t>-</t>
        </is>
      </c>
      <c r="AK292" s="10" t="inlineStr">
        <is>
          <t>CC-CV</t>
        </is>
      </c>
      <c r="AL292" s="10" t="inlineStr">
        <is>
          <t>not defined</t>
        </is>
      </c>
      <c r="AM292" s="12" t="n">
        <v>0.8</v>
      </c>
      <c r="AN292">
        <f>IF(G292="Pouch",1,IF(G292="Prismatic",2,IF(G292="Cylindrical",3,"")))</f>
        <v/>
      </c>
      <c r="AO292" t="n">
        <v>60.79</v>
      </c>
    </row>
    <row r="293">
      <c r="A293" t="n">
        <v>291</v>
      </c>
      <c r="B293" s="3" t="inlineStr">
        <is>
          <t>SDL-23220</t>
        </is>
      </c>
      <c r="C293" s="3" t="inlineStr">
        <is>
          <t>SDL-23220</t>
        </is>
      </c>
      <c r="D293" s="3" t="inlineStr">
        <is>
          <t>Optimum Battery Co Ltd</t>
        </is>
      </c>
      <c r="E293" s="3" t="inlineStr">
        <is>
          <t>Lithium Iron Phosphate</t>
        </is>
      </c>
      <c r="F293" s="3" t="inlineStr">
        <is>
          <t>LFP</t>
        </is>
      </c>
      <c r="G293" s="3" t="inlineStr">
        <is>
          <t>Cylindrical</t>
        </is>
      </c>
      <c r="H293" s="3" t="inlineStr">
        <is>
          <t>OPT-32650F</t>
        </is>
      </c>
      <c r="I293" s="3" t="inlineStr">
        <is>
          <t>Active</t>
        </is>
      </c>
      <c r="J293" s="3" t="inlineStr">
        <is>
          <t>Cyl</t>
        </is>
      </c>
      <c r="K293" s="4" t="n">
        <v>2000</v>
      </c>
      <c r="L293" s="4" t="n">
        <v>80</v>
      </c>
      <c r="M293" s="4" t="inlineStr">
        <is>
          <t>not defined</t>
        </is>
      </c>
      <c r="N293" s="4" t="inlineStr">
        <is>
          <t>not defined</t>
        </is>
      </c>
      <c r="O293" s="3" t="n">
        <v>5</v>
      </c>
      <c r="P293" s="3" t="n">
        <v>3.65</v>
      </c>
      <c r="Q293" s="3" t="n">
        <v>3.2</v>
      </c>
      <c r="R293" s="3" t="n">
        <v>2.5</v>
      </c>
      <c r="S293" s="3" t="n">
        <v>5</v>
      </c>
      <c r="T293" s="3" t="n">
        <v>10</v>
      </c>
      <c r="U293" s="6" t="n">
        <v>1</v>
      </c>
      <c r="V293" s="3" t="n">
        <v>145</v>
      </c>
      <c r="W293" s="3" t="n">
        <v>54.3698</v>
      </c>
      <c r="X293" s="3" t="n">
        <v>5</v>
      </c>
      <c r="Y293" s="3" t="n">
        <v>1</v>
      </c>
      <c r="Z293" s="6" t="n">
        <v>1</v>
      </c>
      <c r="AA293" s="10" t="inlineStr">
        <is>
          <t>not defined</t>
        </is>
      </c>
      <c r="AB293" s="4" t="inlineStr">
        <is>
          <t>not applicable</t>
        </is>
      </c>
      <c r="AC293" s="4" t="n">
        <v>70</v>
      </c>
      <c r="AE293" s="4" t="n">
        <v>32.2</v>
      </c>
      <c r="AG293" s="4" t="inlineStr">
        <is>
          <t>x</t>
        </is>
      </c>
      <c r="AI293" s="11" t="inlineStr">
        <is>
          <t>-</t>
        </is>
      </c>
      <c r="AK293" s="10" t="inlineStr">
        <is>
          <t>CC-CV</t>
        </is>
      </c>
      <c r="AL293" s="10" t="inlineStr">
        <is>
          <t>not defined</t>
        </is>
      </c>
      <c r="AM293" s="10" t="inlineStr">
        <is>
          <t>not defined</t>
        </is>
      </c>
      <c r="AN293">
        <f>IF(G293="Pouch",1,IF(G293="Prismatic",2,IF(G293="Cylindrical",3,"")))</f>
        <v/>
      </c>
      <c r="AO293" t="n">
        <v>64.69</v>
      </c>
    </row>
    <row r="294">
      <c r="A294" t="n">
        <v>292</v>
      </c>
      <c r="B294" s="3" t="inlineStr">
        <is>
          <t>SDL-23256</t>
        </is>
      </c>
      <c r="C294" s="3" t="inlineStr">
        <is>
          <t>SDL-23256</t>
        </is>
      </c>
      <c r="D294" s="3" t="inlineStr">
        <is>
          <t>Chengdu Jianzhong Lithium Battery Company Ltd</t>
        </is>
      </c>
      <c r="E294" s="3" t="inlineStr">
        <is>
          <t>Lithium Cobalt Oxide</t>
        </is>
      </c>
      <c r="F294" s="3" t="inlineStr">
        <is>
          <t>LCO</t>
        </is>
      </c>
      <c r="G294" s="3" t="inlineStr">
        <is>
          <t>Cylindrical</t>
        </is>
      </c>
      <c r="H294" s="3" t="inlineStr">
        <is>
          <t>ICR26650</t>
        </is>
      </c>
      <c r="I294" s="3" t="inlineStr">
        <is>
          <t>Active</t>
        </is>
      </c>
      <c r="J294" s="3" t="inlineStr">
        <is>
          <t>Cyl</t>
        </is>
      </c>
      <c r="K294" s="4" t="n">
        <v>300</v>
      </c>
      <c r="L294" s="4" t="n">
        <v>80</v>
      </c>
      <c r="M294" s="4" t="inlineStr">
        <is>
          <t>not defined</t>
        </is>
      </c>
      <c r="N294" s="4" t="inlineStr">
        <is>
          <t>not defined</t>
        </is>
      </c>
      <c r="O294" s="3" t="n">
        <v>4</v>
      </c>
      <c r="P294" s="3" t="n">
        <v>4.2</v>
      </c>
      <c r="Q294" s="3" t="n">
        <v>3.7</v>
      </c>
      <c r="R294" s="3" t="n">
        <v>3</v>
      </c>
      <c r="S294" s="3" t="n">
        <v>0.64</v>
      </c>
      <c r="T294" s="3" t="n">
        <v>4</v>
      </c>
      <c r="U294" s="6" t="inlineStr">
        <is>
          <t>not defined</t>
        </is>
      </c>
      <c r="V294" s="3" t="n">
        <v>90</v>
      </c>
      <c r="W294" s="3" t="n">
        <v>34.4929</v>
      </c>
      <c r="X294" s="3" t="n">
        <v>4</v>
      </c>
      <c r="Y294" s="3" t="n">
        <v>0.8</v>
      </c>
      <c r="Z294" s="6" t="inlineStr">
        <is>
          <t>not defined</t>
        </is>
      </c>
      <c r="AA294" s="17" t="inlineStr">
        <is>
          <t>not defined</t>
        </is>
      </c>
      <c r="AB294" s="4" t="inlineStr">
        <is>
          <t>not applicable</t>
        </is>
      </c>
      <c r="AC294" s="4" t="n">
        <v>65</v>
      </c>
      <c r="AE294" s="4" t="n">
        <v>26</v>
      </c>
      <c r="AF294" s="4" t="n">
        <v>2015</v>
      </c>
      <c r="AH294" s="4" t="inlineStr">
        <is>
          <t>x</t>
        </is>
      </c>
      <c r="AI294" s="11" t="inlineStr">
        <is>
          <t>17.07.2015</t>
        </is>
      </c>
      <c r="AK294" s="10" t="inlineStr">
        <is>
          <t>CC-CV</t>
        </is>
      </c>
      <c r="AL294" s="10" t="inlineStr">
        <is>
          <t>not defined</t>
        </is>
      </c>
      <c r="AM294" s="10" t="inlineStr">
        <is>
          <t>not defined</t>
        </is>
      </c>
      <c r="AN294">
        <f>IF(G294="Pouch",1,IF(G294="Prismatic",2,IF(G294="Cylindrical",3,"")))</f>
        <v/>
      </c>
      <c r="AO294" t="n">
        <v>64.69</v>
      </c>
    </row>
    <row r="295">
      <c r="A295" t="n">
        <v>293</v>
      </c>
      <c r="B295" s="3" t="inlineStr">
        <is>
          <t>SDL-23257</t>
        </is>
      </c>
      <c r="C295" s="3" t="inlineStr">
        <is>
          <t>SDL-23257</t>
        </is>
      </c>
      <c r="D295" s="3" t="inlineStr">
        <is>
          <t>Kokam</t>
        </is>
      </c>
      <c r="E295" s="3" t="inlineStr">
        <is>
          <t>Nickel rich</t>
        </is>
      </c>
      <c r="F295" s="3" t="inlineStr">
        <is>
          <t>NMC</t>
        </is>
      </c>
      <c r="G295" s="3" t="inlineStr">
        <is>
          <t>Pouch</t>
        </is>
      </c>
      <c r="H295" s="3" t="inlineStr">
        <is>
          <t>SLPB11543140H5</t>
        </is>
      </c>
      <c r="I295" s="3" t="inlineStr">
        <is>
          <t>Active</t>
        </is>
      </c>
      <c r="J295" s="3" t="inlineStr">
        <is>
          <t>Prismatic</t>
        </is>
      </c>
      <c r="K295" s="4" t="n">
        <v>800</v>
      </c>
      <c r="L295" s="4" t="n">
        <v>80</v>
      </c>
      <c r="M295" s="4" t="inlineStr">
        <is>
          <t>not defined</t>
        </is>
      </c>
      <c r="N295" s="3" t="n">
        <v>140</v>
      </c>
      <c r="O295" s="3" t="n">
        <v>5</v>
      </c>
      <c r="P295" s="3" t="n">
        <v>4.2</v>
      </c>
      <c r="Q295" s="3" t="n">
        <v>3.7</v>
      </c>
      <c r="R295" s="3" t="n">
        <v>2.7</v>
      </c>
      <c r="S295" s="3" t="n">
        <v>2.5</v>
      </c>
      <c r="T295" s="3" t="n">
        <v>150</v>
      </c>
      <c r="U295" s="6" t="n">
        <v>1</v>
      </c>
      <c r="V295" s="3" t="n">
        <v>128</v>
      </c>
      <c r="W295" s="3" t="n">
        <v>72.5254</v>
      </c>
      <c r="X295" s="3" t="n">
        <v>10.4</v>
      </c>
      <c r="Y295" s="3" t="n">
        <v>2</v>
      </c>
      <c r="Z295" s="6" t="n">
        <v>1</v>
      </c>
      <c r="AA295" s="17" t="inlineStr">
        <is>
          <t>not defined</t>
        </is>
      </c>
      <c r="AB295" s="4" t="n">
        <v>142.5</v>
      </c>
      <c r="AC295" s="4" t="n">
        <v>11.7</v>
      </c>
      <c r="AD295" s="4" t="n">
        <v>43.5</v>
      </c>
      <c r="AE295" s="7" t="inlineStr">
        <is>
          <t>not applicable</t>
        </is>
      </c>
      <c r="AF295" s="4" t="n">
        <v>2017</v>
      </c>
      <c r="AH295" s="4" t="inlineStr">
        <is>
          <t>x</t>
        </is>
      </c>
      <c r="AI295" s="11" t="inlineStr">
        <is>
          <t>-</t>
        </is>
      </c>
      <c r="AJ295" s="4" t="inlineStr">
        <is>
          <t>Paper</t>
        </is>
      </c>
      <c r="AK295" s="10" t="inlineStr">
        <is>
          <t>CC-CV</t>
        </is>
      </c>
      <c r="AL295" s="10" t="inlineStr">
        <is>
          <t>not defined</t>
        </is>
      </c>
      <c r="AM295" s="10" t="inlineStr">
        <is>
          <t>not defined</t>
        </is>
      </c>
      <c r="AN295">
        <f>IF(G295="Pouch",1,IF(G295="Prismatic",2,IF(G295="Cylindrical",3,"")))</f>
        <v/>
      </c>
      <c r="AO295" t="n">
        <v>60.25</v>
      </c>
    </row>
    <row r="296">
      <c r="A296" t="n">
        <v>294</v>
      </c>
      <c r="B296" s="3" t="inlineStr">
        <is>
          <t>SDL-23465</t>
        </is>
      </c>
      <c r="C296" s="3" t="inlineStr">
        <is>
          <t>SDL-23465</t>
        </is>
      </c>
      <c r="D296" s="3" t="inlineStr">
        <is>
          <t>Auto Energy Technology Co</t>
        </is>
      </c>
      <c r="E296" s="3" t="inlineStr">
        <is>
          <t>Lithium Titanate</t>
        </is>
      </c>
      <c r="F296" s="3" t="inlineStr">
        <is>
          <t>LTO</t>
        </is>
      </c>
      <c r="G296" s="3" t="inlineStr">
        <is>
          <t>Cylindrical</t>
        </is>
      </c>
      <c r="H296" s="3" t="inlineStr">
        <is>
          <t>YT185185185</t>
        </is>
      </c>
      <c r="I296" s="3" t="inlineStr">
        <is>
          <t>Active</t>
        </is>
      </c>
      <c r="J296" s="3" t="inlineStr">
        <is>
          <t>Cyl</t>
        </is>
      </c>
      <c r="K296" s="4" t="n">
        <v>2000</v>
      </c>
      <c r="L296" s="4" t="n">
        <v>80</v>
      </c>
      <c r="M296" s="4" t="inlineStr">
        <is>
          <t>not defined</t>
        </is>
      </c>
      <c r="N296" s="4" t="inlineStr">
        <is>
          <t>not defined</t>
        </is>
      </c>
      <c r="O296" s="3" t="n">
        <v>40</v>
      </c>
      <c r="P296" s="3" t="n">
        <v>2.7</v>
      </c>
      <c r="Q296" s="3" t="n">
        <v>2.4</v>
      </c>
      <c r="R296" s="3" t="n">
        <v>1.5</v>
      </c>
      <c r="S296" s="3" t="n">
        <v>65</v>
      </c>
      <c r="T296" s="3" t="n">
        <v>120</v>
      </c>
      <c r="U296" s="6" t="inlineStr">
        <is>
          <t>not defined</t>
        </is>
      </c>
      <c r="V296" s="3" t="n">
        <v>1650</v>
      </c>
      <c r="W296" s="3" t="n">
        <v>902.3575</v>
      </c>
      <c r="X296" s="3" t="n">
        <v>120</v>
      </c>
      <c r="Y296" s="3" t="n">
        <v>8</v>
      </c>
      <c r="Z296" s="6" t="inlineStr">
        <is>
          <t>not defined</t>
        </is>
      </c>
      <c r="AA296" s="17" t="inlineStr">
        <is>
          <t>not defined</t>
        </is>
      </c>
      <c r="AB296" s="4" t="inlineStr">
        <is>
          <t>not applicable</t>
        </is>
      </c>
      <c r="AC296" s="4" t="n">
        <v>380</v>
      </c>
      <c r="AE296" s="4" t="n">
        <v>55</v>
      </c>
      <c r="AF296" s="4" t="n">
        <v>2013</v>
      </c>
      <c r="AG296" s="4" t="inlineStr">
        <is>
          <t>x</t>
        </is>
      </c>
      <c r="AK296" s="10" t="inlineStr">
        <is>
          <t>CC-CV</t>
        </is>
      </c>
      <c r="AL296" s="10" t="inlineStr">
        <is>
          <t>not defined</t>
        </is>
      </c>
      <c r="AM296" s="10" t="inlineStr">
        <is>
          <t>not defined</t>
        </is>
      </c>
      <c r="AN296">
        <f>IF(G296="Pouch",1,IF(G296="Prismatic",2,IF(G296="Cylindrical",3,"")))</f>
        <v/>
      </c>
      <c r="AO296" t="n">
        <v>64.69</v>
      </c>
    </row>
    <row r="297">
      <c r="A297" t="n">
        <v>295</v>
      </c>
      <c r="B297" s="3" t="inlineStr">
        <is>
          <t>SDL-23541</t>
        </is>
      </c>
      <c r="C297" s="3" t="inlineStr">
        <is>
          <t>SDL-23541</t>
        </is>
      </c>
      <c r="D297" s="3" t="inlineStr">
        <is>
          <t>EnerDel, INC</t>
        </is>
      </c>
      <c r="G297" s="3" t="inlineStr">
        <is>
          <t>Pouch</t>
        </is>
      </c>
      <c r="H297" s="3" t="inlineStr">
        <is>
          <t>HEV CELL</t>
        </is>
      </c>
      <c r="I297" s="3" t="inlineStr">
        <is>
          <t>Active</t>
        </is>
      </c>
      <c r="J297" s="3" t="inlineStr">
        <is>
          <t>Prismatic</t>
        </is>
      </c>
      <c r="K297" s="4" t="n">
        <v>1000</v>
      </c>
      <c r="L297" s="4" t="n">
        <v>80</v>
      </c>
      <c r="M297" s="4" t="inlineStr">
        <is>
          <t>not defined</t>
        </is>
      </c>
      <c r="N297" s="4" t="inlineStr">
        <is>
          <t>not defined</t>
        </is>
      </c>
      <c r="O297" s="3" t="n">
        <v>16</v>
      </c>
      <c r="P297" s="3" t="n">
        <v>4.1</v>
      </c>
      <c r="Q297" s="3" t="n">
        <v>3.6</v>
      </c>
      <c r="R297" s="3" t="n">
        <v>2.5</v>
      </c>
      <c r="S297" s="3" t="n">
        <v>3.5</v>
      </c>
      <c r="T297" s="3" t="n">
        <v>80</v>
      </c>
      <c r="U297" s="6" t="inlineStr">
        <is>
          <t>not defined</t>
        </is>
      </c>
      <c r="V297" s="3" t="n">
        <v>446</v>
      </c>
      <c r="W297" s="3" t="n">
        <v>293.2776</v>
      </c>
      <c r="X297" s="3" t="n">
        <v>80</v>
      </c>
      <c r="Y297" s="3" t="n">
        <v>3.5</v>
      </c>
      <c r="Z297" s="6" t="inlineStr">
        <is>
          <t>not defined</t>
        </is>
      </c>
      <c r="AA297" s="17" t="inlineStr">
        <is>
          <t>not defined</t>
        </is>
      </c>
      <c r="AB297" s="4" t="n">
        <v>253</v>
      </c>
      <c r="AC297" s="4" t="n">
        <v>6.3</v>
      </c>
      <c r="AD297" s="4" t="n">
        <v>184</v>
      </c>
      <c r="AE297" s="7" t="inlineStr">
        <is>
          <t>not applicable</t>
        </is>
      </c>
      <c r="AF297" s="4" t="n">
        <v>2012</v>
      </c>
      <c r="AG297" s="4" t="inlineStr">
        <is>
          <t>x</t>
        </is>
      </c>
      <c r="AI297" s="11" t="inlineStr">
        <is>
          <t>24.05.2012</t>
        </is>
      </c>
      <c r="AK297" s="10" t="inlineStr">
        <is>
          <t>CC-CV</t>
        </is>
      </c>
      <c r="AL297" s="10" t="inlineStr">
        <is>
          <t>not defined</t>
        </is>
      </c>
      <c r="AM297" s="10" t="inlineStr">
        <is>
          <t>not defined</t>
        </is>
      </c>
      <c r="AN297">
        <f>IF(G297="Pouch",1,IF(G297="Prismatic",2,IF(G297="Cylindrical",3,"")))</f>
        <v/>
      </c>
      <c r="AO297" t="n">
        <v>60.25</v>
      </c>
    </row>
    <row r="298">
      <c r="A298" t="n">
        <v>296</v>
      </c>
      <c r="B298" s="3" t="inlineStr">
        <is>
          <t>SDL-23543a</t>
        </is>
      </c>
      <c r="C298" s="3" t="inlineStr">
        <is>
          <t>SDL-23543</t>
        </is>
      </c>
      <c r="D298" s="3" t="inlineStr">
        <is>
          <t>Headway Group</t>
        </is>
      </c>
      <c r="E298" s="3" t="inlineStr">
        <is>
          <t>Lithium Iron Phosphate</t>
        </is>
      </c>
      <c r="F298" s="3" t="inlineStr">
        <is>
          <t>LFP</t>
        </is>
      </c>
      <c r="G298" s="3" t="inlineStr">
        <is>
          <t>Cylindrical</t>
        </is>
      </c>
      <c r="H298" s="3" t="inlineStr">
        <is>
          <t>HW38120S/L</t>
        </is>
      </c>
      <c r="I298" s="3" t="inlineStr">
        <is>
          <t>Active</t>
        </is>
      </c>
      <c r="J298" s="3" t="inlineStr">
        <is>
          <t>Cyl</t>
        </is>
      </c>
      <c r="K298" s="4" t="n">
        <v>2000</v>
      </c>
      <c r="L298" s="4" t="n">
        <v>80</v>
      </c>
      <c r="M298" s="4" t="inlineStr">
        <is>
          <t>not defined</t>
        </is>
      </c>
      <c r="N298" s="4" t="inlineStr">
        <is>
          <t>not defined</t>
        </is>
      </c>
      <c r="O298" s="3" t="n">
        <v>10</v>
      </c>
      <c r="P298" s="3" t="n">
        <v>3.65</v>
      </c>
      <c r="Q298" s="3" t="n">
        <v>3.2</v>
      </c>
      <c r="R298" s="3" t="n">
        <v>2</v>
      </c>
      <c r="S298" s="3" t="n">
        <v>10</v>
      </c>
      <c r="T298" s="3" t="n">
        <v>30</v>
      </c>
      <c r="U298" s="6" t="n">
        <v>1</v>
      </c>
      <c r="V298" s="3" t="n">
        <v>330</v>
      </c>
      <c r="W298" s="3" t="n">
        <v>138.2919</v>
      </c>
      <c r="X298" s="3" t="n">
        <v>20</v>
      </c>
      <c r="Y298" s="3" t="n">
        <v>10</v>
      </c>
      <c r="Z298" s="6" t="n">
        <v>1</v>
      </c>
      <c r="AA298" s="17" t="inlineStr">
        <is>
          <t>not defined</t>
        </is>
      </c>
      <c r="AB298" s="4" t="inlineStr">
        <is>
          <t>not applicable</t>
        </is>
      </c>
      <c r="AC298" s="4" t="n">
        <v>122</v>
      </c>
      <c r="AE298" s="4" t="n">
        <v>38</v>
      </c>
      <c r="AG298" s="4" t="inlineStr">
        <is>
          <t>x</t>
        </is>
      </c>
      <c r="AI298" s="11" t="inlineStr">
        <is>
          <t>-</t>
        </is>
      </c>
      <c r="AK298" s="10" t="inlineStr">
        <is>
          <t>CC-CV</t>
        </is>
      </c>
      <c r="AL298" s="10" t="inlineStr">
        <is>
          <t>not defined</t>
        </is>
      </c>
      <c r="AM298" s="10" t="inlineStr">
        <is>
          <t>not defined</t>
        </is>
      </c>
      <c r="AN298">
        <f>IF(G298="Pouch",1,IF(G298="Prismatic",2,IF(G298="Cylindrical",3,"")))</f>
        <v/>
      </c>
      <c r="AO298" t="n">
        <v>64.69</v>
      </c>
    </row>
    <row r="299">
      <c r="A299" t="n">
        <v>297</v>
      </c>
      <c r="B299" s="3" t="inlineStr">
        <is>
          <t>SDL-23544a</t>
        </is>
      </c>
      <c r="C299" s="3" t="inlineStr">
        <is>
          <t>SDL-23544</t>
        </is>
      </c>
      <c r="D299" s="3" t="inlineStr">
        <is>
          <t>Headway Group</t>
        </is>
      </c>
      <c r="E299" s="3" t="inlineStr">
        <is>
          <t>Lithium Iron Phosphate</t>
        </is>
      </c>
      <c r="F299" s="3" t="inlineStr">
        <is>
          <t>LFP</t>
        </is>
      </c>
      <c r="G299" s="3" t="inlineStr">
        <is>
          <t>Cylindrical</t>
        </is>
      </c>
      <c r="H299" s="3" t="inlineStr">
        <is>
          <t>HW38140S</t>
        </is>
      </c>
      <c r="I299" s="3" t="inlineStr">
        <is>
          <t>Active</t>
        </is>
      </c>
      <c r="J299" s="3" t="inlineStr">
        <is>
          <t>Cyl</t>
        </is>
      </c>
      <c r="K299" s="4" t="n">
        <v>2000</v>
      </c>
      <c r="L299" s="4" t="n">
        <v>80</v>
      </c>
      <c r="M299" s="4" t="inlineStr">
        <is>
          <t>not defined</t>
        </is>
      </c>
      <c r="N299" s="4" t="inlineStr">
        <is>
          <t>not defined</t>
        </is>
      </c>
      <c r="O299" s="3" t="n">
        <v>12</v>
      </c>
      <c r="P299" s="3" t="n">
        <v>3.65</v>
      </c>
      <c r="Q299" s="3" t="n">
        <v>3.2</v>
      </c>
      <c r="R299" s="3" t="n">
        <v>2</v>
      </c>
      <c r="S299" s="3" t="n">
        <v>12</v>
      </c>
      <c r="T299" s="3" t="n">
        <v>36</v>
      </c>
      <c r="U299" s="6" t="n">
        <v>1</v>
      </c>
      <c r="V299" s="3" t="n">
        <v>395</v>
      </c>
      <c r="W299" s="3" t="n">
        <v>160.9627</v>
      </c>
      <c r="X299" s="3" t="n">
        <v>24</v>
      </c>
      <c r="Y299" s="3" t="n">
        <v>12</v>
      </c>
      <c r="Z299" s="6" t="n">
        <v>1</v>
      </c>
      <c r="AA299" s="17" t="inlineStr">
        <is>
          <t>not defined</t>
        </is>
      </c>
      <c r="AB299" s="4" t="inlineStr">
        <is>
          <t>not applicable</t>
        </is>
      </c>
      <c r="AC299" s="4" t="n">
        <v>142</v>
      </c>
      <c r="AE299" s="4" t="n">
        <v>38</v>
      </c>
      <c r="AG299" s="4" t="inlineStr">
        <is>
          <t>x</t>
        </is>
      </c>
      <c r="AI299" s="11" t="inlineStr">
        <is>
          <t>-</t>
        </is>
      </c>
      <c r="AK299" s="10" t="inlineStr">
        <is>
          <t>CC-CV</t>
        </is>
      </c>
      <c r="AL299" s="10" t="inlineStr">
        <is>
          <t>not defined</t>
        </is>
      </c>
      <c r="AM299" s="10" t="inlineStr">
        <is>
          <t>not defined</t>
        </is>
      </c>
      <c r="AN299">
        <f>IF(G299="Pouch",1,IF(G299="Prismatic",2,IF(G299="Cylindrical",3,"")))</f>
        <v/>
      </c>
      <c r="AO299" t="n">
        <v>64.69</v>
      </c>
    </row>
    <row r="300">
      <c r="A300" t="n">
        <v>298</v>
      </c>
      <c r="B300" s="3" t="inlineStr">
        <is>
          <t>SDL-23547a</t>
        </is>
      </c>
      <c r="C300" s="3" t="inlineStr">
        <is>
          <t>SDL-23547</t>
        </is>
      </c>
      <c r="D300" s="3" t="inlineStr">
        <is>
          <t>Headway Group</t>
        </is>
      </c>
      <c r="E300" s="3" t="inlineStr">
        <is>
          <t>Lithium Iron Phosphate</t>
        </is>
      </c>
      <c r="F300" s="3" t="inlineStr">
        <is>
          <t>LFP</t>
        </is>
      </c>
      <c r="G300" s="3" t="inlineStr">
        <is>
          <t>Cylindrical</t>
        </is>
      </c>
      <c r="H300" s="3" t="inlineStr">
        <is>
          <t>HW40152S</t>
        </is>
      </c>
      <c r="I300" s="3" t="inlineStr">
        <is>
          <t>Active</t>
        </is>
      </c>
      <c r="J300" s="3" t="inlineStr">
        <is>
          <t>Cyl</t>
        </is>
      </c>
      <c r="K300" s="4" t="n">
        <v>2000</v>
      </c>
      <c r="L300" s="4" t="n">
        <v>80</v>
      </c>
      <c r="M300" s="4" t="inlineStr">
        <is>
          <t>not defined</t>
        </is>
      </c>
      <c r="N300" s="4" t="inlineStr">
        <is>
          <t>not defined</t>
        </is>
      </c>
      <c r="O300" s="3" t="n">
        <v>15</v>
      </c>
      <c r="P300" s="3" t="n">
        <v>3.65</v>
      </c>
      <c r="Q300" s="3" t="n">
        <v>3.2</v>
      </c>
      <c r="R300" s="3" t="n">
        <v>2</v>
      </c>
      <c r="S300" s="3" t="n">
        <v>15</v>
      </c>
      <c r="T300" s="3" t="n">
        <v>45</v>
      </c>
      <c r="U300" s="6" t="n">
        <v>1</v>
      </c>
      <c r="V300" s="3" t="n">
        <v>475</v>
      </c>
      <c r="W300" s="3" t="n">
        <v>207.24</v>
      </c>
      <c r="X300" s="3" t="n">
        <v>30</v>
      </c>
      <c r="Y300" s="3" t="n">
        <v>7.5</v>
      </c>
      <c r="Z300" s="6" t="n">
        <v>1</v>
      </c>
      <c r="AA300" s="17" t="inlineStr">
        <is>
          <t>not defined</t>
        </is>
      </c>
      <c r="AB300" s="4" t="inlineStr">
        <is>
          <t>not applicable</t>
        </is>
      </c>
      <c r="AC300" s="4" t="n">
        <v>165</v>
      </c>
      <c r="AE300" s="4" t="n">
        <v>40</v>
      </c>
      <c r="AG300" s="4" t="inlineStr">
        <is>
          <t>x</t>
        </is>
      </c>
      <c r="AI300" s="11" t="inlineStr">
        <is>
          <t>-</t>
        </is>
      </c>
      <c r="AK300" s="10" t="inlineStr">
        <is>
          <t>CC-CV</t>
        </is>
      </c>
      <c r="AL300" s="10" t="inlineStr">
        <is>
          <t>not defined</t>
        </is>
      </c>
      <c r="AM300" s="10" t="inlineStr">
        <is>
          <t>not defined</t>
        </is>
      </c>
      <c r="AN300">
        <f>IF(G300="Pouch",1,IF(G300="Prismatic",2,IF(G300="Cylindrical",3,"")))</f>
        <v/>
      </c>
      <c r="AO300" t="n">
        <v>64.69</v>
      </c>
    </row>
    <row r="301">
      <c r="A301" t="n">
        <v>299</v>
      </c>
      <c r="B301" s="3" t="inlineStr">
        <is>
          <t>SDL-2494</t>
        </is>
      </c>
      <c r="C301" s="3" t="inlineStr">
        <is>
          <t>SDL-2494</t>
        </is>
      </c>
      <c r="D301" s="3" t="inlineStr">
        <is>
          <t>Saft</t>
        </is>
      </c>
      <c r="E301" s="3" t="inlineStr">
        <is>
          <t>Nickel rich</t>
        </is>
      </c>
      <c r="F301" s="3" t="inlineStr">
        <is>
          <t>NMC, NCA, NMC/NCA</t>
        </is>
      </c>
      <c r="G301" s="3" t="inlineStr">
        <is>
          <t>Cylindrical</t>
        </is>
      </c>
      <c r="H301" s="3" t="inlineStr">
        <is>
          <t>VES100</t>
        </is>
      </c>
      <c r="I301" s="3" t="inlineStr">
        <is>
          <t>Active</t>
        </is>
      </c>
      <c r="J301" s="3" t="inlineStr">
        <is>
          <t>Cyl</t>
        </is>
      </c>
      <c r="K301" s="4" t="n">
        <v>500</v>
      </c>
      <c r="L301" s="4" t="n">
        <v>80</v>
      </c>
      <c r="M301" s="4" t="inlineStr">
        <is>
          <t>not defined</t>
        </is>
      </c>
      <c r="N301" s="3" t="n">
        <v>118</v>
      </c>
      <c r="O301" s="3" t="n">
        <v>28</v>
      </c>
      <c r="P301" s="3" t="n">
        <v>4.1</v>
      </c>
      <c r="Q301" s="3" t="n">
        <v>3.6</v>
      </c>
      <c r="R301" s="3" t="n">
        <v>2.75</v>
      </c>
      <c r="S301" s="3" t="n">
        <v>2.8</v>
      </c>
      <c r="T301" s="3" t="n">
        <v>84</v>
      </c>
      <c r="U301" s="6" t="inlineStr">
        <is>
          <t>not defined</t>
        </is>
      </c>
      <c r="V301" s="3" t="n">
        <v>810</v>
      </c>
      <c r="W301" s="3" t="n">
        <v>423.4761</v>
      </c>
      <c r="X301" s="3" t="n">
        <v>28</v>
      </c>
      <c r="Y301" s="3" t="n">
        <v>2.8</v>
      </c>
      <c r="Z301" s="6" t="inlineStr">
        <is>
          <t>not defined</t>
        </is>
      </c>
      <c r="AA301" s="17" t="inlineStr">
        <is>
          <t>not defined</t>
        </is>
      </c>
      <c r="AB301" s="4" t="inlineStr">
        <is>
          <t>not applicable</t>
        </is>
      </c>
      <c r="AC301" s="4" t="n">
        <v>185</v>
      </c>
      <c r="AE301" s="4" t="n">
        <v>54</v>
      </c>
      <c r="AF301" s="4" t="n">
        <v>2006</v>
      </c>
      <c r="AG301" s="4" t="inlineStr">
        <is>
          <t>x</t>
        </is>
      </c>
      <c r="AI301" s="11" t="inlineStr">
        <is>
          <t>-</t>
        </is>
      </c>
      <c r="AK301" s="10" t="inlineStr">
        <is>
          <t>CC-CV</t>
        </is>
      </c>
      <c r="AL301" s="10" t="inlineStr">
        <is>
          <t>not defined</t>
        </is>
      </c>
      <c r="AM301" s="10" t="inlineStr">
        <is>
          <t>not defined</t>
        </is>
      </c>
      <c r="AN301">
        <f>IF(G301="Pouch",1,IF(G301="Prismatic",2,IF(G301="Cylindrical",3,"")))</f>
        <v/>
      </c>
      <c r="AO301" t="n">
        <v>64.69</v>
      </c>
    </row>
    <row r="302">
      <c r="A302" t="n">
        <v>300</v>
      </c>
      <c r="B302" s="3" t="inlineStr">
        <is>
          <t>SDL-2495</t>
        </is>
      </c>
      <c r="C302" s="3" t="inlineStr">
        <is>
          <t>SDL-2495</t>
        </is>
      </c>
      <c r="D302" s="3" t="inlineStr">
        <is>
          <t>Saft</t>
        </is>
      </c>
      <c r="E302" s="3" t="inlineStr">
        <is>
          <t>Nickel rich</t>
        </is>
      </c>
      <c r="F302" s="3" t="inlineStr">
        <is>
          <t>NMC, NCA, NMC/NCA</t>
        </is>
      </c>
      <c r="G302" s="3" t="inlineStr">
        <is>
          <t>Cylindrical</t>
        </is>
      </c>
      <c r="H302" s="3" t="inlineStr">
        <is>
          <t>VES140</t>
        </is>
      </c>
      <c r="I302" s="3" t="inlineStr">
        <is>
          <t>Active</t>
        </is>
      </c>
      <c r="J302" s="3" t="inlineStr">
        <is>
          <t>Cyl</t>
        </is>
      </c>
      <c r="K302" s="4" t="n">
        <v>500</v>
      </c>
      <c r="L302" s="4" t="n">
        <v>80</v>
      </c>
      <c r="M302" s="4" t="inlineStr">
        <is>
          <t>not defined</t>
        </is>
      </c>
      <c r="N302" s="3" t="n">
        <v>126</v>
      </c>
      <c r="O302" s="3" t="n">
        <v>39</v>
      </c>
      <c r="P302" s="3" t="n">
        <v>4.1</v>
      </c>
      <c r="Q302" s="3" t="n">
        <v>3.6</v>
      </c>
      <c r="R302" s="3" t="n">
        <v>2.75</v>
      </c>
      <c r="S302" s="3" t="n">
        <v>3.9</v>
      </c>
      <c r="T302" s="3" t="n">
        <v>117</v>
      </c>
      <c r="U302" s="6" t="inlineStr">
        <is>
          <t>not defined</t>
        </is>
      </c>
      <c r="V302" s="3" t="n">
        <v>1130</v>
      </c>
      <c r="W302" s="3" t="n">
        <v>572.265</v>
      </c>
      <c r="X302" s="3" t="n">
        <v>39</v>
      </c>
      <c r="Y302" s="3" t="n">
        <v>3.9</v>
      </c>
      <c r="Z302" s="6" t="inlineStr">
        <is>
          <t>not defined</t>
        </is>
      </c>
      <c r="AA302" s="17" t="inlineStr">
        <is>
          <t>not defined</t>
        </is>
      </c>
      <c r="AB302" s="4" t="inlineStr">
        <is>
          <t>not applicable</t>
        </is>
      </c>
      <c r="AC302" s="4" t="n">
        <v>250</v>
      </c>
      <c r="AE302" s="4" t="n">
        <v>54</v>
      </c>
      <c r="AF302" s="4" t="n">
        <v>2006</v>
      </c>
      <c r="AG302" s="4" t="inlineStr">
        <is>
          <t>x</t>
        </is>
      </c>
      <c r="AI302" s="11" t="inlineStr">
        <is>
          <t>-</t>
        </is>
      </c>
      <c r="AK302" s="10" t="inlineStr">
        <is>
          <t>CC-CV</t>
        </is>
      </c>
      <c r="AL302" s="10" t="inlineStr">
        <is>
          <t>not defined</t>
        </is>
      </c>
      <c r="AM302" s="10" t="inlineStr">
        <is>
          <t>not defined</t>
        </is>
      </c>
      <c r="AN302">
        <f>IF(G302="Pouch",1,IF(G302="Prismatic",2,IF(G302="Cylindrical",3,"")))</f>
        <v/>
      </c>
      <c r="AO302" t="n">
        <v>64.69</v>
      </c>
    </row>
    <row r="303">
      <c r="A303" t="n">
        <v>301</v>
      </c>
      <c r="B303" s="3" t="inlineStr">
        <is>
          <t>SDL-2496</t>
        </is>
      </c>
      <c r="C303" s="3" t="inlineStr">
        <is>
          <t>SDL-2496</t>
        </is>
      </c>
      <c r="D303" s="3" t="inlineStr">
        <is>
          <t>Saft</t>
        </is>
      </c>
      <c r="E303" s="3" t="inlineStr">
        <is>
          <t>Nickel rich</t>
        </is>
      </c>
      <c r="F303" s="3" t="inlineStr">
        <is>
          <t>NMC, NCA, NMC/NCA</t>
        </is>
      </c>
      <c r="G303" s="3" t="inlineStr">
        <is>
          <t>Cylindrical</t>
        </is>
      </c>
      <c r="H303" s="3" t="inlineStr">
        <is>
          <t>VES180</t>
        </is>
      </c>
      <c r="I303" s="3" t="inlineStr">
        <is>
          <t>Active</t>
        </is>
      </c>
      <c r="J303" s="3" t="inlineStr">
        <is>
          <t>Cyl</t>
        </is>
      </c>
      <c r="K303" s="4" t="n">
        <v>500</v>
      </c>
      <c r="L303" s="4" t="n">
        <v>80</v>
      </c>
      <c r="M303" s="4" t="inlineStr">
        <is>
          <t>not defined</t>
        </is>
      </c>
      <c r="N303" s="3" t="n">
        <v>165</v>
      </c>
      <c r="O303" s="3" t="n">
        <v>50</v>
      </c>
      <c r="P303" s="3" t="n">
        <v>4.1</v>
      </c>
      <c r="Q303" s="3" t="n">
        <v>3.6</v>
      </c>
      <c r="R303" s="3" t="n">
        <v>2.75</v>
      </c>
      <c r="S303" s="3" t="n">
        <v>5</v>
      </c>
      <c r="T303" s="3" t="n">
        <v>150</v>
      </c>
      <c r="U303" s="6" t="inlineStr">
        <is>
          <t>not defined</t>
        </is>
      </c>
      <c r="V303" s="3" t="n">
        <v>1110</v>
      </c>
      <c r="W303" s="3" t="n">
        <v>551.2663</v>
      </c>
      <c r="X303" s="3" t="n">
        <v>50</v>
      </c>
      <c r="Y303" s="3" t="n">
        <v>5</v>
      </c>
      <c r="Z303" s="6" t="inlineStr">
        <is>
          <t>not defined</t>
        </is>
      </c>
      <c r="AA303" s="17" t="inlineStr">
        <is>
          <t>not defined</t>
        </is>
      </c>
      <c r="AB303" s="4" t="inlineStr">
        <is>
          <t>not applicable</t>
        </is>
      </c>
      <c r="AC303" s="4" t="n">
        <v>250</v>
      </c>
      <c r="AE303" s="4" t="n">
        <v>53</v>
      </c>
      <c r="AF303" s="4" t="n">
        <v>2006</v>
      </c>
      <c r="AG303" s="4" t="inlineStr">
        <is>
          <t>x</t>
        </is>
      </c>
      <c r="AI303" s="11" t="inlineStr">
        <is>
          <t>-</t>
        </is>
      </c>
      <c r="AK303" s="10" t="inlineStr">
        <is>
          <t>CC-CV</t>
        </is>
      </c>
      <c r="AL303" s="10" t="inlineStr">
        <is>
          <t>not defined</t>
        </is>
      </c>
      <c r="AM303" s="10" t="inlineStr">
        <is>
          <t>not defined</t>
        </is>
      </c>
      <c r="AN303">
        <f>IF(G303="Pouch",1,IF(G303="Prismatic",2,IF(G303="Cylindrical",3,"")))</f>
        <v/>
      </c>
      <c r="AO303" t="n">
        <v>64.69</v>
      </c>
    </row>
    <row r="304">
      <c r="A304" t="n">
        <v>302</v>
      </c>
      <c r="B304" s="3" t="inlineStr">
        <is>
          <t>SDL-2500</t>
        </is>
      </c>
      <c r="C304" s="3" t="inlineStr">
        <is>
          <t>SDL-2500</t>
        </is>
      </c>
      <c r="D304" s="3" t="inlineStr">
        <is>
          <t>Saft</t>
        </is>
      </c>
      <c r="E304" s="3" t="inlineStr">
        <is>
          <t>Nickel rich</t>
        </is>
      </c>
      <c r="F304" s="3" t="inlineStr">
        <is>
          <t>NMC, NCA, NMC/NCA</t>
        </is>
      </c>
      <c r="G304" s="3" t="inlineStr">
        <is>
          <t>Prismatic</t>
        </is>
      </c>
      <c r="H304" s="3" t="inlineStr">
        <is>
          <t>MP174865</t>
        </is>
      </c>
      <c r="I304" s="3" t="inlineStr">
        <is>
          <t>Active</t>
        </is>
      </c>
      <c r="J304" s="3" t="inlineStr">
        <is>
          <t>Prismatic</t>
        </is>
      </c>
      <c r="K304" s="4" t="n">
        <v>500</v>
      </c>
      <c r="L304" s="4" t="n">
        <v>70</v>
      </c>
      <c r="M304" s="3" t="n">
        <v>380</v>
      </c>
      <c r="N304" s="3" t="n">
        <v>163</v>
      </c>
      <c r="O304" s="3" t="n">
        <v>5.3</v>
      </c>
      <c r="P304" s="3" t="n">
        <v>4.2</v>
      </c>
      <c r="Q304" s="3" t="n">
        <v>3.75</v>
      </c>
      <c r="R304" s="3" t="n">
        <v>2.5</v>
      </c>
      <c r="S304" s="3" t="n">
        <v>1.1</v>
      </c>
      <c r="T304" s="3" t="n">
        <v>11</v>
      </c>
      <c r="U304" s="6" t="inlineStr">
        <is>
          <t>not defined</t>
        </is>
      </c>
      <c r="V304" s="3" t="n">
        <v>124</v>
      </c>
      <c r="W304" s="3" t="n">
        <v>52</v>
      </c>
      <c r="X304" s="3" t="n">
        <v>5</v>
      </c>
      <c r="Y304" s="3" t="n">
        <v>0.58</v>
      </c>
      <c r="Z304" s="6" t="inlineStr">
        <is>
          <t>not defined</t>
        </is>
      </c>
      <c r="AA304" s="17" t="inlineStr">
        <is>
          <t>not defined</t>
        </is>
      </c>
      <c r="AB304" s="4" t="n">
        <v>65</v>
      </c>
      <c r="AC304" s="4" t="n">
        <v>19</v>
      </c>
      <c r="AD304" s="4" t="n">
        <v>48</v>
      </c>
      <c r="AE304" s="7" t="inlineStr">
        <is>
          <t>not applicable</t>
        </is>
      </c>
      <c r="AF304" s="4" t="n">
        <v>2007</v>
      </c>
      <c r="AG304" s="4" t="inlineStr">
        <is>
          <t>x</t>
        </is>
      </c>
      <c r="AI304" s="11" t="inlineStr">
        <is>
          <t>11.2007</t>
        </is>
      </c>
      <c r="AK304" s="10" t="inlineStr">
        <is>
          <t>CC-CV</t>
        </is>
      </c>
      <c r="AL304" s="10" t="inlineStr">
        <is>
          <t>not defined</t>
        </is>
      </c>
      <c r="AM304" s="10" t="inlineStr">
        <is>
          <t>not defined</t>
        </is>
      </c>
      <c r="AN304">
        <f>IF(G304="Pouch",1,IF(G304="Prismatic",2,IF(G304="Cylindrical",3,"")))</f>
        <v/>
      </c>
      <c r="AO304" t="n">
        <v>60.79</v>
      </c>
    </row>
    <row r="305">
      <c r="A305" t="n">
        <v>303</v>
      </c>
      <c r="B305" s="3" t="inlineStr">
        <is>
          <t>SDL-2502</t>
        </is>
      </c>
      <c r="C305" s="3" t="inlineStr">
        <is>
          <t>SDL-2502</t>
        </is>
      </c>
      <c r="D305" s="3" t="inlineStr">
        <is>
          <t>Saft</t>
        </is>
      </c>
      <c r="E305" s="3" t="inlineStr">
        <is>
          <t>Nickel rich</t>
        </is>
      </c>
      <c r="F305" s="3" t="inlineStr">
        <is>
          <t>NMC, NCA, NMC/NCA</t>
        </is>
      </c>
      <c r="G305" s="3" t="inlineStr">
        <is>
          <t>Prismatic</t>
        </is>
      </c>
      <c r="H305" s="3" t="inlineStr">
        <is>
          <t>MP176065</t>
        </is>
      </c>
      <c r="I305" s="3" t="inlineStr">
        <is>
          <t>Active</t>
        </is>
      </c>
      <c r="J305" s="3" t="inlineStr">
        <is>
          <t>Prismatic</t>
        </is>
      </c>
      <c r="K305" s="4" t="n">
        <v>500</v>
      </c>
      <c r="L305" s="4" t="n">
        <v>70</v>
      </c>
      <c r="M305" s="3" t="n">
        <v>350</v>
      </c>
      <c r="N305" s="3" t="n">
        <v>165</v>
      </c>
      <c r="O305" s="3" t="n">
        <v>6.8</v>
      </c>
      <c r="P305" s="3" t="n">
        <v>4.2</v>
      </c>
      <c r="Q305" s="3" t="n">
        <v>3.75</v>
      </c>
      <c r="R305" s="3" t="n">
        <v>2.5</v>
      </c>
      <c r="S305" s="3" t="n">
        <v>1.4</v>
      </c>
      <c r="T305" s="3" t="n">
        <v>13.6</v>
      </c>
      <c r="U305" s="6" t="inlineStr">
        <is>
          <t>not defined</t>
        </is>
      </c>
      <c r="V305" s="3" t="n">
        <v>155</v>
      </c>
      <c r="W305" s="3" t="n">
        <v>73</v>
      </c>
      <c r="X305" s="3" t="n">
        <v>6.8</v>
      </c>
      <c r="Y305" s="3" t="n">
        <v>0.58</v>
      </c>
      <c r="Z305" s="6" t="inlineStr">
        <is>
          <t>not defined</t>
        </is>
      </c>
      <c r="AA305" s="17" t="inlineStr">
        <is>
          <t>not defined</t>
        </is>
      </c>
      <c r="AB305" s="4" t="n">
        <v>65</v>
      </c>
      <c r="AC305" s="4" t="n">
        <v>19.8</v>
      </c>
      <c r="AD305" s="4" t="n">
        <v>61</v>
      </c>
      <c r="AE305" s="7" t="inlineStr">
        <is>
          <t>not applicable</t>
        </is>
      </c>
      <c r="AF305" s="4" t="n">
        <v>2005</v>
      </c>
      <c r="AG305" s="4" t="inlineStr">
        <is>
          <t>x</t>
        </is>
      </c>
      <c r="AI305" s="11" t="inlineStr">
        <is>
          <t>03.2005</t>
        </is>
      </c>
      <c r="AK305" s="10" t="inlineStr">
        <is>
          <t>CC-CV</t>
        </is>
      </c>
      <c r="AL305" s="10" t="inlineStr">
        <is>
          <t>not defined</t>
        </is>
      </c>
      <c r="AM305" s="10" t="inlineStr">
        <is>
          <t>not defined</t>
        </is>
      </c>
      <c r="AN305">
        <f>IF(G305="Pouch",1,IF(G305="Prismatic",2,IF(G305="Cylindrical",3,"")))</f>
        <v/>
      </c>
      <c r="AO305" t="n">
        <v>60.79</v>
      </c>
    </row>
    <row r="306">
      <c r="A306" t="n">
        <v>304</v>
      </c>
      <c r="B306" s="3" t="inlineStr">
        <is>
          <t>SDL-2503</t>
        </is>
      </c>
      <c r="C306" s="3" t="inlineStr">
        <is>
          <t>SDL-2503</t>
        </is>
      </c>
      <c r="D306" s="3" t="inlineStr">
        <is>
          <t>Saft</t>
        </is>
      </c>
      <c r="E306" s="3" t="inlineStr">
        <is>
          <t>Nickel rich</t>
        </is>
      </c>
      <c r="F306" s="3" t="inlineStr">
        <is>
          <t>NMC, NCA, NMC/NCA</t>
        </is>
      </c>
      <c r="G306" s="3" t="inlineStr">
        <is>
          <t>Cylindrical</t>
        </is>
      </c>
      <c r="H306" s="3" t="inlineStr">
        <is>
          <t>VL 45E</t>
        </is>
      </c>
      <c r="I306" s="3" t="inlineStr">
        <is>
          <t>Active</t>
        </is>
      </c>
      <c r="J306" s="3" t="inlineStr">
        <is>
          <t>Cyl</t>
        </is>
      </c>
      <c r="K306" s="4" t="n">
        <v>500</v>
      </c>
      <c r="L306" s="4" t="n">
        <v>80</v>
      </c>
      <c r="M306" s="3" t="n">
        <v>313</v>
      </c>
      <c r="N306" s="3" t="n">
        <v>149</v>
      </c>
      <c r="O306" s="3" t="n">
        <v>45</v>
      </c>
      <c r="P306" s="3" t="n">
        <v>4.1</v>
      </c>
      <c r="Q306" s="3" t="n">
        <v>3.6</v>
      </c>
      <c r="R306" s="3" t="n">
        <v>2.7</v>
      </c>
      <c r="S306" s="3" t="n">
        <v>4.5</v>
      </c>
      <c r="T306" s="3" t="n">
        <v>100</v>
      </c>
      <c r="U306" s="6" t="inlineStr">
        <is>
          <t>not defined</t>
        </is>
      </c>
      <c r="V306" s="3" t="n">
        <v>1070</v>
      </c>
      <c r="W306" s="3" t="n">
        <v>510</v>
      </c>
      <c r="X306" s="3" t="n">
        <v>45</v>
      </c>
      <c r="Y306" s="3" t="n">
        <v>4.5</v>
      </c>
      <c r="Z306" s="6" t="inlineStr">
        <is>
          <t>not defined</t>
        </is>
      </c>
      <c r="AA306" s="17" t="inlineStr">
        <is>
          <t>not defined</t>
        </is>
      </c>
      <c r="AB306" s="4" t="inlineStr">
        <is>
          <t>not applicable</t>
        </is>
      </c>
      <c r="AC306" s="4" t="n">
        <v>222</v>
      </c>
      <c r="AE306" s="4" t="n">
        <v>54.3</v>
      </c>
      <c r="AF306" s="4" t="n">
        <v>2005</v>
      </c>
      <c r="AG306" s="4" t="inlineStr">
        <is>
          <t>x</t>
        </is>
      </c>
      <c r="AI306" s="11" t="inlineStr">
        <is>
          <t>03.2005</t>
        </is>
      </c>
      <c r="AK306" s="10" t="inlineStr">
        <is>
          <t>CC-CV</t>
        </is>
      </c>
      <c r="AL306" s="10" t="inlineStr">
        <is>
          <t>not defined</t>
        </is>
      </c>
      <c r="AM306" s="10" t="inlineStr">
        <is>
          <t>not defined</t>
        </is>
      </c>
      <c r="AN306">
        <f>IF(G306="Pouch",1,IF(G306="Prismatic",2,IF(G306="Cylindrical",3,"")))</f>
        <v/>
      </c>
      <c r="AO306" t="n">
        <v>64.69</v>
      </c>
    </row>
    <row r="307">
      <c r="A307" t="n">
        <v>305</v>
      </c>
      <c r="B307" s="3" t="inlineStr">
        <is>
          <t>SDL-2504</t>
        </is>
      </c>
      <c r="C307" s="3" t="inlineStr">
        <is>
          <t>SDL-2504</t>
        </is>
      </c>
      <c r="D307" s="3" t="inlineStr">
        <is>
          <t>Saft</t>
        </is>
      </c>
      <c r="E307" s="3" t="inlineStr">
        <is>
          <t>Nickel rich</t>
        </is>
      </c>
      <c r="F307" s="3" t="inlineStr">
        <is>
          <t>NMC, NCA, NMC/NCA</t>
        </is>
      </c>
      <c r="G307" s="3" t="inlineStr">
        <is>
          <t>Cylindrical</t>
        </is>
      </c>
      <c r="H307" s="3" t="inlineStr">
        <is>
          <t>VL 41M</t>
        </is>
      </c>
      <c r="I307" s="3" t="inlineStr">
        <is>
          <t>Active</t>
        </is>
      </c>
      <c r="J307" s="3" t="inlineStr">
        <is>
          <t>Cyl</t>
        </is>
      </c>
      <c r="K307" s="4" t="n">
        <v>500</v>
      </c>
      <c r="L307" s="4" t="n">
        <v>80</v>
      </c>
      <c r="M307" s="3" t="n">
        <v>285</v>
      </c>
      <c r="N307" s="3" t="n">
        <v>136</v>
      </c>
      <c r="O307" s="3" t="n">
        <v>41</v>
      </c>
      <c r="P307" s="3" t="n">
        <v>4.1</v>
      </c>
      <c r="Q307" s="3" t="n">
        <v>3.6</v>
      </c>
      <c r="R307" s="3" t="n">
        <v>2.7</v>
      </c>
      <c r="S307" s="3" t="n">
        <v>4.5</v>
      </c>
      <c r="T307" s="3" t="n">
        <v>150</v>
      </c>
      <c r="U307" s="6">
        <f>0.33</f>
        <v/>
      </c>
      <c r="V307" s="3" t="n">
        <v>1070</v>
      </c>
      <c r="W307" s="3" t="n">
        <v>513.8334</v>
      </c>
      <c r="X307" s="3" t="n">
        <v>41</v>
      </c>
      <c r="Y307" s="3" t="n">
        <v>4.5</v>
      </c>
      <c r="Z307" s="6">
        <f>0.33</f>
        <v/>
      </c>
      <c r="AA307" s="17" t="inlineStr">
        <is>
          <t>not defined</t>
        </is>
      </c>
      <c r="AB307" s="4" t="inlineStr">
        <is>
          <t>not applicable</t>
        </is>
      </c>
      <c r="AC307" s="4" t="n">
        <v>222</v>
      </c>
      <c r="AE307" s="4" t="n">
        <v>54.3</v>
      </c>
      <c r="AF307" s="4" t="n">
        <v>2005</v>
      </c>
      <c r="AG307" s="4" t="inlineStr">
        <is>
          <t>x</t>
        </is>
      </c>
      <c r="AI307" s="11" t="inlineStr">
        <is>
          <t>03.2005</t>
        </is>
      </c>
      <c r="AK307" s="10" t="inlineStr">
        <is>
          <t>CC-CV</t>
        </is>
      </c>
      <c r="AL307" s="10" t="inlineStr">
        <is>
          <t>not defined</t>
        </is>
      </c>
      <c r="AM307" s="12" t="n">
        <v>0.8</v>
      </c>
      <c r="AN307">
        <f>IF(G307="Pouch",1,IF(G307="Prismatic",2,IF(G307="Cylindrical",3,"")))</f>
        <v/>
      </c>
      <c r="AO307" t="n">
        <v>64.69</v>
      </c>
    </row>
    <row r="308">
      <c r="A308" t="n">
        <v>306</v>
      </c>
      <c r="B308" s="3" t="inlineStr">
        <is>
          <t>SDL-2505</t>
        </is>
      </c>
      <c r="C308" s="3" t="inlineStr">
        <is>
          <t>SDL-2505</t>
        </is>
      </c>
      <c r="D308" s="3" t="inlineStr">
        <is>
          <t>Saft</t>
        </is>
      </c>
      <c r="E308" s="3" t="inlineStr">
        <is>
          <t>Nickel rich</t>
        </is>
      </c>
      <c r="F308" s="3" t="inlineStr">
        <is>
          <t>NMC, NCA, NMC/NCA</t>
        </is>
      </c>
      <c r="G308" s="3" t="inlineStr">
        <is>
          <t>Cylindrical</t>
        </is>
      </c>
      <c r="H308" s="3" t="inlineStr">
        <is>
          <t>VL 27M</t>
        </is>
      </c>
      <c r="I308" s="3" t="inlineStr">
        <is>
          <t>Active</t>
        </is>
      </c>
      <c r="J308" s="3" t="inlineStr">
        <is>
          <t>Cyl</t>
        </is>
      </c>
      <c r="K308" s="4" t="n">
        <v>500</v>
      </c>
      <c r="L308" s="4" t="n">
        <v>80</v>
      </c>
      <c r="M308" s="3" t="n">
        <v>252</v>
      </c>
      <c r="N308" s="3" t="n">
        <v>124</v>
      </c>
      <c r="O308" s="3" t="n">
        <v>27</v>
      </c>
      <c r="P308" s="3" t="n">
        <v>4.1</v>
      </c>
      <c r="Q308" s="3" t="n">
        <v>3.6</v>
      </c>
      <c r="R308" s="3" t="n">
        <v>2.7</v>
      </c>
      <c r="S308" s="3" t="n">
        <v>2.7</v>
      </c>
      <c r="T308" s="3" t="n">
        <v>110</v>
      </c>
      <c r="U308" s="6">
        <f>0.33</f>
        <v/>
      </c>
      <c r="V308" s="3" t="n">
        <v>770</v>
      </c>
      <c r="W308" s="3" t="n">
        <v>377.274</v>
      </c>
      <c r="X308" s="3" t="n">
        <v>27</v>
      </c>
      <c r="Y308" s="3" t="n">
        <v>2.7</v>
      </c>
      <c r="Z308" s="6">
        <f>0.33</f>
        <v/>
      </c>
      <c r="AA308" s="17" t="inlineStr">
        <is>
          <t>not defined</t>
        </is>
      </c>
      <c r="AB308" s="4" t="inlineStr">
        <is>
          <t>not applicable</t>
        </is>
      </c>
      <c r="AC308" s="4" t="n">
        <v>163</v>
      </c>
      <c r="AE308" s="4" t="n">
        <v>54.3</v>
      </c>
      <c r="AF308" s="4" t="n">
        <v>2005</v>
      </c>
      <c r="AG308" s="4" t="inlineStr">
        <is>
          <t>x</t>
        </is>
      </c>
      <c r="AI308" s="11" t="inlineStr">
        <is>
          <t>03.2005</t>
        </is>
      </c>
      <c r="AK308" s="10" t="inlineStr">
        <is>
          <t>CC-CV</t>
        </is>
      </c>
      <c r="AL308" s="10" t="inlineStr">
        <is>
          <t>not defined</t>
        </is>
      </c>
      <c r="AM308" s="12" t="n">
        <v>0.8</v>
      </c>
      <c r="AN308">
        <f>IF(G308="Pouch",1,IF(G308="Prismatic",2,IF(G308="Cylindrical",3,"")))</f>
        <v/>
      </c>
      <c r="AO308" t="n">
        <v>64.69</v>
      </c>
    </row>
    <row r="309">
      <c r="A309" t="n">
        <v>307</v>
      </c>
      <c r="B309" s="3" t="inlineStr">
        <is>
          <t>SDL-2506</t>
        </is>
      </c>
      <c r="C309" s="3" t="inlineStr">
        <is>
          <t>SDL-2506</t>
        </is>
      </c>
      <c r="D309" s="3" t="inlineStr">
        <is>
          <t>Saft</t>
        </is>
      </c>
      <c r="E309" s="3" t="inlineStr">
        <is>
          <t>Nickel rich</t>
        </is>
      </c>
      <c r="F309" s="3" t="inlineStr">
        <is>
          <t>NMC, NCA, NMC/NCA</t>
        </is>
      </c>
      <c r="G309" s="3" t="inlineStr">
        <is>
          <t>Cylindrical</t>
        </is>
      </c>
      <c r="H309" s="3" t="inlineStr">
        <is>
          <t>VL 7P</t>
        </is>
      </c>
      <c r="I309" s="3" t="inlineStr">
        <is>
          <t>Active</t>
        </is>
      </c>
      <c r="J309" s="3" t="inlineStr">
        <is>
          <t>Cyl</t>
        </is>
      </c>
      <c r="K309" s="4" t="n">
        <v>500</v>
      </c>
      <c r="L309" s="4" t="n">
        <v>80</v>
      </c>
      <c r="M309" s="3" t="n">
        <v>131</v>
      </c>
      <c r="N309" s="3" t="n">
        <v>67</v>
      </c>
      <c r="O309" s="3" t="n">
        <v>7</v>
      </c>
      <c r="P309" s="3" t="n">
        <v>4.1</v>
      </c>
      <c r="Q309" s="3" t="n">
        <v>3.6</v>
      </c>
      <c r="R309" s="3" t="n">
        <v>2.7</v>
      </c>
      <c r="S309" s="3" t="n">
        <v>0.7</v>
      </c>
      <c r="T309" s="3" t="n">
        <v>100</v>
      </c>
      <c r="U309" s="6" t="inlineStr">
        <is>
          <t>not defined</t>
        </is>
      </c>
      <c r="V309" s="3" t="n">
        <v>370</v>
      </c>
      <c r="W309" s="3" t="n">
        <v>191.3398</v>
      </c>
      <c r="X309" s="3" t="n">
        <v>7</v>
      </c>
      <c r="Y309" s="3" t="n">
        <v>0.7</v>
      </c>
      <c r="Z309" s="6" t="inlineStr">
        <is>
          <t>not defined</t>
        </is>
      </c>
      <c r="AA309" s="17" t="inlineStr">
        <is>
          <t>not defined</t>
        </is>
      </c>
      <c r="AB309" s="4" t="inlineStr">
        <is>
          <t>not applicable</t>
        </is>
      </c>
      <c r="AC309" s="4" t="n">
        <v>145</v>
      </c>
      <c r="AE309" s="4" t="n">
        <v>41</v>
      </c>
      <c r="AF309" s="4" t="n">
        <v>2005</v>
      </c>
      <c r="AG309" s="4" t="inlineStr">
        <is>
          <t>x</t>
        </is>
      </c>
      <c r="AI309" s="11" t="inlineStr">
        <is>
          <t>03.2005</t>
        </is>
      </c>
      <c r="AK309" s="10" t="inlineStr">
        <is>
          <t>CC-CV</t>
        </is>
      </c>
      <c r="AL309" s="10" t="inlineStr">
        <is>
          <t>not defined</t>
        </is>
      </c>
      <c r="AM309" s="10" t="inlineStr">
        <is>
          <t>not defined</t>
        </is>
      </c>
      <c r="AN309">
        <f>IF(G309="Pouch",1,IF(G309="Prismatic",2,IF(G309="Cylindrical",3,"")))</f>
        <v/>
      </c>
      <c r="AO309" t="n">
        <v>64.69</v>
      </c>
    </row>
    <row r="310">
      <c r="A310" t="n">
        <v>308</v>
      </c>
      <c r="B310" s="3" t="inlineStr">
        <is>
          <t>SDL-2507</t>
        </is>
      </c>
      <c r="C310" s="3" t="inlineStr">
        <is>
          <t>SDL-2507</t>
        </is>
      </c>
      <c r="D310" s="3" t="inlineStr">
        <is>
          <t>Saft</t>
        </is>
      </c>
      <c r="E310" s="3" t="inlineStr">
        <is>
          <t>Nickel rich</t>
        </is>
      </c>
      <c r="F310" s="3" t="inlineStr">
        <is>
          <t>NMC, NCA, NMC/NCA</t>
        </is>
      </c>
      <c r="G310" s="3" t="inlineStr">
        <is>
          <t>Cylindrical</t>
        </is>
      </c>
      <c r="H310" s="3" t="inlineStr">
        <is>
          <t>VL 20P</t>
        </is>
      </c>
      <c r="I310" s="3" t="inlineStr">
        <is>
          <t>Active</t>
        </is>
      </c>
      <c r="J310" s="3" t="inlineStr">
        <is>
          <t>Cyl</t>
        </is>
      </c>
      <c r="K310" s="4" t="n">
        <v>500</v>
      </c>
      <c r="L310" s="4" t="n">
        <v>80</v>
      </c>
      <c r="M310" s="3" t="n">
        <v>187</v>
      </c>
      <c r="N310" s="3" t="n">
        <v>89</v>
      </c>
      <c r="O310" s="3" t="n">
        <v>20</v>
      </c>
      <c r="P310" s="3" t="n">
        <v>4.1</v>
      </c>
      <c r="Q310" s="3" t="n">
        <v>3.6</v>
      </c>
      <c r="R310" s="3" t="n">
        <v>2.7</v>
      </c>
      <c r="S310" s="3" t="n">
        <v>2</v>
      </c>
      <c r="T310" s="3" t="n">
        <v>250</v>
      </c>
      <c r="U310" s="6" t="inlineStr">
        <is>
          <t>not defined</t>
        </is>
      </c>
      <c r="V310" s="3" t="n">
        <v>800</v>
      </c>
      <c r="W310" s="3" t="n">
        <v>373.1168</v>
      </c>
      <c r="X310" s="3" t="n">
        <v>20</v>
      </c>
      <c r="Y310" s="3" t="n">
        <v>2</v>
      </c>
      <c r="Z310" s="6" t="inlineStr">
        <is>
          <t>not defined</t>
        </is>
      </c>
      <c r="AA310" s="17" t="inlineStr">
        <is>
          <t>not defined</t>
        </is>
      </c>
      <c r="AB310" s="4" t="inlineStr">
        <is>
          <t>not applicable</t>
        </is>
      </c>
      <c r="AC310" s="4" t="n">
        <v>163</v>
      </c>
      <c r="AE310" s="4" t="n">
        <v>54</v>
      </c>
      <c r="AF310" s="4" t="n">
        <v>2005</v>
      </c>
      <c r="AG310" s="4" t="inlineStr">
        <is>
          <t>x</t>
        </is>
      </c>
      <c r="AI310" s="11" t="inlineStr">
        <is>
          <t>03.2005</t>
        </is>
      </c>
      <c r="AK310" s="10" t="inlineStr">
        <is>
          <t>CC-CV</t>
        </is>
      </c>
      <c r="AL310" s="10" t="inlineStr">
        <is>
          <t>not defined</t>
        </is>
      </c>
      <c r="AM310" s="10" t="inlineStr">
        <is>
          <t>not defined</t>
        </is>
      </c>
      <c r="AN310">
        <f>IF(G310="Pouch",1,IF(G310="Prismatic",2,IF(G310="Cylindrical",3,"")))</f>
        <v/>
      </c>
      <c r="AO310" t="n">
        <v>64.69</v>
      </c>
    </row>
    <row r="311">
      <c r="A311" t="n">
        <v>309</v>
      </c>
      <c r="B311" s="3" t="inlineStr">
        <is>
          <t>SDL-2508</t>
        </is>
      </c>
      <c r="C311" s="3" t="inlineStr">
        <is>
          <t>SDL-2508</t>
        </is>
      </c>
      <c r="D311" s="3" t="inlineStr">
        <is>
          <t>Saft</t>
        </is>
      </c>
      <c r="E311" s="3" t="inlineStr">
        <is>
          <t>Nickel rich</t>
        </is>
      </c>
      <c r="F311" s="3" t="inlineStr">
        <is>
          <t>NMC, NCA, NMC/NCA</t>
        </is>
      </c>
      <c r="G311" s="3" t="inlineStr">
        <is>
          <t>Cylindrical</t>
        </is>
      </c>
      <c r="H311" s="3" t="inlineStr">
        <is>
          <t>VL 30P</t>
        </is>
      </c>
      <c r="I311" s="3" t="inlineStr">
        <is>
          <t>Active</t>
        </is>
      </c>
      <c r="J311" s="3" t="inlineStr">
        <is>
          <t>Cyl</t>
        </is>
      </c>
      <c r="K311" s="4" t="n">
        <v>500</v>
      </c>
      <c r="L311" s="4" t="n">
        <v>80</v>
      </c>
      <c r="M311" s="3" t="n">
        <v>209</v>
      </c>
      <c r="N311" s="3" t="n">
        <v>97</v>
      </c>
      <c r="O311" s="3" t="n">
        <v>30</v>
      </c>
      <c r="P311" s="3" t="n">
        <v>4.1</v>
      </c>
      <c r="Q311" s="3" t="n">
        <v>3.6</v>
      </c>
      <c r="R311" s="3" t="n">
        <v>2.7</v>
      </c>
      <c r="S311" s="3" t="n">
        <v>3</v>
      </c>
      <c r="T311" s="3" t="n">
        <v>300</v>
      </c>
      <c r="U311" s="6" t="inlineStr">
        <is>
          <t>not defined</t>
        </is>
      </c>
      <c r="V311" s="3" t="n">
        <v>1100</v>
      </c>
      <c r="W311" s="3" t="n">
        <v>508.1713</v>
      </c>
      <c r="X311" s="3" t="n">
        <v>30</v>
      </c>
      <c r="Y311" s="3" t="n">
        <v>3</v>
      </c>
      <c r="Z311" s="6" t="inlineStr">
        <is>
          <t>not defined</t>
        </is>
      </c>
      <c r="AA311" s="17" t="inlineStr">
        <is>
          <t>not defined</t>
        </is>
      </c>
      <c r="AB311" s="4" t="inlineStr">
        <is>
          <t>not applicable</t>
        </is>
      </c>
      <c r="AC311" s="4" t="n">
        <v>222</v>
      </c>
      <c r="AE311" s="4" t="n">
        <v>54</v>
      </c>
      <c r="AF311" s="4" t="n">
        <v>2005</v>
      </c>
      <c r="AG311" s="4" t="inlineStr">
        <is>
          <t>x</t>
        </is>
      </c>
      <c r="AI311" s="11" t="inlineStr">
        <is>
          <t>03.2005</t>
        </is>
      </c>
      <c r="AK311" s="10" t="inlineStr">
        <is>
          <t>CC-CV</t>
        </is>
      </c>
      <c r="AL311" s="10" t="inlineStr">
        <is>
          <t>not defined</t>
        </is>
      </c>
      <c r="AM311" s="10" t="inlineStr">
        <is>
          <t>not defined</t>
        </is>
      </c>
      <c r="AN311">
        <f>IF(G311="Pouch",1,IF(G311="Prismatic",2,IF(G311="Cylindrical",3,"")))</f>
        <v/>
      </c>
      <c r="AO311" t="n">
        <v>64.69</v>
      </c>
    </row>
    <row r="312">
      <c r="A312" t="n">
        <v>310</v>
      </c>
      <c r="B312" s="3" t="inlineStr">
        <is>
          <t>SDL-2524</t>
        </is>
      </c>
      <c r="C312" s="3" t="inlineStr">
        <is>
          <t>SDL-2524</t>
        </is>
      </c>
      <c r="D312" s="3" t="inlineStr">
        <is>
          <t>Quallion LLC</t>
        </is>
      </c>
      <c r="E312" s="3" t="inlineStr">
        <is>
          <t>Nickel rich</t>
        </is>
      </c>
      <c r="F312" s="3" t="inlineStr">
        <is>
          <t>LNCAO</t>
        </is>
      </c>
      <c r="G312" s="3" t="inlineStr">
        <is>
          <t>Prismatic</t>
        </is>
      </c>
      <c r="H312" s="3" t="inlineStr">
        <is>
          <t>QL015KA</t>
        </is>
      </c>
      <c r="I312" s="3" t="inlineStr">
        <is>
          <t>Active</t>
        </is>
      </c>
      <c r="J312" s="3" t="inlineStr">
        <is>
          <t>Prismatic</t>
        </is>
      </c>
      <c r="K312" s="4" t="n">
        <v>3000</v>
      </c>
      <c r="L312" s="4" t="n">
        <v>80</v>
      </c>
      <c r="M312" s="3" t="n">
        <v>296</v>
      </c>
      <c r="N312" s="3" t="n">
        <v>142</v>
      </c>
      <c r="O312" s="3" t="n">
        <v>15</v>
      </c>
      <c r="P312" s="3" t="n">
        <v>4.2</v>
      </c>
      <c r="Q312" s="3" t="n">
        <v>3.6</v>
      </c>
      <c r="R312" s="3" t="n">
        <v>2.7</v>
      </c>
      <c r="S312" s="3" t="n">
        <v>15</v>
      </c>
      <c r="T312" s="3" t="n">
        <v>15</v>
      </c>
      <c r="U312" s="6" t="inlineStr">
        <is>
          <t>not defined</t>
        </is>
      </c>
      <c r="V312" s="3" t="n">
        <v>380</v>
      </c>
      <c r="W312" s="3" t="n">
        <v>180.4631</v>
      </c>
      <c r="X312" s="3" t="n">
        <v>15</v>
      </c>
      <c r="Y312" s="3" t="n">
        <v>1.5</v>
      </c>
      <c r="Z312" s="6" t="inlineStr">
        <is>
          <t>not defined</t>
        </is>
      </c>
      <c r="AA312" s="17" t="inlineStr">
        <is>
          <t>not defined</t>
        </is>
      </c>
      <c r="AB312" s="4" t="n">
        <v>88.3</v>
      </c>
      <c r="AC312" s="4" t="n">
        <v>37.5</v>
      </c>
      <c r="AD312" s="4" t="n">
        <v>54.5</v>
      </c>
      <c r="AE312" s="7" t="inlineStr">
        <is>
          <t>not applicable</t>
        </is>
      </c>
      <c r="AG312" s="4" t="inlineStr">
        <is>
          <t>x</t>
        </is>
      </c>
      <c r="AI312" s="11" t="inlineStr">
        <is>
          <t>-</t>
        </is>
      </c>
      <c r="AK312" s="10" t="inlineStr">
        <is>
          <t>CC-CV</t>
        </is>
      </c>
      <c r="AL312" s="10" t="inlineStr">
        <is>
          <t>not defined</t>
        </is>
      </c>
      <c r="AM312" s="10" t="inlineStr">
        <is>
          <t>not defined</t>
        </is>
      </c>
      <c r="AN312">
        <f>IF(G312="Pouch",1,IF(G312="Prismatic",2,IF(G312="Cylindrical",3,"")))</f>
        <v/>
      </c>
      <c r="AO312" t="n">
        <v>60.79</v>
      </c>
    </row>
    <row r="313">
      <c r="A313" t="n">
        <v>311</v>
      </c>
      <c r="B313" s="3" t="inlineStr">
        <is>
          <t>SDL-25474</t>
        </is>
      </c>
      <c r="C313" s="3" t="inlineStr">
        <is>
          <t>SDL-25474</t>
        </is>
      </c>
      <c r="D313" s="3" t="inlineStr">
        <is>
          <t>Guangzhou FULLRIVER Battery New Technology Co</t>
        </is>
      </c>
      <c r="E313" s="3" t="inlineStr">
        <is>
          <t>Lithium Iron Phosphate</t>
        </is>
      </c>
      <c r="F313" s="3" t="inlineStr">
        <is>
          <t>LFP</t>
        </is>
      </c>
      <c r="G313" s="3" t="inlineStr">
        <is>
          <t>Cylindrical</t>
        </is>
      </c>
      <c r="H313" s="3" t="inlineStr">
        <is>
          <t>32700Fe5400</t>
        </is>
      </c>
      <c r="I313" s="3" t="inlineStr">
        <is>
          <t>Active</t>
        </is>
      </c>
      <c r="J313" s="3" t="inlineStr">
        <is>
          <t>Cyl</t>
        </is>
      </c>
      <c r="K313" s="4" t="n">
        <v>1000</v>
      </c>
      <c r="L313" s="4" t="n">
        <v>80</v>
      </c>
      <c r="M313" s="4" t="inlineStr">
        <is>
          <t>not defined</t>
        </is>
      </c>
      <c r="N313" s="4" t="inlineStr">
        <is>
          <t>not defined</t>
        </is>
      </c>
      <c r="O313" s="3" t="n">
        <v>5.4</v>
      </c>
      <c r="P313" s="3" t="n">
        <v>3.7</v>
      </c>
      <c r="Q313" s="3" t="n">
        <v>3.2</v>
      </c>
      <c r="R313" s="3" t="n">
        <v>2</v>
      </c>
      <c r="S313" s="3" t="n">
        <v>1.08</v>
      </c>
      <c r="T313" s="3" t="n">
        <v>5.4</v>
      </c>
      <c r="U313" s="6" t="inlineStr">
        <is>
          <t>not defined</t>
        </is>
      </c>
      <c r="V313" s="3" t="n">
        <v>143</v>
      </c>
      <c r="W313" s="3" t="n">
        <v>58.9668</v>
      </c>
      <c r="X313" s="3" t="n">
        <v>5.4</v>
      </c>
      <c r="Y313" s="3" t="n">
        <v>1.08</v>
      </c>
      <c r="Z313" s="6" t="inlineStr">
        <is>
          <t>not defined</t>
        </is>
      </c>
      <c r="AA313" s="17" t="inlineStr">
        <is>
          <t>not defined</t>
        </is>
      </c>
      <c r="AB313" s="4" t="inlineStr">
        <is>
          <t>not applicable</t>
        </is>
      </c>
      <c r="AC313" s="4" t="n">
        <v>72</v>
      </c>
      <c r="AE313" s="4" t="n">
        <v>32.3</v>
      </c>
      <c r="AF313" s="4" t="n">
        <v>2012</v>
      </c>
      <c r="AG313" s="4" t="inlineStr">
        <is>
          <t>x</t>
        </is>
      </c>
      <c r="AI313" s="11" t="inlineStr">
        <is>
          <t>06.2012</t>
        </is>
      </c>
      <c r="AK313" s="10" t="inlineStr">
        <is>
          <t>CC-CV</t>
        </is>
      </c>
      <c r="AL313" s="10" t="inlineStr">
        <is>
          <t>not defined</t>
        </is>
      </c>
      <c r="AM313" s="10" t="inlineStr">
        <is>
          <t>not defined</t>
        </is>
      </c>
      <c r="AN313">
        <f>IF(G313="Pouch",1,IF(G313="Prismatic",2,IF(G313="Cylindrical",3,"")))</f>
        <v/>
      </c>
      <c r="AO313" t="n">
        <v>64.69</v>
      </c>
    </row>
    <row r="314">
      <c r="A314" t="n">
        <v>312</v>
      </c>
      <c r="B314" s="3" t="inlineStr">
        <is>
          <t>SDL-25565</t>
        </is>
      </c>
      <c r="C314" s="3" t="inlineStr">
        <is>
          <t>SDL-25565</t>
        </is>
      </c>
      <c r="D314" s="3" t="inlineStr">
        <is>
          <t>LG Chem</t>
        </is>
      </c>
      <c r="E314" s="3" t="inlineStr">
        <is>
          <t>Nickel rich</t>
        </is>
      </c>
      <c r="F314" s="3" t="inlineStr">
        <is>
          <t>NMC</t>
        </is>
      </c>
      <c r="G314" s="3" t="inlineStr">
        <is>
          <t>Cylindrical</t>
        </is>
      </c>
      <c r="H314" s="3" t="inlineStr">
        <is>
          <t>INR18650MJ1</t>
        </is>
      </c>
      <c r="I314" s="3" t="inlineStr">
        <is>
          <t>Active</t>
        </is>
      </c>
      <c r="J314" s="3" t="inlineStr">
        <is>
          <t>Cyl</t>
        </is>
      </c>
      <c r="K314" s="4" t="n">
        <v>400</v>
      </c>
      <c r="L314" s="4" t="n">
        <v>80</v>
      </c>
      <c r="M314" s="4" t="inlineStr">
        <is>
          <t>not defined</t>
        </is>
      </c>
      <c r="N314" s="4" t="inlineStr">
        <is>
          <t>not defined</t>
        </is>
      </c>
      <c r="O314" s="3" t="n">
        <v>3.5</v>
      </c>
      <c r="P314" s="3" t="n">
        <v>4.2</v>
      </c>
      <c r="Q314" s="3" t="n">
        <v>3.63</v>
      </c>
      <c r="R314" s="3" t="n">
        <v>2.5</v>
      </c>
      <c r="S314" s="3" t="n">
        <v>0.68</v>
      </c>
      <c r="T314" s="3" t="n">
        <v>10</v>
      </c>
      <c r="U314" s="6" t="n">
        <v>1</v>
      </c>
      <c r="V314" s="3" t="n">
        <v>49</v>
      </c>
      <c r="W314" s="3" t="n">
        <v>17.275</v>
      </c>
      <c r="X314" s="3" t="n">
        <v>3.4</v>
      </c>
      <c r="Y314" s="3" t="n">
        <v>1.7</v>
      </c>
      <c r="Z314" s="6" t="n">
        <v>0.5</v>
      </c>
      <c r="AA314" s="17" t="inlineStr">
        <is>
          <t>not defined</t>
        </is>
      </c>
      <c r="AB314" s="4" t="inlineStr">
        <is>
          <t>not applicable</t>
        </is>
      </c>
      <c r="AC314" s="4" t="n">
        <v>65</v>
      </c>
      <c r="AE314" s="4" t="n">
        <v>18.4</v>
      </c>
      <c r="AF314" s="4" t="n">
        <v>2014</v>
      </c>
      <c r="AG314" s="4" t="inlineStr">
        <is>
          <t>x</t>
        </is>
      </c>
      <c r="AI314" s="11" t="inlineStr">
        <is>
          <t>22.08.2014</t>
        </is>
      </c>
      <c r="AJ314" s="3" t="n"/>
      <c r="AK314" s="10" t="inlineStr">
        <is>
          <t>CC-CV</t>
        </is>
      </c>
      <c r="AL314" s="10" t="n">
        <v>0.01</v>
      </c>
      <c r="AM314" s="12" t="n">
        <v>1</v>
      </c>
      <c r="AN314">
        <f>IF(G314="Pouch",1,IF(G314="Prismatic",2,IF(G314="Cylindrical",3,"")))</f>
        <v/>
      </c>
      <c r="AO314" t="n">
        <v>64.69</v>
      </c>
    </row>
    <row r="315">
      <c r="A315" t="n">
        <v>313</v>
      </c>
      <c r="B315" s="3" t="inlineStr">
        <is>
          <t>SDL-25566</t>
        </is>
      </c>
      <c r="C315" s="3" t="inlineStr">
        <is>
          <t>SDL-25566</t>
        </is>
      </c>
      <c r="D315" s="3" t="inlineStr">
        <is>
          <t>Saft</t>
        </is>
      </c>
      <c r="E315" s="3" t="inlineStr">
        <is>
          <t>Nickel rich</t>
        </is>
      </c>
      <c r="F315" s="3" t="inlineStr">
        <is>
          <t>NMC, NCA, NMC/NCA</t>
        </is>
      </c>
      <c r="G315" s="3" t="inlineStr">
        <is>
          <t>Prismatic</t>
        </is>
      </c>
      <c r="H315" s="3" t="inlineStr">
        <is>
          <t>MP174565xtd</t>
        </is>
      </c>
      <c r="I315" s="3" t="inlineStr">
        <is>
          <t>Active</t>
        </is>
      </c>
      <c r="J315" s="3" t="inlineStr">
        <is>
          <t>Prismatic</t>
        </is>
      </c>
      <c r="K315" s="4" t="n">
        <v>1500</v>
      </c>
      <c r="L315" s="4" t="n">
        <v>80</v>
      </c>
      <c r="M315" s="3" t="n">
        <v>246</v>
      </c>
      <c r="N315" s="3" t="n">
        <v>150</v>
      </c>
      <c r="O315" s="3" t="n">
        <v>4</v>
      </c>
      <c r="P315" s="3" t="n">
        <v>4.2</v>
      </c>
      <c r="Q315" s="3" t="n">
        <v>3.65</v>
      </c>
      <c r="R315" s="3" t="n">
        <v>2.7</v>
      </c>
      <c r="S315" s="3" t="n">
        <v>0.8</v>
      </c>
      <c r="T315" s="3" t="n">
        <v>8</v>
      </c>
      <c r="U315" s="6" t="n">
        <v>0.5</v>
      </c>
      <c r="V315" s="3" t="n">
        <v>97</v>
      </c>
      <c r="W315" s="3" t="n">
        <v>56.5779</v>
      </c>
      <c r="X315" s="3" t="n">
        <v>4</v>
      </c>
      <c r="Y315" s="3" t="n">
        <v>2</v>
      </c>
      <c r="Z315" s="6" t="n">
        <v>0.5</v>
      </c>
      <c r="AA315" s="17" t="inlineStr">
        <is>
          <t>not defined</t>
        </is>
      </c>
      <c r="AB315" s="4" t="n">
        <v>68.5</v>
      </c>
      <c r="AC315" s="4" t="n">
        <v>18.65</v>
      </c>
      <c r="AD315" s="4" t="n">
        <v>45.3</v>
      </c>
      <c r="AE315" s="7" t="inlineStr">
        <is>
          <t>not applicable</t>
        </is>
      </c>
      <c r="AF315" s="4" t="n">
        <v>2019</v>
      </c>
      <c r="AG315" s="4" t="inlineStr">
        <is>
          <t>x</t>
        </is>
      </c>
      <c r="AI315" s="11" t="inlineStr">
        <is>
          <t>08.2019</t>
        </is>
      </c>
      <c r="AK315" s="10" t="inlineStr">
        <is>
          <t>CC-CV</t>
        </is>
      </c>
      <c r="AL315" s="10" t="inlineStr">
        <is>
          <t>not defined</t>
        </is>
      </c>
      <c r="AM315" s="10" t="inlineStr">
        <is>
          <t>not defined</t>
        </is>
      </c>
      <c r="AN315">
        <f>IF(G315="Pouch",1,IF(G315="Prismatic",2,IF(G315="Cylindrical",3,"")))</f>
        <v/>
      </c>
      <c r="AO315" t="n">
        <v>60.79</v>
      </c>
    </row>
    <row r="316">
      <c r="A316" t="n">
        <v>314</v>
      </c>
      <c r="B316" s="3" t="inlineStr">
        <is>
          <t>SDL-25567</t>
        </is>
      </c>
      <c r="C316" s="3" t="inlineStr">
        <is>
          <t>SDL-25567</t>
        </is>
      </c>
      <c r="D316" s="3" t="inlineStr">
        <is>
          <t>Saft</t>
        </is>
      </c>
      <c r="E316" s="3" t="inlineStr">
        <is>
          <t>Nickel rich</t>
        </is>
      </c>
      <c r="F316" s="3" t="inlineStr">
        <is>
          <t>NMC, NCA, NMC/NCA</t>
        </is>
      </c>
      <c r="G316" s="3" t="inlineStr">
        <is>
          <t>Prismatic</t>
        </is>
      </c>
      <c r="H316" s="3" t="inlineStr">
        <is>
          <t>MP176065xtd</t>
        </is>
      </c>
      <c r="I316" s="3" t="inlineStr">
        <is>
          <t>Active</t>
        </is>
      </c>
      <c r="J316" s="3" t="inlineStr">
        <is>
          <t>Prismatic</t>
        </is>
      </c>
      <c r="K316" s="4" t="n">
        <v>1500</v>
      </c>
      <c r="L316" s="4" t="n">
        <v>80</v>
      </c>
      <c r="M316" s="3" t="n">
        <v>264</v>
      </c>
      <c r="N316" s="3" t="n">
        <v>150</v>
      </c>
      <c r="O316" s="3" t="n">
        <v>5.6</v>
      </c>
      <c r="P316" s="3" t="n">
        <v>4.1</v>
      </c>
      <c r="Q316" s="3" t="n">
        <v>3.65</v>
      </c>
      <c r="R316" s="3" t="n">
        <v>2.5</v>
      </c>
      <c r="S316" s="3" t="n">
        <v>1.18</v>
      </c>
      <c r="T316" s="3" t="n">
        <v>11</v>
      </c>
      <c r="U316" s="6" t="n">
        <v>0.5</v>
      </c>
      <c r="V316" s="3" t="n">
        <v>136</v>
      </c>
      <c r="W316" s="3" t="n">
        <v>77.3081</v>
      </c>
      <c r="X316" s="3" t="n">
        <v>5.6</v>
      </c>
      <c r="Y316" s="3" t="n">
        <v>1.18</v>
      </c>
      <c r="Z316" s="6" t="n">
        <v>0.5</v>
      </c>
      <c r="AA316" s="17" t="inlineStr">
        <is>
          <t>not defined</t>
        </is>
      </c>
      <c r="AB316" s="4" t="n">
        <v>68.7</v>
      </c>
      <c r="AC316" s="4" t="n">
        <v>18.6</v>
      </c>
      <c r="AD316" s="4" t="n">
        <v>60.5</v>
      </c>
      <c r="AE316" s="7" t="inlineStr">
        <is>
          <t>not applicable</t>
        </is>
      </c>
      <c r="AF316" s="4" t="n">
        <v>2019</v>
      </c>
      <c r="AG316" s="4" t="inlineStr">
        <is>
          <t>x</t>
        </is>
      </c>
      <c r="AI316" s="11" t="inlineStr">
        <is>
          <t>04.2018</t>
        </is>
      </c>
      <c r="AK316" s="10" t="inlineStr">
        <is>
          <t>CC-CV</t>
        </is>
      </c>
      <c r="AL316" s="10" t="inlineStr">
        <is>
          <t>not defined</t>
        </is>
      </c>
      <c r="AM316" s="10" t="inlineStr">
        <is>
          <t>not defined</t>
        </is>
      </c>
      <c r="AN316">
        <f>IF(G316="Pouch",1,IF(G316="Prismatic",2,IF(G316="Cylindrical",3,"")))</f>
        <v/>
      </c>
      <c r="AO316" t="n">
        <v>60.79</v>
      </c>
    </row>
    <row r="317">
      <c r="A317" t="n">
        <v>315</v>
      </c>
      <c r="B317" s="3" t="inlineStr">
        <is>
          <t>SDL-25591a</t>
        </is>
      </c>
      <c r="C317" s="3" t="inlineStr">
        <is>
          <t>SDL-25591</t>
        </is>
      </c>
      <c r="D317" s="3" t="inlineStr">
        <is>
          <t>EAS Batteries</t>
        </is>
      </c>
      <c r="E317" s="3" t="inlineStr">
        <is>
          <t>Nickel rich</t>
        </is>
      </c>
      <c r="F317" s="3" t="inlineStr">
        <is>
          <t>NCA</t>
        </is>
      </c>
      <c r="G317" s="3" t="inlineStr">
        <is>
          <t>Cylindrical</t>
        </is>
      </c>
      <c r="H317" s="3" t="inlineStr">
        <is>
          <t>HE-341440 NCA</t>
        </is>
      </c>
      <c r="I317" s="3" t="inlineStr">
        <is>
          <t>Active</t>
        </is>
      </c>
      <c r="J317" s="3" t="inlineStr">
        <is>
          <t>Cyl</t>
        </is>
      </c>
      <c r="K317" s="4" t="n">
        <v>1000</v>
      </c>
      <c r="L317" s="4" t="n">
        <v>80</v>
      </c>
      <c r="M317" s="4" t="inlineStr">
        <is>
          <t>not defined</t>
        </is>
      </c>
      <c r="N317" s="4" t="inlineStr">
        <is>
          <t>not defined</t>
        </is>
      </c>
      <c r="O317" s="3" t="n">
        <v>10</v>
      </c>
      <c r="P317" s="3" t="n">
        <v>4.2</v>
      </c>
      <c r="Q317" s="3" t="n">
        <v>3.6</v>
      </c>
      <c r="R317" s="3" t="n">
        <v>3</v>
      </c>
      <c r="S317" s="3" t="n">
        <v>1.5</v>
      </c>
      <c r="T317" s="3" t="n">
        <v>50</v>
      </c>
      <c r="U317" s="6" t="n">
        <v>0.2</v>
      </c>
      <c r="V317" s="3" t="n">
        <v>320</v>
      </c>
      <c r="W317" s="3" t="n">
        <v>130.6742</v>
      </c>
      <c r="X317" s="3" t="n">
        <v>20</v>
      </c>
      <c r="Y317" s="3" t="n">
        <v>5</v>
      </c>
      <c r="Z317" s="6" t="n">
        <v>0.2</v>
      </c>
      <c r="AA317" s="17" t="inlineStr">
        <is>
          <t>not defined</t>
        </is>
      </c>
      <c r="AB317" s="4" t="inlineStr">
        <is>
          <t>not applicable</t>
        </is>
      </c>
      <c r="AC317" s="4" t="n">
        <v>144</v>
      </c>
      <c r="AE317" s="4" t="n">
        <v>34</v>
      </c>
      <c r="AF317" s="4" t="n">
        <v>2011</v>
      </c>
      <c r="AG317" s="4" t="inlineStr">
        <is>
          <t>x</t>
        </is>
      </c>
      <c r="AI317" s="13" t="inlineStr">
        <is>
          <t>Doc HE 341440 NCA - 2011-13</t>
        </is>
      </c>
      <c r="AK317" s="10" t="inlineStr">
        <is>
          <t>CC-CV</t>
        </is>
      </c>
      <c r="AL317" s="10" t="inlineStr">
        <is>
          <t>not defined</t>
        </is>
      </c>
      <c r="AM317" s="10" t="inlineStr">
        <is>
          <t>not defined</t>
        </is>
      </c>
      <c r="AN317">
        <f>IF(G317="Pouch",1,IF(G317="Prismatic",2,IF(G317="Cylindrical",3,"")))</f>
        <v/>
      </c>
      <c r="AO317" t="n">
        <v>64.69</v>
      </c>
    </row>
    <row r="318">
      <c r="A318" t="n">
        <v>316</v>
      </c>
      <c r="B318" s="3" t="inlineStr">
        <is>
          <t>SDL-25608</t>
        </is>
      </c>
      <c r="C318" s="3" t="inlineStr">
        <is>
          <t>SDL-25608</t>
        </is>
      </c>
      <c r="D318" s="3" t="inlineStr">
        <is>
          <t>LG Chem</t>
        </is>
      </c>
      <c r="E318" s="3" t="inlineStr">
        <is>
          <t>Nickel rich</t>
        </is>
      </c>
      <c r="F318" s="3" t="inlineStr">
        <is>
          <t>NMC</t>
        </is>
      </c>
      <c r="G318" s="3" t="inlineStr">
        <is>
          <t>Cylindrical</t>
        </is>
      </c>
      <c r="H318" s="3" t="inlineStr">
        <is>
          <t>INR20650 M42</t>
        </is>
      </c>
      <c r="I318" s="3" t="inlineStr">
        <is>
          <t>Active</t>
        </is>
      </c>
      <c r="J318" s="3" t="inlineStr">
        <is>
          <t>Cyl</t>
        </is>
      </c>
      <c r="K318" s="4" t="n">
        <v>400</v>
      </c>
      <c r="L318" s="4" t="n">
        <v>80</v>
      </c>
      <c r="M318" s="4" t="inlineStr">
        <is>
          <t>not defined</t>
        </is>
      </c>
      <c r="N318" s="4" t="inlineStr">
        <is>
          <t>not defined</t>
        </is>
      </c>
      <c r="O318" s="3" t="n">
        <v>4.15</v>
      </c>
      <c r="P318" s="3" t="n">
        <v>4.2</v>
      </c>
      <c r="Q318" s="3" t="n">
        <v>3.63</v>
      </c>
      <c r="R318" s="3" t="n">
        <v>2.5</v>
      </c>
      <c r="S318" s="3" t="n">
        <v>0.804</v>
      </c>
      <c r="T318" s="3" t="n">
        <v>12</v>
      </c>
      <c r="U318" s="6" t="n">
        <v>1</v>
      </c>
      <c r="V318" s="3" t="n">
        <v>58</v>
      </c>
      <c r="W318" s="3" t="n">
        <v>21.6082</v>
      </c>
      <c r="X318" s="3" t="n">
        <v>4.02</v>
      </c>
      <c r="Y318" s="3" t="n">
        <v>2.01</v>
      </c>
      <c r="Z318" s="6" t="n">
        <v>0.5</v>
      </c>
      <c r="AA318" s="17" t="inlineStr">
        <is>
          <t>not defined</t>
        </is>
      </c>
      <c r="AB318" s="4" t="inlineStr">
        <is>
          <t>not applicable</t>
        </is>
      </c>
      <c r="AC318" s="4" t="n">
        <v>65.5</v>
      </c>
      <c r="AE318" s="4" t="n">
        <v>20.5</v>
      </c>
      <c r="AF318" s="4" t="n">
        <v>2015</v>
      </c>
      <c r="AG318" s="4" t="inlineStr">
        <is>
          <t>x</t>
        </is>
      </c>
      <c r="AI318" s="11" t="inlineStr">
        <is>
          <t>07.12.2015</t>
        </is>
      </c>
      <c r="AK318" s="10" t="inlineStr">
        <is>
          <t>CC-CV</t>
        </is>
      </c>
      <c r="AL318" s="10" t="n">
        <v>0.01</v>
      </c>
      <c r="AM318" s="12" t="n">
        <v>1</v>
      </c>
      <c r="AN318">
        <f>IF(G318="Pouch",1,IF(G318="Prismatic",2,IF(G318="Cylindrical",3,"")))</f>
        <v/>
      </c>
      <c r="AO318" t="n">
        <v>64.69</v>
      </c>
    </row>
    <row r="319">
      <c r="A319" t="n">
        <v>317</v>
      </c>
      <c r="B319" s="3" t="inlineStr">
        <is>
          <t>SDL-25622</t>
        </is>
      </c>
      <c r="C319" s="3" t="inlineStr">
        <is>
          <t>SDL-25622</t>
        </is>
      </c>
      <c r="D319" s="3" t="inlineStr">
        <is>
          <t>Zenlabs / Envia</t>
        </is>
      </c>
      <c r="E319" s="3" t="inlineStr">
        <is>
          <t>Nickel rich</t>
        </is>
      </c>
      <c r="F319" s="3" t="inlineStr">
        <is>
          <t>NMC</t>
        </is>
      </c>
      <c r="G319" s="3" t="inlineStr">
        <is>
          <t>Pouch</t>
        </is>
      </c>
      <c r="H319" s="3" t="inlineStr">
        <is>
          <t>ENV23426-XP</t>
        </is>
      </c>
      <c r="I319" s="3" t="inlineStr">
        <is>
          <t>Active</t>
        </is>
      </c>
      <c r="J319" s="3" t="inlineStr">
        <is>
          <t>Prismatic</t>
        </is>
      </c>
      <c r="K319" s="4" t="n">
        <v>1000</v>
      </c>
      <c r="L319" s="4" t="n">
        <v>80</v>
      </c>
      <c r="M319" s="3" t="n">
        <v>438</v>
      </c>
      <c r="N319" s="3" t="n">
        <v>234</v>
      </c>
      <c r="O319" s="3" t="n">
        <v>26.5</v>
      </c>
      <c r="P319" s="3" t="n">
        <v>4.35</v>
      </c>
      <c r="Q319" s="3" t="n">
        <v>3.69</v>
      </c>
      <c r="R319" s="3" t="n">
        <v>2.3</v>
      </c>
      <c r="S319" s="3" t="n">
        <v>8.833333333333334</v>
      </c>
      <c r="T319" s="3" t="n">
        <v>26.5</v>
      </c>
      <c r="U319" s="6" t="inlineStr">
        <is>
          <t>not defined</t>
        </is>
      </c>
      <c r="V319" s="3" t="n">
        <v>407</v>
      </c>
      <c r="W319" s="3" t="n">
        <v>222.75</v>
      </c>
      <c r="X319" s="3" t="n">
        <v>26.5</v>
      </c>
      <c r="Y319" s="3" t="n">
        <v>8.833333333333334</v>
      </c>
      <c r="Z319" s="6" t="inlineStr">
        <is>
          <t>not defined</t>
        </is>
      </c>
      <c r="AA319" s="17" t="inlineStr">
        <is>
          <t>not defined</t>
        </is>
      </c>
      <c r="AB319" s="4" t="n">
        <v>225</v>
      </c>
      <c r="AC319" s="4" t="n">
        <v>6</v>
      </c>
      <c r="AD319" s="4" t="n">
        <v>165</v>
      </c>
      <c r="AE319" s="7" t="inlineStr">
        <is>
          <t>not applicable</t>
        </is>
      </c>
      <c r="AF319" s="4" t="n">
        <v>2015</v>
      </c>
      <c r="AG319" s="4" t="inlineStr">
        <is>
          <t>x</t>
        </is>
      </c>
      <c r="AI319" s="11" t="inlineStr">
        <is>
          <t>-</t>
        </is>
      </c>
      <c r="AK319" s="10" t="inlineStr">
        <is>
          <t>CC-CV</t>
        </is>
      </c>
      <c r="AL319" s="10" t="inlineStr">
        <is>
          <t>not defined</t>
        </is>
      </c>
      <c r="AM319" s="10" t="inlineStr">
        <is>
          <t>not defined</t>
        </is>
      </c>
      <c r="AN319">
        <f>IF(G319="Pouch",1,IF(G319="Prismatic",2,IF(G319="Cylindrical",3,"")))</f>
        <v/>
      </c>
      <c r="AO319" t="n">
        <v>60.25</v>
      </c>
    </row>
    <row r="320">
      <c r="A320" t="n">
        <v>318</v>
      </c>
      <c r="B320" s="3" t="inlineStr">
        <is>
          <t>SDL-26864</t>
        </is>
      </c>
      <c r="C320" s="3" t="inlineStr">
        <is>
          <t>SDL-26864</t>
        </is>
      </c>
      <c r="D320" s="3" t="inlineStr">
        <is>
          <t>Lishen</t>
        </is>
      </c>
      <c r="E320" s="3" t="inlineStr">
        <is>
          <t>Nickel rich</t>
        </is>
      </c>
      <c r="F320" s="3" t="inlineStr">
        <is>
          <t>NCA</t>
        </is>
      </c>
      <c r="G320" s="3" t="inlineStr">
        <is>
          <t>Cylindrical</t>
        </is>
      </c>
      <c r="H320" s="3" t="inlineStr">
        <is>
          <t>LR2170SC</t>
        </is>
      </c>
      <c r="I320" s="3" t="inlineStr">
        <is>
          <t>Active</t>
        </is>
      </c>
      <c r="J320" s="3" t="inlineStr">
        <is>
          <t>Cyl</t>
        </is>
      </c>
      <c r="K320" s="4" t="n">
        <v>1000</v>
      </c>
      <c r="L320" s="4" t="n">
        <v>70</v>
      </c>
      <c r="M320" s="4" t="inlineStr">
        <is>
          <t>not defined</t>
        </is>
      </c>
      <c r="N320" s="4" t="inlineStr">
        <is>
          <t>not defined</t>
        </is>
      </c>
      <c r="O320" s="3" t="n">
        <v>5</v>
      </c>
      <c r="P320" s="3" t="n">
        <v>4.2</v>
      </c>
      <c r="Q320" s="3" t="n">
        <v>3.6</v>
      </c>
      <c r="R320" s="3" t="n">
        <v>2.75</v>
      </c>
      <c r="S320" s="3" t="n">
        <v>1</v>
      </c>
      <c r="T320" s="3" t="n">
        <v>10</v>
      </c>
      <c r="U320" s="6" t="inlineStr">
        <is>
          <t>not defined</t>
        </is>
      </c>
      <c r="V320" s="3" t="n">
        <v>70</v>
      </c>
      <c r="W320" s="3" t="n">
        <v>26.2081</v>
      </c>
      <c r="X320" s="3" t="n">
        <v>1.5</v>
      </c>
      <c r="Y320" s="3" t="n">
        <v>1</v>
      </c>
      <c r="Z320" s="6" t="inlineStr">
        <is>
          <t>not defined</t>
        </is>
      </c>
      <c r="AA320" s="17" t="inlineStr">
        <is>
          <t>not defined</t>
        </is>
      </c>
      <c r="AB320" s="4" t="inlineStr">
        <is>
          <t>not applicable</t>
        </is>
      </c>
      <c r="AC320" s="4" t="n">
        <v>70.90000000000001</v>
      </c>
      <c r="AE320" s="4" t="n">
        <v>21.7</v>
      </c>
      <c r="AF320" s="4" t="n">
        <v>2017</v>
      </c>
      <c r="AG320" s="4" t="inlineStr">
        <is>
          <t>x</t>
        </is>
      </c>
      <c r="AI320" s="11" t="inlineStr">
        <is>
          <t>26.07.2017</t>
        </is>
      </c>
      <c r="AK320" s="10" t="inlineStr">
        <is>
          <t>CC-CV</t>
        </is>
      </c>
      <c r="AL320" s="10" t="n">
        <v>0.02</v>
      </c>
      <c r="AM320" s="12" t="n">
        <v>1</v>
      </c>
      <c r="AN320">
        <f>IF(G320="Pouch",1,IF(G320="Prismatic",2,IF(G320="Cylindrical",3,"")))</f>
        <v/>
      </c>
      <c r="AO320" t="n">
        <v>64.69</v>
      </c>
    </row>
    <row r="321">
      <c r="A321" t="n">
        <v>319</v>
      </c>
      <c r="B321" s="3" t="inlineStr">
        <is>
          <t>SDL-26865</t>
        </is>
      </c>
      <c r="C321" s="3" t="inlineStr">
        <is>
          <t>SDL-26865</t>
        </is>
      </c>
      <c r="D321" s="3" t="inlineStr">
        <is>
          <t>Lishen</t>
        </is>
      </c>
      <c r="E321" s="3" t="inlineStr">
        <is>
          <t>Nickel rich</t>
        </is>
      </c>
      <c r="F321" s="3" t="inlineStr">
        <is>
          <t>NCA</t>
        </is>
      </c>
      <c r="G321" s="3" t="inlineStr">
        <is>
          <t>Cylindrical</t>
        </is>
      </c>
      <c r="H321" s="3" t="inlineStr">
        <is>
          <t>LR2170SF</t>
        </is>
      </c>
      <c r="I321" s="3" t="inlineStr">
        <is>
          <t>Active</t>
        </is>
      </c>
      <c r="J321" s="3" t="inlineStr">
        <is>
          <t>Cyl</t>
        </is>
      </c>
      <c r="K321" s="4" t="n">
        <v>1000</v>
      </c>
      <c r="L321" s="4" t="n">
        <v>80</v>
      </c>
      <c r="M321" s="3" t="n">
        <v>618</v>
      </c>
      <c r="N321" s="3" t="n">
        <v>230</v>
      </c>
      <c r="O321" s="3" t="n">
        <v>4.5</v>
      </c>
      <c r="P321" s="3" t="n">
        <v>4.2</v>
      </c>
      <c r="Q321" s="3" t="n">
        <v>3.6</v>
      </c>
      <c r="R321" s="3" t="n">
        <v>2.5</v>
      </c>
      <c r="S321" s="3" t="n">
        <v>4.5</v>
      </c>
      <c r="T321" s="3" t="n">
        <v>13.5</v>
      </c>
      <c r="U321" s="6" t="inlineStr">
        <is>
          <t>not defined</t>
        </is>
      </c>
      <c r="V321" s="3" t="n">
        <v>70</v>
      </c>
      <c r="W321" s="3" t="n">
        <v>26.7687</v>
      </c>
      <c r="X321" s="3" t="n">
        <v>5.4</v>
      </c>
      <c r="Y321" s="3" t="n">
        <v>2.25</v>
      </c>
      <c r="Z321" s="6" t="inlineStr">
        <is>
          <t>not defined</t>
        </is>
      </c>
      <c r="AA321" s="17" t="inlineStr">
        <is>
          <t>not defined</t>
        </is>
      </c>
      <c r="AB321" s="4" t="inlineStr">
        <is>
          <t>not applicable</t>
        </is>
      </c>
      <c r="AC321" s="4" t="n">
        <v>71.09999999999999</v>
      </c>
      <c r="AE321" s="4" t="n">
        <v>21.9</v>
      </c>
      <c r="AF321" s="4" t="n">
        <v>2019</v>
      </c>
      <c r="AG321" s="4" t="inlineStr">
        <is>
          <t>x</t>
        </is>
      </c>
      <c r="AI321" s="11" t="inlineStr">
        <is>
          <t>2021</t>
        </is>
      </c>
      <c r="AK321" s="10" t="inlineStr">
        <is>
          <t>CC-CV</t>
        </is>
      </c>
      <c r="AL321" s="10" t="n">
        <v>0.02</v>
      </c>
      <c r="AM321" s="12" t="n">
        <v>1</v>
      </c>
      <c r="AN321">
        <f>IF(G321="Pouch",1,IF(G321="Prismatic",2,IF(G321="Cylindrical",3,"")))</f>
        <v/>
      </c>
      <c r="AO321" t="n">
        <v>64.69</v>
      </c>
    </row>
    <row r="322">
      <c r="A322" t="n">
        <v>320</v>
      </c>
      <c r="B322" s="3" t="inlineStr">
        <is>
          <t>SDL-26872</t>
        </is>
      </c>
      <c r="C322" s="3" t="inlineStr">
        <is>
          <t>SDL-26872</t>
        </is>
      </c>
      <c r="D322" s="3" t="inlineStr">
        <is>
          <t>Amprius / Wuxi Lead</t>
        </is>
      </c>
      <c r="E322" s="3" t="inlineStr">
        <is>
          <t>Lithium Cobalt Oxide</t>
        </is>
      </c>
      <c r="F322" s="3" t="inlineStr">
        <is>
          <t>LCO - Silicon Nanowire</t>
        </is>
      </c>
      <c r="G322" s="3" t="inlineStr">
        <is>
          <t>Pouch</t>
        </is>
      </c>
      <c r="H322" s="3" t="inlineStr">
        <is>
          <t>ANW3.6-455055</t>
        </is>
      </c>
      <c r="I322" s="3" t="inlineStr">
        <is>
          <t>Active</t>
        </is>
      </c>
      <c r="J322" s="3" t="inlineStr">
        <is>
          <t>Prismatic</t>
        </is>
      </c>
      <c r="K322" s="4" t="n">
        <v>150</v>
      </c>
      <c r="L322" s="4" t="n">
        <v>80</v>
      </c>
      <c r="M322" s="4" t="inlineStr">
        <is>
          <t>not defined</t>
        </is>
      </c>
      <c r="N322" s="4" t="inlineStr">
        <is>
          <t>not defined</t>
        </is>
      </c>
      <c r="O322" s="3" t="n">
        <v>3.6</v>
      </c>
      <c r="P322" s="3" t="n">
        <v>4.35</v>
      </c>
      <c r="Q322" s="3" t="n">
        <v>3.6</v>
      </c>
      <c r="R322" s="3" t="n">
        <v>2.75</v>
      </c>
      <c r="S322" s="3" t="n">
        <v>0.51</v>
      </c>
      <c r="T322" s="3" t="n">
        <v>1.8</v>
      </c>
      <c r="U322" s="6" t="n">
        <v>0.2</v>
      </c>
      <c r="V322" s="3" t="n">
        <v>33</v>
      </c>
      <c r="W322" s="3" t="n">
        <v>12.375</v>
      </c>
      <c r="X322" s="3" t="n">
        <v>1.8</v>
      </c>
      <c r="Y322" s="3" t="n">
        <v>0.51</v>
      </c>
      <c r="Z322" s="6" t="n">
        <v>0.2</v>
      </c>
      <c r="AA322" s="17" t="inlineStr">
        <is>
          <t>not defined</t>
        </is>
      </c>
      <c r="AB322" s="4" t="n">
        <v>55</v>
      </c>
      <c r="AC322" s="4" t="n">
        <v>4.5</v>
      </c>
      <c r="AD322" s="4" t="n">
        <v>50</v>
      </c>
      <c r="AE322" s="7" t="inlineStr">
        <is>
          <t>not applicable</t>
        </is>
      </c>
      <c r="AF322" s="4" t="n">
        <v>2018</v>
      </c>
      <c r="AG322" s="4" t="inlineStr">
        <is>
          <t>x</t>
        </is>
      </c>
      <c r="AI322" s="11" t="inlineStr">
        <is>
          <t>2018</t>
        </is>
      </c>
      <c r="AK322" s="10" t="inlineStr">
        <is>
          <t>CC-CV</t>
        </is>
      </c>
      <c r="AL322" s="10" t="inlineStr">
        <is>
          <t>not defined</t>
        </is>
      </c>
      <c r="AM322" s="10" t="inlineStr">
        <is>
          <t>not defined</t>
        </is>
      </c>
      <c r="AN322">
        <f>IF(G322="Pouch",1,IF(G322="Prismatic",2,IF(G322="Cylindrical",3,"")))</f>
        <v/>
      </c>
      <c r="AO322" t="n">
        <v>60.25</v>
      </c>
    </row>
    <row r="323" ht="16.2" customHeight="1">
      <c r="A323" t="n">
        <v>321</v>
      </c>
      <c r="B323" s="3" t="inlineStr">
        <is>
          <t>SDL-26901</t>
        </is>
      </c>
      <c r="C323" s="3" t="inlineStr">
        <is>
          <t>SDL-26901</t>
        </is>
      </c>
      <c r="D323" s="3" t="inlineStr">
        <is>
          <t>Amprius / Wuxi Lead</t>
        </is>
      </c>
      <c r="E323" s="3" t="inlineStr">
        <is>
          <t>Nickel rich</t>
        </is>
      </c>
      <c r="F323" s="3" t="inlineStr">
        <is>
          <t>NMC, NCA, NMC/NCA</t>
        </is>
      </c>
      <c r="G323" s="3" t="inlineStr">
        <is>
          <t>Pouch</t>
        </is>
      </c>
      <c r="H323" s="3" t="inlineStr">
        <is>
          <t>E485795CH</t>
        </is>
      </c>
      <c r="I323" s="3" t="inlineStr">
        <is>
          <t>Active</t>
        </is>
      </c>
      <c r="J323" s="3" t="inlineStr">
        <is>
          <t>Prismatic</t>
        </is>
      </c>
      <c r="K323" s="4" t="n">
        <v>500</v>
      </c>
      <c r="L323" s="4" t="n">
        <v>80</v>
      </c>
      <c r="M323" s="4" t="inlineStr">
        <is>
          <t>not defined</t>
        </is>
      </c>
      <c r="N323" s="4" t="inlineStr">
        <is>
          <t>not defined</t>
        </is>
      </c>
      <c r="O323" s="3" t="n">
        <v>5</v>
      </c>
      <c r="P323" s="3" t="n">
        <v>4.4</v>
      </c>
      <c r="Q323" s="3" t="n">
        <v>3.85</v>
      </c>
      <c r="R323" s="3" t="n">
        <v>3</v>
      </c>
      <c r="S323" s="3" t="n">
        <v>0.98</v>
      </c>
      <c r="T323" s="3" t="n">
        <v>5</v>
      </c>
      <c r="U323" s="6" t="n">
        <v>0.5</v>
      </c>
      <c r="V323" s="3" t="n">
        <v>65</v>
      </c>
      <c r="W323" s="3" t="n">
        <v>27.1889</v>
      </c>
      <c r="X323" s="3" t="n">
        <v>2.45</v>
      </c>
      <c r="Y323" s="3" t="n">
        <v>1</v>
      </c>
      <c r="Z323" s="6" t="n">
        <v>0.5</v>
      </c>
      <c r="AA323" s="17" t="inlineStr">
        <is>
          <t>not defined</t>
        </is>
      </c>
      <c r="AB323" s="4" t="n">
        <v>96.5</v>
      </c>
      <c r="AC323" s="4" t="n">
        <v>4.9</v>
      </c>
      <c r="AD323" s="4" t="n">
        <v>57.5</v>
      </c>
      <c r="AE323" s="7" t="inlineStr">
        <is>
          <t>not applicable</t>
        </is>
      </c>
      <c r="AF323" s="4" t="n">
        <v>2016</v>
      </c>
      <c r="AG323" s="4" t="inlineStr">
        <is>
          <t>x</t>
        </is>
      </c>
      <c r="AI323" s="13" t="inlineStr">
        <is>
          <t>AMP/JS-SPEC-A07-05</t>
        </is>
      </c>
      <c r="AK323" s="10" t="inlineStr">
        <is>
          <t>CC-CV</t>
        </is>
      </c>
      <c r="AL323" s="10" t="inlineStr">
        <is>
          <t>not defined</t>
        </is>
      </c>
      <c r="AM323" s="10" t="inlineStr">
        <is>
          <t>not defined</t>
        </is>
      </c>
      <c r="AN323">
        <f>IF(G323="Pouch",1,IF(G323="Prismatic",2,IF(G323="Cylindrical",3,"")))</f>
        <v/>
      </c>
      <c r="AO323" t="n">
        <v>60.25</v>
      </c>
    </row>
    <row r="324">
      <c r="A324" t="n">
        <v>322</v>
      </c>
      <c r="B324" s="3" t="inlineStr">
        <is>
          <t>SDL-26910</t>
        </is>
      </c>
      <c r="C324" s="3" t="inlineStr">
        <is>
          <t>SDL-26910</t>
        </is>
      </c>
      <c r="D324" s="3" t="inlineStr">
        <is>
          <t>Hangzhou Future Power Technology Co</t>
        </is>
      </c>
      <c r="G324" s="3" t="inlineStr">
        <is>
          <t>Pouch</t>
        </is>
      </c>
      <c r="H324" s="3" t="inlineStr">
        <is>
          <t>FT655894P</t>
        </is>
      </c>
      <c r="I324" s="3" t="inlineStr">
        <is>
          <t>Active</t>
        </is>
      </c>
      <c r="J324" s="3" t="inlineStr">
        <is>
          <t>Prismatic</t>
        </is>
      </c>
      <c r="K324" s="4" t="n">
        <v>500</v>
      </c>
      <c r="L324" s="4" t="n">
        <v>80</v>
      </c>
      <c r="M324" s="4" t="inlineStr">
        <is>
          <t>not defined</t>
        </is>
      </c>
      <c r="N324" s="4" t="inlineStr">
        <is>
          <t>not defined</t>
        </is>
      </c>
      <c r="O324" s="3" t="n">
        <v>5.15</v>
      </c>
      <c r="P324" s="3" t="n">
        <v>4.35</v>
      </c>
      <c r="Q324" s="3" t="n">
        <v>3.8</v>
      </c>
      <c r="R324" s="3" t="n">
        <v>3</v>
      </c>
      <c r="S324" s="3" t="n">
        <v>1</v>
      </c>
      <c r="T324" s="3" t="n">
        <v>2.5</v>
      </c>
      <c r="U324" s="6" t="inlineStr">
        <is>
          <t>not defined</t>
        </is>
      </c>
      <c r="V324" s="3" t="n">
        <v>105</v>
      </c>
      <c r="W324" s="3" t="n">
        <v>37.8232</v>
      </c>
      <c r="X324" s="3" t="n">
        <v>2.5</v>
      </c>
      <c r="Y324" s="3" t="n">
        <v>1</v>
      </c>
      <c r="Z324" s="6" t="inlineStr">
        <is>
          <t>not defined</t>
        </is>
      </c>
      <c r="AA324" s="17" t="inlineStr">
        <is>
          <t>not defined</t>
        </is>
      </c>
      <c r="AB324" s="4" t="n">
        <v>96.5</v>
      </c>
      <c r="AC324" s="4" t="n">
        <v>6.7</v>
      </c>
      <c r="AD324" s="4" t="n">
        <v>58.5</v>
      </c>
      <c r="AE324" s="7" t="inlineStr">
        <is>
          <t>not applicable</t>
        </is>
      </c>
      <c r="AG324" s="4" t="inlineStr">
        <is>
          <t>x</t>
        </is>
      </c>
      <c r="AI324" s="11" t="inlineStr">
        <is>
          <t>Customer Code F0635</t>
        </is>
      </c>
      <c r="AK324" s="10" t="inlineStr">
        <is>
          <t>CC-CV</t>
        </is>
      </c>
      <c r="AL324" s="10" t="inlineStr">
        <is>
          <t>not defined</t>
        </is>
      </c>
      <c r="AM324" s="10" t="inlineStr">
        <is>
          <t>not defined</t>
        </is>
      </c>
      <c r="AN324">
        <f>IF(G324="Pouch",1,IF(G324="Prismatic",2,IF(G324="Cylindrical",3,"")))</f>
        <v/>
      </c>
      <c r="AO324" t="n">
        <v>60.25</v>
      </c>
    </row>
    <row r="325">
      <c r="A325" t="n">
        <v>323</v>
      </c>
      <c r="B325" s="3" t="inlineStr">
        <is>
          <t>SDL-26913</t>
        </is>
      </c>
      <c r="C325" s="3" t="inlineStr">
        <is>
          <t>SDL-26913</t>
        </is>
      </c>
      <c r="D325" s="3" t="inlineStr">
        <is>
          <t>BMZ / Sony</t>
        </is>
      </c>
      <c r="E325" s="3" t="inlineStr">
        <is>
          <t>Nickel rich</t>
        </is>
      </c>
      <c r="F325" s="3" t="inlineStr">
        <is>
          <t>NCA</t>
        </is>
      </c>
      <c r="G325" s="3" t="inlineStr">
        <is>
          <t>Cylindrical</t>
        </is>
      </c>
      <c r="H325" s="3" t="inlineStr">
        <is>
          <t>BMZ 21700 40PS1</t>
        </is>
      </c>
      <c r="I325" s="3" t="inlineStr">
        <is>
          <t>Active</t>
        </is>
      </c>
      <c r="J325" s="3" t="inlineStr">
        <is>
          <t>Cyl</t>
        </is>
      </c>
      <c r="K325" s="4" t="n">
        <v>1000</v>
      </c>
      <c r="L325" s="4" t="n">
        <v>80</v>
      </c>
      <c r="M325" s="4" t="inlineStr">
        <is>
          <t>not defined</t>
        </is>
      </c>
      <c r="N325" s="4" t="inlineStr">
        <is>
          <t>not defined</t>
        </is>
      </c>
      <c r="O325" s="3" t="n">
        <v>4</v>
      </c>
      <c r="P325" s="3" t="n">
        <v>4.2</v>
      </c>
      <c r="Q325" s="3" t="n">
        <v>3.6</v>
      </c>
      <c r="R325" s="3" t="n">
        <v>2.5</v>
      </c>
      <c r="S325" s="3" t="n">
        <v>0.8</v>
      </c>
      <c r="T325" s="3" t="n">
        <v>35</v>
      </c>
      <c r="U325" s="6" t="n">
        <v>1</v>
      </c>
      <c r="V325" s="3" t="n">
        <v>70</v>
      </c>
      <c r="W325" s="3" t="n">
        <v>24.8494</v>
      </c>
      <c r="X325" s="3" t="n">
        <v>6</v>
      </c>
      <c r="Y325" s="3" t="n">
        <v>2</v>
      </c>
      <c r="Z325" s="6" t="n">
        <v>1</v>
      </c>
      <c r="AA325" s="17" t="inlineStr">
        <is>
          <t>not defined</t>
        </is>
      </c>
      <c r="AB325" s="4" t="inlineStr">
        <is>
          <t>not applicable</t>
        </is>
      </c>
      <c r="AC325" s="4" t="n">
        <v>70.3</v>
      </c>
      <c r="AE325" s="4" t="n">
        <v>21.22</v>
      </c>
      <c r="AG325" s="4" t="inlineStr">
        <is>
          <t>x</t>
        </is>
      </c>
      <c r="AI325" s="11" t="inlineStr">
        <is>
          <t>2017</t>
        </is>
      </c>
      <c r="AK325" s="10" t="inlineStr">
        <is>
          <t>CC-CV</t>
        </is>
      </c>
      <c r="AL325" s="10" t="inlineStr">
        <is>
          <t>not defined</t>
        </is>
      </c>
      <c r="AM325" s="10" t="inlineStr">
        <is>
          <t>not defined</t>
        </is>
      </c>
      <c r="AN325">
        <f>IF(G325="Pouch",1,IF(G325="Prismatic",2,IF(G325="Cylindrical",3,"")))</f>
        <v/>
      </c>
      <c r="AO325" t="n">
        <v>64.69</v>
      </c>
    </row>
    <row r="326">
      <c r="A326" t="n">
        <v>324</v>
      </c>
      <c r="B326" s="3" t="inlineStr">
        <is>
          <t>SDL-26914</t>
        </is>
      </c>
      <c r="C326" s="3" t="inlineStr">
        <is>
          <t>SDL-26914</t>
        </is>
      </c>
      <c r="D326" s="3" t="inlineStr">
        <is>
          <t>BMZ / Sony</t>
        </is>
      </c>
      <c r="E326" s="3" t="inlineStr">
        <is>
          <t>Nickel rich</t>
        </is>
      </c>
      <c r="F326" s="3" t="inlineStr">
        <is>
          <t>NCA</t>
        </is>
      </c>
      <c r="G326" s="3" t="inlineStr">
        <is>
          <t>Cylindrical</t>
        </is>
      </c>
      <c r="H326" t="inlineStr">
        <is>
          <t>BMZ 21700 42 PM</t>
        </is>
      </c>
      <c r="I326" s="3" t="inlineStr">
        <is>
          <t>Active</t>
        </is>
      </c>
      <c r="J326" s="3" t="inlineStr">
        <is>
          <t>Cyl</t>
        </is>
      </c>
      <c r="K326" s="4" t="n">
        <v>250</v>
      </c>
      <c r="L326" s="4" t="n">
        <v>85</v>
      </c>
      <c r="M326" s="4" t="inlineStr">
        <is>
          <t>not defined</t>
        </is>
      </c>
      <c r="N326" s="4" t="inlineStr">
        <is>
          <t>not defined</t>
        </is>
      </c>
      <c r="O326" s="3" t="n">
        <v>4.16</v>
      </c>
      <c r="P326" s="3" t="n">
        <v>4.2</v>
      </c>
      <c r="Q326" s="3" t="n">
        <v>3.6</v>
      </c>
      <c r="R326" s="3" t="n">
        <v>2</v>
      </c>
      <c r="S326" s="3" t="n">
        <v>0.832</v>
      </c>
      <c r="T326" s="3" t="n">
        <v>35</v>
      </c>
      <c r="U326" s="6" t="n">
        <v>1</v>
      </c>
      <c r="V326" s="3" t="n">
        <v>72</v>
      </c>
      <c r="W326" s="3" t="n">
        <v>24.9759</v>
      </c>
      <c r="X326" s="3" t="n">
        <v>6</v>
      </c>
      <c r="Y326" s="3" t="n">
        <v>2</v>
      </c>
      <c r="Z326" s="6" t="n">
        <v>1</v>
      </c>
      <c r="AA326" s="17" t="inlineStr">
        <is>
          <t>not defined</t>
        </is>
      </c>
      <c r="AB326" s="4" t="inlineStr">
        <is>
          <t>not applicable</t>
        </is>
      </c>
      <c r="AC326" s="4" t="n">
        <v>69.8</v>
      </c>
      <c r="AE326" s="4" t="n">
        <v>21.35</v>
      </c>
      <c r="AG326" s="4" t="inlineStr">
        <is>
          <t>x</t>
        </is>
      </c>
      <c r="AI326" s="11" t="inlineStr">
        <is>
          <t>-</t>
        </is>
      </c>
      <c r="AK326" s="10" t="inlineStr">
        <is>
          <t>CC-CV</t>
        </is>
      </c>
      <c r="AL326" s="10" t="inlineStr">
        <is>
          <t>not defined</t>
        </is>
      </c>
      <c r="AM326" s="10" t="inlineStr">
        <is>
          <t>not defined</t>
        </is>
      </c>
      <c r="AN326">
        <f>IF(G326="Pouch",1,IF(G326="Prismatic",2,IF(G326="Cylindrical",3,"")))</f>
        <v/>
      </c>
      <c r="AO326" t="n">
        <v>64.69</v>
      </c>
    </row>
    <row r="327">
      <c r="A327" t="n">
        <v>325</v>
      </c>
      <c r="B327" s="3" t="inlineStr">
        <is>
          <t>SDL-26917</t>
        </is>
      </c>
      <c r="C327" s="3" t="inlineStr">
        <is>
          <t>SDL-26917</t>
        </is>
      </c>
      <c r="D327" s="3" t="inlineStr">
        <is>
          <t>BMZ / Sony</t>
        </is>
      </c>
      <c r="E327" s="3" t="inlineStr">
        <is>
          <t>Nickel rich</t>
        </is>
      </c>
      <c r="F327" s="3" t="inlineStr">
        <is>
          <t>NCA</t>
        </is>
      </c>
      <c r="G327" s="3" t="inlineStr">
        <is>
          <t>Cylindrical</t>
        </is>
      </c>
      <c r="H327" s="3" t="inlineStr">
        <is>
          <t>BMZ 21700 52E</t>
        </is>
      </c>
      <c r="I327" s="3" t="inlineStr">
        <is>
          <t>Active</t>
        </is>
      </c>
      <c r="J327" s="3" t="inlineStr">
        <is>
          <t>Cyl</t>
        </is>
      </c>
      <c r="K327" s="4" t="n">
        <v>350</v>
      </c>
      <c r="L327" s="4" t="n">
        <v>70</v>
      </c>
      <c r="M327" s="4" t="inlineStr">
        <is>
          <t>not defined</t>
        </is>
      </c>
      <c r="N327" s="4" t="inlineStr">
        <is>
          <t>not defined</t>
        </is>
      </c>
      <c r="O327" s="3" t="n">
        <v>5.2</v>
      </c>
      <c r="P327" s="3" t="n">
        <v>4.2</v>
      </c>
      <c r="Q327" s="3" t="n">
        <v>3.6</v>
      </c>
      <c r="R327" s="3" t="n">
        <v>2.5</v>
      </c>
      <c r="S327" s="3" t="n">
        <v>1.05</v>
      </c>
      <c r="T327" s="3" t="n">
        <v>8</v>
      </c>
      <c r="U327" s="6" t="n">
        <v>1</v>
      </c>
      <c r="V327" s="3" t="n">
        <v>70</v>
      </c>
      <c r="W327" s="3" t="n">
        <v>24.9759</v>
      </c>
      <c r="X327" s="3" t="n">
        <v>4</v>
      </c>
      <c r="Y327" s="3" t="n">
        <v>1.05</v>
      </c>
      <c r="Z327" s="6" t="n">
        <v>1</v>
      </c>
      <c r="AA327" s="10" t="inlineStr">
        <is>
          <t>not defined</t>
        </is>
      </c>
      <c r="AB327" s="4" t="inlineStr">
        <is>
          <t>not applicable</t>
        </is>
      </c>
      <c r="AC327" s="4" t="n">
        <v>69.8</v>
      </c>
      <c r="AE327" s="4" t="n">
        <v>21.35</v>
      </c>
      <c r="AF327" s="4" t="n">
        <v>2017</v>
      </c>
      <c r="AG327" s="4" t="inlineStr">
        <is>
          <t>x</t>
        </is>
      </c>
      <c r="AK327" s="10" t="inlineStr">
        <is>
          <t>CC-CV</t>
        </is>
      </c>
      <c r="AL327" s="10" t="inlineStr">
        <is>
          <t>not defined</t>
        </is>
      </c>
      <c r="AM327" s="10" t="inlineStr">
        <is>
          <t>not defined</t>
        </is>
      </c>
      <c r="AN327">
        <f>IF(G327="Pouch",1,IF(G327="Prismatic",2,IF(G327="Cylindrical",3,"")))</f>
        <v/>
      </c>
      <c r="AO327" t="n">
        <v>64.69</v>
      </c>
    </row>
    <row r="328">
      <c r="A328" t="n">
        <v>326</v>
      </c>
      <c r="B328" s="3" t="inlineStr">
        <is>
          <t>SDL-26918</t>
        </is>
      </c>
      <c r="C328" s="3" t="inlineStr">
        <is>
          <t>SDL-26918</t>
        </is>
      </c>
      <c r="D328" s="3" t="inlineStr">
        <is>
          <t>Murata</t>
        </is>
      </c>
      <c r="E328" s="3" t="inlineStr">
        <is>
          <t>Nickel rich</t>
        </is>
      </c>
      <c r="F328" s="3" t="inlineStr">
        <is>
          <t>NCA</t>
        </is>
      </c>
      <c r="G328" s="3" t="inlineStr">
        <is>
          <t>Cylindrical</t>
        </is>
      </c>
      <c r="H328" s="3" t="inlineStr">
        <is>
          <t>US21700VTC6A</t>
        </is>
      </c>
      <c r="I328" s="3" t="inlineStr">
        <is>
          <t>Active</t>
        </is>
      </c>
      <c r="J328" s="3" t="inlineStr">
        <is>
          <t>Cyl</t>
        </is>
      </c>
      <c r="K328" s="4" t="n">
        <v>500</v>
      </c>
      <c r="L328" s="4" t="n">
        <v>80</v>
      </c>
      <c r="M328" s="3" t="n">
        <v>578</v>
      </c>
      <c r="N328" s="4" t="inlineStr">
        <is>
          <t>not defined</t>
        </is>
      </c>
      <c r="O328" s="3" t="n">
        <v>4</v>
      </c>
      <c r="P328" s="3" t="n">
        <v>4.2</v>
      </c>
      <c r="Q328" s="3" t="n">
        <v>3.6</v>
      </c>
      <c r="R328" s="3" t="n">
        <v>2</v>
      </c>
      <c r="S328" s="3" t="n">
        <v>0.8</v>
      </c>
      <c r="T328" s="3" t="n">
        <v>40</v>
      </c>
      <c r="U328" s="6" t="n">
        <v>2.5</v>
      </c>
      <c r="V328" s="3" t="n">
        <v>72.7</v>
      </c>
      <c r="W328" s="3" t="n">
        <v>25.5189</v>
      </c>
      <c r="X328" s="3" t="n">
        <v>9</v>
      </c>
      <c r="Y328" s="3" t="n">
        <v>3</v>
      </c>
      <c r="Z328" s="6" t="n">
        <v>1</v>
      </c>
      <c r="AA328" s="10" t="inlineStr">
        <is>
          <t>not defined</t>
        </is>
      </c>
      <c r="AB328" s="4" t="inlineStr">
        <is>
          <t>not applicable</t>
        </is>
      </c>
      <c r="AC328" s="4" t="n">
        <v>70</v>
      </c>
      <c r="AE328" s="4" t="n">
        <v>21.55</v>
      </c>
      <c r="AF328" s="4" t="n">
        <v>2021</v>
      </c>
      <c r="AG328" s="4" t="inlineStr">
        <is>
          <t>x</t>
        </is>
      </c>
      <c r="AI328" s="11" t="inlineStr">
        <is>
          <t>-</t>
        </is>
      </c>
      <c r="AK328" s="10" t="inlineStr">
        <is>
          <t>CC-CV</t>
        </is>
      </c>
      <c r="AL328" s="10" t="n">
        <v>0.02</v>
      </c>
      <c r="AM328" s="10" t="inlineStr">
        <is>
          <t>not defined</t>
        </is>
      </c>
      <c r="AN328">
        <f>IF(G328="Pouch",1,IF(G328="Prismatic",2,IF(G328="Cylindrical",3,"")))</f>
        <v/>
      </c>
      <c r="AO328" t="n">
        <v>64.69</v>
      </c>
    </row>
    <row r="329">
      <c r="A329" t="n">
        <v>327</v>
      </c>
      <c r="B329" s="3" t="inlineStr">
        <is>
          <t>SDL-26925</t>
        </is>
      </c>
      <c r="C329" s="3" t="inlineStr">
        <is>
          <t>SDL-26925</t>
        </is>
      </c>
      <c r="D329" s="3" t="inlineStr">
        <is>
          <t>Dongguan K-Tech New Energy</t>
        </is>
      </c>
      <c r="F329" s="3" t="inlineStr">
        <is>
          <t>NMC, NCA, NMC/NCA</t>
        </is>
      </c>
      <c r="G329" s="3" t="inlineStr">
        <is>
          <t>Cylindrical</t>
        </is>
      </c>
      <c r="H329" s="3" t="inlineStr">
        <is>
          <t>INR21700P-4000mAh</t>
        </is>
      </c>
      <c r="I329" s="3" t="inlineStr">
        <is>
          <t>Active</t>
        </is>
      </c>
      <c r="J329" s="3" t="inlineStr">
        <is>
          <t>Cyl</t>
        </is>
      </c>
      <c r="K329" s="4" t="n">
        <v>500</v>
      </c>
      <c r="L329" s="4" t="n">
        <v>80</v>
      </c>
      <c r="M329" s="4" t="inlineStr">
        <is>
          <t>not defined</t>
        </is>
      </c>
      <c r="N329" s="4" t="inlineStr">
        <is>
          <t>not defined</t>
        </is>
      </c>
      <c r="O329" s="3" t="n">
        <v>4</v>
      </c>
      <c r="P329" s="3" t="n">
        <v>4.2</v>
      </c>
      <c r="Q329" s="3" t="n">
        <v>3.7</v>
      </c>
      <c r="R329" s="3" t="n">
        <v>2.75</v>
      </c>
      <c r="S329" s="3" t="n">
        <v>0.8</v>
      </c>
      <c r="T329" s="3" t="n">
        <v>12</v>
      </c>
      <c r="U329" s="6" t="n">
        <v>0.5</v>
      </c>
      <c r="V329" s="3" t="n">
        <v>68</v>
      </c>
      <c r="W329" s="3" t="n">
        <v>26.1517</v>
      </c>
      <c r="X329" s="3" t="n">
        <v>4</v>
      </c>
      <c r="Y329" s="3" t="n">
        <v>0.8</v>
      </c>
      <c r="Z329" s="6" t="n">
        <v>0.5</v>
      </c>
      <c r="AA329" s="10" t="inlineStr">
        <is>
          <t>not defined</t>
        </is>
      </c>
      <c r="AB329" s="4" t="inlineStr">
        <is>
          <t>not applicable</t>
        </is>
      </c>
      <c r="AC329" s="4" t="n">
        <v>70.09999999999999</v>
      </c>
      <c r="AE329" s="4" t="n">
        <v>21.8</v>
      </c>
      <c r="AF329" s="4" t="n">
        <v>2018</v>
      </c>
      <c r="AG329" s="4" t="inlineStr">
        <is>
          <t>x</t>
        </is>
      </c>
      <c r="AI329" s="11" t="inlineStr">
        <is>
          <t>12.01.2018</t>
        </is>
      </c>
      <c r="AK329" s="10" t="inlineStr">
        <is>
          <t>CC-CV</t>
        </is>
      </c>
      <c r="AL329" s="10" t="n">
        <v>0.02</v>
      </c>
      <c r="AM329" s="12" t="n">
        <v>1</v>
      </c>
      <c r="AN329">
        <f>IF(G329="Pouch",1,IF(G329="Prismatic",2,IF(G329="Cylindrical",3,"")))</f>
        <v/>
      </c>
      <c r="AO329" t="n">
        <v>64.69</v>
      </c>
    </row>
    <row r="330">
      <c r="A330" t="n">
        <v>328</v>
      </c>
      <c r="B330" s="3" t="inlineStr">
        <is>
          <t>SDL-26944</t>
        </is>
      </c>
      <c r="C330" s="3" t="inlineStr">
        <is>
          <t>SDL-26944</t>
        </is>
      </c>
      <c r="D330" s="3" t="inlineStr">
        <is>
          <t>Yinglong</t>
        </is>
      </c>
      <c r="E330" s="3" t="inlineStr">
        <is>
          <t>Lithium Titanate</t>
        </is>
      </c>
      <c r="F330" s="3" t="inlineStr">
        <is>
          <t>LTO</t>
        </is>
      </c>
      <c r="G330" s="3" t="inlineStr">
        <is>
          <t>Cylindrical</t>
        </is>
      </c>
      <c r="H330" s="3" t="inlineStr">
        <is>
          <t>LTO66160H/40Ah</t>
        </is>
      </c>
      <c r="I330" s="3" t="inlineStr">
        <is>
          <t>Active</t>
        </is>
      </c>
      <c r="J330" s="3" t="inlineStr">
        <is>
          <t>Cyl</t>
        </is>
      </c>
      <c r="K330" s="4" t="n">
        <v>16000</v>
      </c>
      <c r="L330" s="4" t="n">
        <v>80</v>
      </c>
      <c r="M330" s="4" t="inlineStr">
        <is>
          <t>not defined</t>
        </is>
      </c>
      <c r="N330" s="4" t="inlineStr">
        <is>
          <t>not defined</t>
        </is>
      </c>
      <c r="O330" s="3" t="n">
        <v>40</v>
      </c>
      <c r="P330" s="3" t="n">
        <v>2.7</v>
      </c>
      <c r="Q330" s="3" t="n">
        <v>2.3</v>
      </c>
      <c r="R330" s="3" t="n">
        <v>1.5</v>
      </c>
      <c r="S330" s="3" t="n">
        <v>40</v>
      </c>
      <c r="T330" s="3" t="n">
        <v>240</v>
      </c>
      <c r="U330" s="6" t="n">
        <v>1</v>
      </c>
      <c r="V330" s="3" t="n">
        <v>1250</v>
      </c>
      <c r="W330" s="3" t="n">
        <v>547.1136</v>
      </c>
      <c r="X330" s="3" t="n">
        <v>400</v>
      </c>
      <c r="Y330" s="3" t="n">
        <v>40</v>
      </c>
      <c r="Z330" s="6" t="n">
        <v>1</v>
      </c>
      <c r="AA330" s="10" t="inlineStr">
        <is>
          <t>not defined</t>
        </is>
      </c>
      <c r="AB330" s="4" t="inlineStr">
        <is>
          <t>not applicable</t>
        </is>
      </c>
      <c r="AC330" s="4" t="n">
        <v>160</v>
      </c>
      <c r="AE330" s="4" t="n">
        <v>66</v>
      </c>
      <c r="AF330" s="4" t="n">
        <v>2016</v>
      </c>
      <c r="AG330" s="4" t="inlineStr">
        <is>
          <t>x</t>
        </is>
      </c>
      <c r="AI330" s="11" t="inlineStr">
        <is>
          <t>12.12.2016</t>
        </is>
      </c>
      <c r="AK330" s="10" t="inlineStr">
        <is>
          <t>CC-CV</t>
        </is>
      </c>
      <c r="AL330" s="10" t="inlineStr">
        <is>
          <t>not defined</t>
        </is>
      </c>
      <c r="AM330" s="12" t="n">
        <v>1</v>
      </c>
      <c r="AN330">
        <f>IF(G330="Pouch",1,IF(G330="Prismatic",2,IF(G330="Cylindrical",3,"")))</f>
        <v/>
      </c>
      <c r="AO330" t="n">
        <v>64.69</v>
      </c>
    </row>
    <row r="331">
      <c r="A331" t="n">
        <v>329</v>
      </c>
      <c r="B331" s="3" t="inlineStr">
        <is>
          <t>SDL-26945</t>
        </is>
      </c>
      <c r="C331" s="3" t="inlineStr">
        <is>
          <t>SDL-26945</t>
        </is>
      </c>
      <c r="D331" s="3" t="inlineStr">
        <is>
          <t>Yinglong</t>
        </is>
      </c>
      <c r="E331" s="3" t="inlineStr">
        <is>
          <t>Lithium Titanate</t>
        </is>
      </c>
      <c r="F331" s="3" t="inlineStr">
        <is>
          <t>LTO</t>
        </is>
      </c>
      <c r="G331" s="3" t="inlineStr">
        <is>
          <t>Cylindrical</t>
        </is>
      </c>
      <c r="H331" s="3" t="inlineStr">
        <is>
          <t>35Ah</t>
        </is>
      </c>
      <c r="I331" s="3" t="inlineStr">
        <is>
          <t>Active</t>
        </is>
      </c>
      <c r="J331" s="3" t="inlineStr">
        <is>
          <t>Cyl</t>
        </is>
      </c>
      <c r="K331" s="4" t="n">
        <v>16000</v>
      </c>
      <c r="L331" s="4" t="n">
        <v>80</v>
      </c>
      <c r="M331" s="4" t="inlineStr">
        <is>
          <t>not defined</t>
        </is>
      </c>
      <c r="N331" s="4" t="inlineStr">
        <is>
          <t>not defined</t>
        </is>
      </c>
      <c r="O331" s="3" t="n">
        <v>36.2</v>
      </c>
      <c r="P331" s="3" t="n">
        <v>2.7</v>
      </c>
      <c r="Q331" s="3" t="n">
        <v>2.3</v>
      </c>
      <c r="R331" s="3" t="n">
        <v>1.5</v>
      </c>
      <c r="S331" s="3" t="n">
        <v>35</v>
      </c>
      <c r="T331" s="3" t="n">
        <v>210</v>
      </c>
      <c r="U331" s="6" t="n">
        <v>1</v>
      </c>
      <c r="V331" s="3" t="n">
        <v>1220</v>
      </c>
      <c r="W331" s="3" t="n">
        <v>547.1136</v>
      </c>
      <c r="X331" s="3" t="n">
        <v>210</v>
      </c>
      <c r="Y331" s="3" t="n">
        <v>80</v>
      </c>
      <c r="Z331" s="6" t="n">
        <v>1</v>
      </c>
      <c r="AA331" s="10" t="inlineStr">
        <is>
          <t>not defined</t>
        </is>
      </c>
      <c r="AB331" s="4" t="inlineStr">
        <is>
          <t>not applicable</t>
        </is>
      </c>
      <c r="AC331" s="4" t="n">
        <v>160</v>
      </c>
      <c r="AE331" s="4" t="n">
        <v>66</v>
      </c>
      <c r="AF331" s="4" t="n">
        <v>2016</v>
      </c>
      <c r="AG331" s="4" t="inlineStr">
        <is>
          <t>x</t>
        </is>
      </c>
      <c r="AK331" s="10" t="inlineStr">
        <is>
          <t>CC-CV</t>
        </is>
      </c>
      <c r="AL331" s="10" t="inlineStr">
        <is>
          <t>not defined</t>
        </is>
      </c>
      <c r="AM331" s="12" t="n">
        <v>1</v>
      </c>
      <c r="AN331">
        <f>IF(G331="Pouch",1,IF(G331="Prismatic",2,IF(G331="Cylindrical",3,"")))</f>
        <v/>
      </c>
      <c r="AO331" t="n">
        <v>64.69</v>
      </c>
    </row>
    <row r="332">
      <c r="A332" t="n">
        <v>330</v>
      </c>
      <c r="B332" s="3" t="inlineStr">
        <is>
          <t>TUM-001a</t>
        </is>
      </c>
      <c r="C332" s="3" t="inlineStr">
        <is>
          <t>TUM-001</t>
        </is>
      </c>
      <c r="D332" s="3" t="inlineStr">
        <is>
          <t>Samsung</t>
        </is>
      </c>
      <c r="E332" s="3" t="inlineStr">
        <is>
          <t>Nickel rich</t>
        </is>
      </c>
      <c r="F332" s="3" t="inlineStr">
        <is>
          <t>NMC</t>
        </is>
      </c>
      <c r="G332" s="3" t="inlineStr">
        <is>
          <t>Prismatic</t>
        </is>
      </c>
      <c r="H332" s="3" t="inlineStr">
        <is>
          <t xml:space="preserve">SDI 94Ah </t>
        </is>
      </c>
      <c r="I332" s="3" t="inlineStr">
        <is>
          <t>Active</t>
        </is>
      </c>
      <c r="J332" s="3" t="inlineStr">
        <is>
          <t>Prismatic</t>
        </is>
      </c>
      <c r="K332" s="4" t="n">
        <v>1500</v>
      </c>
      <c r="L332" s="4" t="n">
        <v>80</v>
      </c>
      <c r="M332" s="19">
        <f>Q332*O332/(1.25*1.73*0.45)</f>
        <v/>
      </c>
      <c r="N332" s="3" t="n">
        <v>165</v>
      </c>
      <c r="O332" s="3" t="n">
        <v>94</v>
      </c>
      <c r="P332" s="3" t="n">
        <v>4.15</v>
      </c>
      <c r="Q332" s="3" t="n">
        <v>3.68</v>
      </c>
      <c r="R332" s="3" t="n">
        <v>2.7</v>
      </c>
      <c r="S332" s="3">
        <f>1/3*O332</f>
        <v/>
      </c>
      <c r="T332" s="3" t="n">
        <v>150</v>
      </c>
      <c r="U332" s="6" t="n">
        <v>1</v>
      </c>
      <c r="V332" s="3" t="n">
        <v>2100</v>
      </c>
      <c r="W332" s="19">
        <f>12.5*17.3*4.5</f>
        <v/>
      </c>
      <c r="X332" s="3" t="n">
        <v>72</v>
      </c>
      <c r="Y332" s="3">
        <f>1/3*O332</f>
        <v/>
      </c>
      <c r="Z332" s="6" t="n">
        <v>1</v>
      </c>
      <c r="AA332" s="10" t="inlineStr">
        <is>
          <t>not defined</t>
        </is>
      </c>
      <c r="AB332" s="4" t="n">
        <v>173</v>
      </c>
      <c r="AC332" s="4" t="n">
        <v>45</v>
      </c>
      <c r="AD332" s="4" t="n">
        <v>125</v>
      </c>
      <c r="AE332" s="7" t="inlineStr">
        <is>
          <t>not applicable</t>
        </is>
      </c>
      <c r="AF332" s="4" t="n">
        <v>2015</v>
      </c>
      <c r="AG332" s="4" t="inlineStr">
        <is>
          <t>(x)</t>
        </is>
      </c>
      <c r="AI332" s="11" t="inlineStr">
        <is>
          <t>31.12.2015</t>
        </is>
      </c>
      <c r="AJ332" s="4" t="inlineStr">
        <is>
          <t>0.5C/1C 5200 @70% - 1C/1C: 1,500 / 2,500</t>
        </is>
      </c>
      <c r="AK332" s="10" t="inlineStr">
        <is>
          <t>CC-CV</t>
        </is>
      </c>
      <c r="AL332" s="10">
        <f>0.02</f>
        <v/>
      </c>
      <c r="AM332" s="10" t="inlineStr">
        <is>
          <t>not defined</t>
        </is>
      </c>
      <c r="AN332">
        <f>IF(G332="Pouch",1,IF(G332="Prismatic",2,IF(G332="Cylindrical",3,"")))</f>
        <v/>
      </c>
      <c r="AO332" t="n">
        <v>60.79</v>
      </c>
    </row>
    <row r="333">
      <c r="A333" t="n">
        <v>331</v>
      </c>
      <c r="B333" s="3" t="inlineStr">
        <is>
          <t>TUM-02</t>
        </is>
      </c>
      <c r="C333" s="3" t="inlineStr">
        <is>
          <t>TUM-02</t>
        </is>
      </c>
      <c r="D333" s="3" t="inlineStr">
        <is>
          <t>Kokam</t>
        </is>
      </c>
      <c r="E333" s="3" t="inlineStr">
        <is>
          <t>Nickel rich</t>
        </is>
      </c>
      <c r="F333" s="3" t="inlineStr">
        <is>
          <t>NMC</t>
        </is>
      </c>
      <c r="G333" s="3" t="inlineStr">
        <is>
          <t>Pouch</t>
        </is>
      </c>
      <c r="H333" s="3" t="inlineStr">
        <is>
          <t>SLPB065070180</t>
        </is>
      </c>
      <c r="I333" s="3" t="inlineStr">
        <is>
          <t>Active</t>
        </is>
      </c>
      <c r="J333" s="3" t="inlineStr">
        <is>
          <t>Prismatic</t>
        </is>
      </c>
      <c r="K333" s="4" t="n">
        <v>3000</v>
      </c>
      <c r="L333" s="4" t="n">
        <v>70</v>
      </c>
      <c r="M333" s="3" t="n">
        <v>571</v>
      </c>
      <c r="N333" s="3" t="n">
        <v>246</v>
      </c>
      <c r="O333" s="3" t="n">
        <v>11.6</v>
      </c>
      <c r="P333" s="3" t="n">
        <v>4.2</v>
      </c>
      <c r="Q333" s="3" t="n">
        <v>3.67</v>
      </c>
      <c r="R333" s="3" t="n">
        <v>2.7</v>
      </c>
      <c r="S333" s="3">
        <f>0.1*O333</f>
        <v/>
      </c>
      <c r="T333" s="3" t="n">
        <v>23.2</v>
      </c>
      <c r="U333" s="6" t="n">
        <v>1</v>
      </c>
      <c r="V333" s="3" t="n">
        <v>175</v>
      </c>
      <c r="X333" s="3" t="n">
        <v>11.6</v>
      </c>
      <c r="Y333" s="3">
        <f>0.1*O333</f>
        <v/>
      </c>
      <c r="Z333" s="6" t="n">
        <v>1</v>
      </c>
      <c r="AA333" s="10" t="inlineStr">
        <is>
          <t>not defined</t>
        </is>
      </c>
      <c r="AB333" s="4" t="n">
        <v>185</v>
      </c>
      <c r="AC333" s="4" t="n">
        <v>6.6</v>
      </c>
      <c r="AD333" s="4" t="n">
        <v>84</v>
      </c>
      <c r="AE333" s="7" t="inlineStr">
        <is>
          <t>not applicable</t>
        </is>
      </c>
      <c r="AF333" s="4" t="n">
        <v>2020</v>
      </c>
      <c r="AG333" s="4" t="inlineStr">
        <is>
          <t>x</t>
        </is>
      </c>
      <c r="AI333" s="13" t="inlineStr">
        <is>
          <t xml:space="preserve">KKDS-20200406-BM-CEL-02 </t>
        </is>
      </c>
      <c r="AJ333" s="3" t="n"/>
      <c r="AK333" s="10" t="inlineStr">
        <is>
          <t>CC-CV</t>
        </is>
      </c>
      <c r="AL333" s="10" t="inlineStr">
        <is>
          <t>not defined</t>
        </is>
      </c>
      <c r="AM333" s="10" t="inlineStr">
        <is>
          <t>not defined</t>
        </is>
      </c>
      <c r="AN333">
        <f>IF(G333="Pouch",1,IF(G333="Prismatic",2,IF(G333="Cylindrical",3,"")))</f>
        <v/>
      </c>
      <c r="AO333" t="n">
        <v>60.25</v>
      </c>
    </row>
    <row r="334">
      <c r="A334" t="n">
        <v>332</v>
      </c>
      <c r="B334" s="3" t="inlineStr">
        <is>
          <t>TUM-03</t>
        </is>
      </c>
      <c r="C334" s="3" t="inlineStr">
        <is>
          <t>TUM-03</t>
        </is>
      </c>
      <c r="D334" s="3" t="inlineStr">
        <is>
          <t>Kokam</t>
        </is>
      </c>
      <c r="E334" s="3" t="inlineStr">
        <is>
          <t>Nickel rich</t>
        </is>
      </c>
      <c r="F334" s="3" t="inlineStr">
        <is>
          <t>NMC</t>
        </is>
      </c>
      <c r="G334" s="3" t="inlineStr">
        <is>
          <t>Pouch</t>
        </is>
      </c>
      <c r="H334" s="3" t="inlineStr">
        <is>
          <t>SLPB120216216</t>
        </is>
      </c>
      <c r="I334" s="3" t="inlineStr">
        <is>
          <t>Active</t>
        </is>
      </c>
      <c r="J334" s="3" t="inlineStr">
        <is>
          <t>Prismatic</t>
        </is>
      </c>
      <c r="K334" s="4" t="n">
        <v>6000</v>
      </c>
      <c r="L334" s="4" t="n">
        <v>70</v>
      </c>
      <c r="M334" s="3" t="n">
        <v>418</v>
      </c>
      <c r="N334" s="3" t="n">
        <v>182</v>
      </c>
      <c r="O334" s="3" t="n">
        <v>53</v>
      </c>
      <c r="P334" s="3" t="n">
        <v>4.2</v>
      </c>
      <c r="Q334" s="3" t="n">
        <v>3.7</v>
      </c>
      <c r="R334" s="3" t="n">
        <v>2.7</v>
      </c>
      <c r="S334" s="3">
        <f>0.2*O334</f>
        <v/>
      </c>
      <c r="T334" s="3">
        <f>5*O334</f>
        <v/>
      </c>
      <c r="U334" s="6" t="n">
        <v>1</v>
      </c>
      <c r="V334" s="3" t="n">
        <v>1095</v>
      </c>
      <c r="X334" s="3">
        <f>2*O334</f>
        <v/>
      </c>
      <c r="Y334" s="3">
        <f>0.2*O334</f>
        <v/>
      </c>
      <c r="Z334" s="6" t="n">
        <v>1</v>
      </c>
      <c r="AA334" s="10" t="inlineStr">
        <is>
          <t>not defined</t>
        </is>
      </c>
      <c r="AB334" s="4" t="n">
        <v>227</v>
      </c>
      <c r="AC334" s="4" t="n">
        <v>12</v>
      </c>
      <c r="AD334" s="4" t="n">
        <v>226</v>
      </c>
      <c r="AE334" s="7" t="inlineStr">
        <is>
          <t>not applicable</t>
        </is>
      </c>
      <c r="AF334" s="4" t="n">
        <v>2020</v>
      </c>
      <c r="AG334" s="4" t="inlineStr">
        <is>
          <t>x</t>
        </is>
      </c>
      <c r="AI334" s="11" t="inlineStr">
        <is>
          <t>-</t>
        </is>
      </c>
      <c r="AK334" s="10" t="inlineStr">
        <is>
          <t>CC-CV</t>
        </is>
      </c>
      <c r="AL334" s="10" t="inlineStr">
        <is>
          <t>not defined</t>
        </is>
      </c>
      <c r="AM334" s="10" t="inlineStr">
        <is>
          <t>not defined</t>
        </is>
      </c>
      <c r="AN334">
        <f>IF(G334="Pouch",1,IF(G334="Prismatic",2,IF(G334="Cylindrical",3,"")))</f>
        <v/>
      </c>
      <c r="AO334" t="n">
        <v>60.25</v>
      </c>
    </row>
    <row r="335">
      <c r="A335" t="n">
        <v>333</v>
      </c>
      <c r="B335" s="3" t="inlineStr">
        <is>
          <t>TUM-04</t>
        </is>
      </c>
      <c r="C335" s="3" t="inlineStr">
        <is>
          <t>TUM-04</t>
        </is>
      </c>
      <c r="D335" s="3" t="inlineStr">
        <is>
          <t>Samsung</t>
        </is>
      </c>
      <c r="E335" s="3" t="inlineStr">
        <is>
          <t>Nickel rich</t>
        </is>
      </c>
      <c r="F335" s="3" t="inlineStr">
        <is>
          <t>NCA</t>
        </is>
      </c>
      <c r="G335" s="3" t="inlineStr">
        <is>
          <t>Cylindrical</t>
        </is>
      </c>
      <c r="H335" s="3" t="inlineStr">
        <is>
          <t>INR21700-50E</t>
        </is>
      </c>
      <c r="I335" s="3" t="inlineStr">
        <is>
          <t>Active</t>
        </is>
      </c>
      <c r="J335" s="3" t="inlineStr">
        <is>
          <t>Cyl</t>
        </is>
      </c>
      <c r="K335" s="4" t="n">
        <v>500</v>
      </c>
      <c r="L335" s="4" t="n">
        <v>80</v>
      </c>
      <c r="M335" s="20">
        <f>4.9*3.6/(0.25*PI()*0.225^2*0.78)</f>
        <v/>
      </c>
      <c r="N335" s="20">
        <f>4.9*3.6/0.069</f>
        <v/>
      </c>
      <c r="O335" s="3" t="n">
        <v>4.9</v>
      </c>
      <c r="P335" s="3" t="n">
        <v>4.2</v>
      </c>
      <c r="Q335" s="3" t="n">
        <v>3.6</v>
      </c>
      <c r="R335" s="3" t="n">
        <v>2.5</v>
      </c>
      <c r="T335" s="3" t="n">
        <v>9.800000000000001</v>
      </c>
      <c r="U335" s="6" t="n">
        <v>1</v>
      </c>
      <c r="V335" s="3" t="n">
        <v>69</v>
      </c>
      <c r="W335" s="19">
        <f>0.25*PI()*2.25^2*7.08</f>
        <v/>
      </c>
      <c r="X335" s="3" t="n">
        <v>4.9</v>
      </c>
      <c r="Y335" s="3" t="n">
        <v>2.45</v>
      </c>
      <c r="Z335" s="6" t="n">
        <v>0.5</v>
      </c>
      <c r="AA335" s="10" t="inlineStr">
        <is>
          <t>not defined</t>
        </is>
      </c>
      <c r="AB335" s="4" t="inlineStr">
        <is>
          <t>not applicable</t>
        </is>
      </c>
      <c r="AC335" s="4" t="n">
        <v>70.8</v>
      </c>
      <c r="AE335" s="4" t="n">
        <v>21.25</v>
      </c>
      <c r="AF335" s="4" t="n">
        <v>2017</v>
      </c>
      <c r="AG335" s="4" t="inlineStr">
        <is>
          <t>x</t>
        </is>
      </c>
      <c r="AI335" s="11" t="inlineStr">
        <is>
          <t>19.12.2017</t>
        </is>
      </c>
      <c r="AK335" s="10" t="inlineStr">
        <is>
          <t>CC-CV</t>
        </is>
      </c>
      <c r="AL335" s="10" t="inlineStr">
        <is>
          <t>not defined</t>
        </is>
      </c>
      <c r="AM335" s="10" t="inlineStr">
        <is>
          <t>not defined</t>
        </is>
      </c>
      <c r="AN335">
        <f>IF(G335="Pouch",1,IF(G335="Prismatic",2,IF(G335="Cylindrical",3,"")))</f>
        <v/>
      </c>
      <c r="AO335" t="n">
        <v>64.69</v>
      </c>
    </row>
    <row r="336">
      <c r="A336" t="n">
        <v>334</v>
      </c>
      <c r="B336" s="49" t="inlineStr">
        <is>
          <t>TUM-05</t>
        </is>
      </c>
      <c r="C336" s="49" t="inlineStr">
        <is>
          <t>TUM-05</t>
        </is>
      </c>
      <c r="D336" s="49" t="inlineStr">
        <is>
          <t>LG Chem</t>
        </is>
      </c>
      <c r="E336" s="49" t="inlineStr">
        <is>
          <t>Nickel rich</t>
        </is>
      </c>
      <c r="F336" s="49" t="inlineStr">
        <is>
          <t>NMC</t>
        </is>
      </c>
      <c r="G336" s="49" t="inlineStr">
        <is>
          <t>Pouch</t>
        </is>
      </c>
      <c r="H336" s="49" t="inlineStr">
        <is>
          <t>ID.3</t>
        </is>
      </c>
      <c r="I336" s="49" t="inlineStr">
        <is>
          <t>Active</t>
        </is>
      </c>
      <c r="J336" s="49" t="inlineStr">
        <is>
          <t>Prismatic</t>
        </is>
      </c>
      <c r="K336" s="50" t="n">
        <v>2000</v>
      </c>
      <c r="L336" s="50" t="n">
        <v>80</v>
      </c>
      <c r="M336" s="49" t="n">
        <v>685</v>
      </c>
      <c r="N336" s="49" t="n">
        <v>273</v>
      </c>
      <c r="O336" s="49" t="n">
        <v>80.45</v>
      </c>
      <c r="P336" s="49" t="n">
        <v>4.2</v>
      </c>
      <c r="Q336" s="49" t="n">
        <v>3.7</v>
      </c>
      <c r="R336" s="49" t="n">
        <v>2.5</v>
      </c>
      <c r="S336" s="49" t="n"/>
      <c r="T336" s="49" t="n"/>
      <c r="U336" s="6" t="n">
        <v>1</v>
      </c>
      <c r="V336" s="49" t="n">
        <v>1.101</v>
      </c>
      <c r="W336" s="49" t="n">
        <v>0.438</v>
      </c>
      <c r="X336" s="49" t="n">
        <v>125</v>
      </c>
      <c r="Y336" s="49" t="n"/>
      <c r="Z336" s="6" t="n">
        <v>1</v>
      </c>
      <c r="AA336" s="6" t="inlineStr">
        <is>
          <t>not defined</t>
        </is>
      </c>
      <c r="AB336" s="50" t="n">
        <v>515</v>
      </c>
      <c r="AC336" s="50" t="n">
        <v>8.699999999999999</v>
      </c>
      <c r="AD336" s="50" t="n">
        <v>98</v>
      </c>
      <c r="AE336" s="51" t="inlineStr">
        <is>
          <t>not applicable</t>
        </is>
      </c>
      <c r="AF336" s="50" t="n">
        <v>2020</v>
      </c>
      <c r="AG336" s="50" t="n"/>
      <c r="AH336" s="50" t="inlineStr">
        <is>
          <t>x</t>
        </is>
      </c>
      <c r="AI336" s="52" t="inlineStr">
        <is>
          <t>Wassiliadis et al. 2022</t>
        </is>
      </c>
      <c r="AJ336" s="50" t="n"/>
      <c r="AK336" s="6" t="inlineStr">
        <is>
          <t>CC-CV</t>
        </is>
      </c>
      <c r="AL336" s="6" t="inlineStr">
        <is>
          <t>not defined</t>
        </is>
      </c>
      <c r="AM336" s="6" t="inlineStr">
        <is>
          <t>not defined</t>
        </is>
      </c>
      <c r="AN336" s="39">
        <f>IF(G336="Pouch",1,IF(G336="Prismatic",2,IF(G336="Cylindrical",3,"")))</f>
        <v/>
      </c>
      <c r="AO336" t="n">
        <v>60.25</v>
      </c>
    </row>
    <row r="337">
      <c r="A337" t="n">
        <v>335</v>
      </c>
      <c r="B337" s="49" t="inlineStr">
        <is>
          <t>ISI-047</t>
        </is>
      </c>
      <c r="C337" s="49" t="inlineStr">
        <is>
          <t>ISI-047</t>
        </is>
      </c>
      <c r="D337" s="49" t="inlineStr">
        <is>
          <t>AutoEnergy</t>
        </is>
      </c>
      <c r="E337" s="49" t="inlineStr">
        <is>
          <t>Lithium Iron Phosphate</t>
        </is>
      </c>
      <c r="F337" s="49" t="inlineStr">
        <is>
          <t>LFP</t>
        </is>
      </c>
      <c r="G337" s="49" t="inlineStr">
        <is>
          <t>Cylindrical</t>
        </is>
      </c>
      <c r="H337" s="49" t="inlineStr">
        <is>
          <t>50Ah 55380</t>
        </is>
      </c>
      <c r="I337" s="49" t="inlineStr">
        <is>
          <t>Active</t>
        </is>
      </c>
      <c r="J337" s="49" t="inlineStr">
        <is>
          <t>Cyl</t>
        </is>
      </c>
      <c r="K337" s="50" t="inlineStr">
        <is>
          <t>not defined</t>
        </is>
      </c>
      <c r="L337" s="50" t="inlineStr">
        <is>
          <t>not defined</t>
        </is>
      </c>
      <c r="M337" s="50" t="inlineStr">
        <is>
          <t>not defined</t>
        </is>
      </c>
      <c r="N337" s="50" t="inlineStr">
        <is>
          <t>not defined</t>
        </is>
      </c>
      <c r="O337" s="49" t="n">
        <v>50</v>
      </c>
      <c r="P337" s="49" t="n">
        <v>3.65</v>
      </c>
      <c r="Q337" s="49" t="n">
        <v>3.2</v>
      </c>
      <c r="R337" s="49" t="n">
        <v>2.5</v>
      </c>
      <c r="S337" s="49">
        <f>0.2*O337</f>
        <v/>
      </c>
      <c r="T337" s="49" t="n"/>
      <c r="U337" s="6" t="inlineStr">
        <is>
          <t>not defined</t>
        </is>
      </c>
      <c r="V337" s="49" t="n">
        <v>1550</v>
      </c>
      <c r="W337" s="49" t="n"/>
      <c r="X337" s="49" t="n"/>
      <c r="Y337" s="49">
        <f>0.2*O337</f>
        <v/>
      </c>
      <c r="Z337" s="6" t="inlineStr">
        <is>
          <t>not defined</t>
        </is>
      </c>
      <c r="AA337" s="6" t="inlineStr">
        <is>
          <t>not defined</t>
        </is>
      </c>
      <c r="AB337" s="50" t="inlineStr">
        <is>
          <t>not applicable</t>
        </is>
      </c>
      <c r="AC337" s="50" t="n">
        <v>380</v>
      </c>
      <c r="AD337" s="50" t="n"/>
      <c r="AE337" s="50" t="n">
        <v>55</v>
      </c>
      <c r="AF337" s="50" t="n"/>
      <c r="AG337" s="50" t="n"/>
      <c r="AH337" s="50" t="inlineStr">
        <is>
          <t>x</t>
        </is>
      </c>
      <c r="AI337" s="52" t="inlineStr">
        <is>
          <t>2021</t>
        </is>
      </c>
      <c r="AJ337" s="50" t="n"/>
      <c r="AK337" s="6" t="inlineStr">
        <is>
          <t>CC-CV</t>
        </is>
      </c>
      <c r="AL337" s="6" t="n">
        <v>0.05</v>
      </c>
      <c r="AM337" s="6" t="inlineStr">
        <is>
          <t>not defined</t>
        </is>
      </c>
      <c r="AN337" s="39">
        <f>IF(G337="Pouch",1,IF(G337="Prismatic",2,IF(G337="Cylindrical",3,"")))</f>
        <v/>
      </c>
      <c r="AO337" t="n">
        <v>64.69</v>
      </c>
    </row>
    <row r="338">
      <c r="A338" t="n">
        <v>336</v>
      </c>
      <c r="B338" s="49" t="inlineStr">
        <is>
          <t>SDL-06600</t>
        </is>
      </c>
      <c r="C338" s="49" t="inlineStr">
        <is>
          <t>SDL-06600</t>
        </is>
      </c>
      <c r="D338" s="49" t="inlineStr">
        <is>
          <t>Yoku Energy (Shenzhen) Co</t>
        </is>
      </c>
      <c r="E338" s="49" t="n"/>
      <c r="F338" s="49" t="n"/>
      <c r="G338" s="49" t="inlineStr">
        <is>
          <t>Pouch</t>
        </is>
      </c>
      <c r="H338" s="49" t="inlineStr">
        <is>
          <t>8235135</t>
        </is>
      </c>
      <c r="I338" s="49" t="inlineStr">
        <is>
          <t>Active</t>
        </is>
      </c>
      <c r="J338" s="49" t="inlineStr">
        <is>
          <t>Prismatic</t>
        </is>
      </c>
      <c r="K338" s="50" t="n">
        <v>300</v>
      </c>
      <c r="L338" s="50" t="n">
        <v>80</v>
      </c>
      <c r="M338" s="50" t="inlineStr">
        <is>
          <t>not defined</t>
        </is>
      </c>
      <c r="N338" s="50" t="inlineStr">
        <is>
          <t>not defined</t>
        </is>
      </c>
      <c r="O338" s="49" t="n">
        <v>3.5</v>
      </c>
      <c r="P338" s="49" t="n">
        <v>4.2</v>
      </c>
      <c r="Q338" s="49" t="n">
        <v>3.7</v>
      </c>
      <c r="R338" s="49" t="n">
        <v>2.75</v>
      </c>
      <c r="S338" s="49" t="n">
        <v>0.7</v>
      </c>
      <c r="T338" s="49" t="n"/>
      <c r="U338" s="6" t="n">
        <v>0.2</v>
      </c>
      <c r="V338" s="49" t="n">
        <v>71</v>
      </c>
      <c r="W338" s="49" t="n">
        <v>38.745</v>
      </c>
      <c r="X338" s="49" t="n">
        <v>1.75</v>
      </c>
      <c r="Y338" s="49" t="n">
        <v>0.72</v>
      </c>
      <c r="Z338" s="6" t="n">
        <v>0.2</v>
      </c>
      <c r="AA338" s="6" t="inlineStr">
        <is>
          <t>not defined</t>
        </is>
      </c>
      <c r="AB338" s="50" t="n">
        <v>136</v>
      </c>
      <c r="AC338" s="50" t="n">
        <v>8.199999999999999</v>
      </c>
      <c r="AD338" s="50" t="n">
        <v>35.5</v>
      </c>
      <c r="AE338" s="51" t="inlineStr">
        <is>
          <t>not applicable</t>
        </is>
      </c>
      <c r="AF338" s="50" t="n">
        <v>2008</v>
      </c>
      <c r="AG338" s="50" t="inlineStr">
        <is>
          <t>x</t>
        </is>
      </c>
      <c r="AH338" s="50" t="n"/>
      <c r="AI338" s="52" t="inlineStr">
        <is>
          <t>10.09.2008</t>
        </is>
      </c>
      <c r="AJ338" s="50" t="n"/>
      <c r="AK338" s="6" t="inlineStr">
        <is>
          <t>CC-CV</t>
        </is>
      </c>
      <c r="AL338" s="6" t="n">
        <v>0.05</v>
      </c>
      <c r="AM338" s="6" t="inlineStr">
        <is>
          <t>not defined</t>
        </is>
      </c>
      <c r="AN338" s="39">
        <f>IF(G338="Pouch",1,IF(G338="Prismatic",2,IF(G338="Cylindrical",3,"")))</f>
        <v/>
      </c>
      <c r="AO338" t="n">
        <v>60.25</v>
      </c>
    </row>
    <row r="339">
      <c r="A339" t="n">
        <v>337</v>
      </c>
      <c r="B339" s="49" t="inlineStr">
        <is>
          <t>SDL-07227</t>
        </is>
      </c>
      <c r="C339" s="49" t="inlineStr">
        <is>
          <t>SDL-07227</t>
        </is>
      </c>
      <c r="D339" s="49" t="inlineStr">
        <is>
          <t>ATL - Amperex Technology</t>
        </is>
      </c>
      <c r="E339" s="49" t="n"/>
      <c r="F339" s="49" t="n"/>
      <c r="G339" s="49" t="inlineStr">
        <is>
          <t>Pouch</t>
        </is>
      </c>
      <c r="H339" s="49" t="inlineStr">
        <is>
          <t>5080122</t>
        </is>
      </c>
      <c r="I339" s="49" t="inlineStr">
        <is>
          <t>Active</t>
        </is>
      </c>
      <c r="J339" s="49" t="inlineStr">
        <is>
          <t>Prismatic</t>
        </is>
      </c>
      <c r="K339" s="50" t="n">
        <v>500</v>
      </c>
      <c r="L339" s="50" t="n">
        <v>80</v>
      </c>
      <c r="M339" s="50" t="inlineStr">
        <is>
          <t>not defined</t>
        </is>
      </c>
      <c r="N339" s="50" t="inlineStr">
        <is>
          <t>not defined</t>
        </is>
      </c>
      <c r="O339" s="49" t="n">
        <v>4.53</v>
      </c>
      <c r="P339" s="49" t="n">
        <v>4.2</v>
      </c>
      <c r="Q339" s="49" t="n">
        <v>3.7</v>
      </c>
      <c r="R339" s="49" t="n">
        <v>3</v>
      </c>
      <c r="S339" s="49" t="n">
        <v>0.906</v>
      </c>
      <c r="T339" s="49" t="n"/>
      <c r="U339" s="6" t="n">
        <v>0.5</v>
      </c>
      <c r="V339" s="49" t="n">
        <v>106</v>
      </c>
      <c r="W339" s="49" t="n">
        <v>50.752</v>
      </c>
      <c r="X339" s="49" t="n">
        <v>4.53</v>
      </c>
      <c r="Y339" s="49" t="n">
        <v>2.26</v>
      </c>
      <c r="Z339" s="6" t="n">
        <v>0.5</v>
      </c>
      <c r="AA339" s="6" t="inlineStr">
        <is>
          <t>not defined</t>
        </is>
      </c>
      <c r="AB339" s="50" t="n">
        <v>122</v>
      </c>
      <c r="AC339" s="50" t="n">
        <v>5.2</v>
      </c>
      <c r="AD339" s="50" t="n">
        <v>80</v>
      </c>
      <c r="AE339" s="51" t="inlineStr">
        <is>
          <t>not applicable</t>
        </is>
      </c>
      <c r="AF339" s="50" t="n">
        <v>2008</v>
      </c>
      <c r="AG339" s="50" t="n"/>
      <c r="AH339" s="50" t="inlineStr">
        <is>
          <t>x</t>
        </is>
      </c>
      <c r="AI339" s="52" t="inlineStr">
        <is>
          <t>11.12.2008</t>
        </is>
      </c>
      <c r="AJ339" s="50" t="n"/>
      <c r="AK339" s="6" t="inlineStr">
        <is>
          <t>CC-CV</t>
        </is>
      </c>
      <c r="AL339" s="6" t="inlineStr">
        <is>
          <t>not defined</t>
        </is>
      </c>
      <c r="AM339" s="6" t="inlineStr">
        <is>
          <t>not defined</t>
        </is>
      </c>
      <c r="AN339" s="39">
        <f>IF(G339="Pouch",1,IF(G339="Prismatic",2,IF(G339="Cylindrical",3,"")))</f>
        <v/>
      </c>
      <c r="AO339" t="n">
        <v>60.25</v>
      </c>
    </row>
    <row r="340">
      <c r="A340" t="n">
        <v>338</v>
      </c>
      <c r="B340" s="49" t="inlineStr">
        <is>
          <t>SDL-25621</t>
        </is>
      </c>
      <c r="C340" s="49" t="inlineStr">
        <is>
          <t>SDL-25621</t>
        </is>
      </c>
      <c r="D340" s="49" t="inlineStr">
        <is>
          <t>Zenlabs / Envia</t>
        </is>
      </c>
      <c r="E340" s="49" t="inlineStr">
        <is>
          <t>Nickel rich</t>
        </is>
      </c>
      <c r="F340" s="49" t="inlineStr">
        <is>
          <t>NMC</t>
        </is>
      </c>
      <c r="G340" s="49" t="inlineStr">
        <is>
          <t>Pouch</t>
        </is>
      </c>
      <c r="H340" s="49" t="inlineStr">
        <is>
          <t>ENV35011-CRC</t>
        </is>
      </c>
      <c r="I340" s="49" t="inlineStr">
        <is>
          <t>Active</t>
        </is>
      </c>
      <c r="J340" s="49" t="inlineStr">
        <is>
          <t>Prismatic</t>
        </is>
      </c>
      <c r="K340" s="50" t="n">
        <v>450</v>
      </c>
      <c r="L340" s="50" t="n">
        <v>80</v>
      </c>
      <c r="M340" s="49" t="n">
        <v>840</v>
      </c>
      <c r="N340" s="49" t="n">
        <v>350</v>
      </c>
      <c r="O340" s="49" t="n">
        <v>10.6</v>
      </c>
      <c r="P340" s="49" t="n">
        <v>4.47</v>
      </c>
      <c r="Q340" s="49" t="n">
        <v>3.65</v>
      </c>
      <c r="R340" s="49" t="n">
        <v>2.5</v>
      </c>
      <c r="S340" s="49" t="n">
        <v>2.12</v>
      </c>
      <c r="T340" s="49" t="n"/>
      <c r="U340" s="6" t="inlineStr">
        <is>
          <t>not defined</t>
        </is>
      </c>
      <c r="V340" s="49" t="n">
        <v>111</v>
      </c>
      <c r="W340" s="49" t="n">
        <v>46.4</v>
      </c>
      <c r="X340" s="49" t="n"/>
      <c r="Y340" s="49" t="n">
        <v>2.12</v>
      </c>
      <c r="Z340" s="6" t="inlineStr">
        <is>
          <t>not defined</t>
        </is>
      </c>
      <c r="AA340" s="53" t="inlineStr">
        <is>
          <t>not defined</t>
        </is>
      </c>
      <c r="AB340" s="50" t="n">
        <v>145</v>
      </c>
      <c r="AC340" s="50" t="n">
        <v>5</v>
      </c>
      <c r="AD340" s="50" t="n">
        <v>64</v>
      </c>
      <c r="AE340" s="51" t="inlineStr">
        <is>
          <t>not applicable</t>
        </is>
      </c>
      <c r="AF340" s="50" t="n">
        <v>2015</v>
      </c>
      <c r="AG340" s="50" t="inlineStr">
        <is>
          <t>x</t>
        </is>
      </c>
      <c r="AH340" s="50" t="n"/>
      <c r="AI340" s="52" t="inlineStr">
        <is>
          <t>-</t>
        </is>
      </c>
      <c r="AJ340" s="50" t="n"/>
      <c r="AK340" s="6" t="inlineStr">
        <is>
          <t>CC-CV</t>
        </is>
      </c>
      <c r="AL340" s="6" t="inlineStr">
        <is>
          <t>not defined</t>
        </is>
      </c>
      <c r="AM340" s="6" t="inlineStr">
        <is>
          <t>not defined</t>
        </is>
      </c>
      <c r="AN340" s="39">
        <f>IF(G340="Pouch",1,IF(G340="Prismatic",2,IF(G340="Cylindrical",3,"")))</f>
        <v/>
      </c>
      <c r="AO340" t="n">
        <v>60.25</v>
      </c>
    </row>
    <row r="341">
      <c r="A341" t="n">
        <v>339</v>
      </c>
      <c r="B341" s="49" t="inlineStr">
        <is>
          <t>ISI-084</t>
        </is>
      </c>
      <c r="C341" s="49" t="inlineStr">
        <is>
          <t>ISI-084</t>
        </is>
      </c>
      <c r="D341" s="49" t="inlineStr">
        <is>
          <t>OSN</t>
        </is>
      </c>
      <c r="E341" s="49" t="inlineStr">
        <is>
          <t>Lithium Titanate</t>
        </is>
      </c>
      <c r="F341" s="49" t="inlineStr">
        <is>
          <t>LTO</t>
        </is>
      </c>
      <c r="G341" s="49" t="inlineStr">
        <is>
          <t>Pouch</t>
        </is>
      </c>
      <c r="H341" s="49" t="inlineStr">
        <is>
          <t>OSN-08198255-LT28</t>
        </is>
      </c>
      <c r="I341" s="49" t="inlineStr">
        <is>
          <t>Active</t>
        </is>
      </c>
      <c r="J341" s="49" t="inlineStr">
        <is>
          <t>Prismatic</t>
        </is>
      </c>
      <c r="K341" s="50" t="n">
        <v>30000</v>
      </c>
      <c r="L341" s="50" t="n">
        <v>80</v>
      </c>
      <c r="M341" s="50" t="inlineStr">
        <is>
          <t>not defined</t>
        </is>
      </c>
      <c r="N341" s="50" t="inlineStr">
        <is>
          <t>not defined</t>
        </is>
      </c>
      <c r="O341" s="49" t="n">
        <v>28</v>
      </c>
      <c r="P341" s="49" t="n">
        <v>2.8</v>
      </c>
      <c r="Q341" s="49" t="n">
        <v>2.4</v>
      </c>
      <c r="R341" s="49" t="n">
        <v>1.6</v>
      </c>
      <c r="S341" s="49">
        <f>1*O341</f>
        <v/>
      </c>
      <c r="T341" s="49">
        <f>15*O341</f>
        <v/>
      </c>
      <c r="U341" s="6" t="inlineStr">
        <is>
          <t>not defined</t>
        </is>
      </c>
      <c r="V341" s="49" t="n"/>
      <c r="W341" s="49" t="n"/>
      <c r="X341" s="49">
        <f>6*O341</f>
        <v/>
      </c>
      <c r="Y341" s="49">
        <f>1*O341</f>
        <v/>
      </c>
      <c r="Z341" s="6" t="inlineStr">
        <is>
          <t>not defined</t>
        </is>
      </c>
      <c r="AA341" s="6" t="inlineStr">
        <is>
          <t>not defined</t>
        </is>
      </c>
      <c r="AB341" s="50" t="n">
        <v>225</v>
      </c>
      <c r="AC341" s="50" t="n">
        <v>8</v>
      </c>
      <c r="AD341" s="50" t="n">
        <v>198</v>
      </c>
      <c r="AE341" s="51" t="inlineStr">
        <is>
          <t>not applicable</t>
        </is>
      </c>
      <c r="AF341" s="50" t="n"/>
      <c r="AG341" s="50" t="n"/>
      <c r="AH341" s="50" t="inlineStr">
        <is>
          <t>x</t>
        </is>
      </c>
      <c r="AI341" s="52" t="inlineStr">
        <is>
          <t>2021</t>
        </is>
      </c>
      <c r="AJ341" s="50" t="n"/>
      <c r="AK341" s="6" t="inlineStr">
        <is>
          <t>CC-CV</t>
        </is>
      </c>
      <c r="AL341" s="6" t="inlineStr">
        <is>
          <t>not defined</t>
        </is>
      </c>
      <c r="AM341" s="6" t="inlineStr">
        <is>
          <t>not defined</t>
        </is>
      </c>
      <c r="AN341" s="39">
        <f>IF(G341="Pouch",1,IF(G341="Prismatic",2,IF(G341="Cylindrical",3,"")))</f>
        <v/>
      </c>
      <c r="AO341" t="n">
        <v>60.25</v>
      </c>
    </row>
    <row r="342">
      <c r="A342" t="n">
        <v>340</v>
      </c>
      <c r="B342" s="49" t="inlineStr">
        <is>
          <t>ISI-017</t>
        </is>
      </c>
      <c r="C342" s="49" t="inlineStr">
        <is>
          <t>ISI-017</t>
        </is>
      </c>
      <c r="D342" s="49" t="inlineStr">
        <is>
          <t>Kokam</t>
        </is>
      </c>
      <c r="E342" s="49" t="inlineStr">
        <is>
          <t>Nickel rich</t>
        </is>
      </c>
      <c r="F342" s="49" t="inlineStr">
        <is>
          <t>NMC</t>
        </is>
      </c>
      <c r="G342" s="49" t="inlineStr">
        <is>
          <t>Pouch</t>
        </is>
      </c>
      <c r="H342" s="49" t="inlineStr">
        <is>
          <t>SLPB125255255G1H</t>
        </is>
      </c>
      <c r="I342" s="49" t="inlineStr">
        <is>
          <t>Active</t>
        </is>
      </c>
      <c r="J342" s="49" t="inlineStr">
        <is>
          <t>Prismatic</t>
        </is>
      </c>
      <c r="K342" s="50" t="n">
        <v>6000</v>
      </c>
      <c r="L342" s="50" t="n">
        <v>70</v>
      </c>
      <c r="M342" s="50" t="inlineStr">
        <is>
          <t>not defined</t>
        </is>
      </c>
      <c r="N342" s="49" t="n">
        <v>181</v>
      </c>
      <c r="O342" s="49" t="n">
        <v>85</v>
      </c>
      <c r="P342" s="49" t="n">
        <v>4.2</v>
      </c>
      <c r="Q342" s="49" t="n">
        <v>3.7</v>
      </c>
      <c r="R342" s="49" t="n">
        <v>2.7</v>
      </c>
      <c r="S342" s="49">
        <f>O342*0.2</f>
        <v/>
      </c>
      <c r="T342" s="49">
        <f>8*O342</f>
        <v/>
      </c>
      <c r="U342" s="6" t="n">
        <v>1</v>
      </c>
      <c r="V342" s="49" t="n">
        <v>1735</v>
      </c>
      <c r="W342" s="49" t="n"/>
      <c r="X342" s="49" t="inlineStr">
        <is>
          <t xml:space="preserve"> </t>
        </is>
      </c>
      <c r="Y342" s="49">
        <f>O342*0.2</f>
        <v/>
      </c>
      <c r="Z342" s="6" t="n">
        <v>1</v>
      </c>
      <c r="AA342" s="6" t="inlineStr">
        <is>
          <t>not defined</t>
        </is>
      </c>
      <c r="AB342" s="50" t="n">
        <v>265</v>
      </c>
      <c r="AC342" s="50" t="n">
        <v>12.6</v>
      </c>
      <c r="AD342" s="50" t="n">
        <v>268</v>
      </c>
      <c r="AE342" s="51" t="inlineStr">
        <is>
          <t>not applicable</t>
        </is>
      </c>
      <c r="AF342" s="50" t="n">
        <v>2020</v>
      </c>
      <c r="AG342" s="50" t="inlineStr">
        <is>
          <t>x</t>
        </is>
      </c>
      <c r="AH342" s="50" t="inlineStr">
        <is>
          <t>x</t>
        </is>
      </c>
      <c r="AI342" s="52" t="inlineStr">
        <is>
          <t>-</t>
        </is>
      </c>
      <c r="AJ342" s="50" t="n"/>
      <c r="AK342" s="6" t="inlineStr">
        <is>
          <t>CC-CV</t>
        </is>
      </c>
      <c r="AL342" s="6" t="inlineStr">
        <is>
          <t>not defined</t>
        </is>
      </c>
      <c r="AM342" s="54" t="n">
        <v>0.9</v>
      </c>
      <c r="AN342" s="39">
        <f>IF(G342="Pouch",1,IF(G342="Prismatic",2,IF(G342="Cylindrical",3,"")))</f>
        <v/>
      </c>
      <c r="AO342" t="n">
        <v>60.25</v>
      </c>
    </row>
    <row r="343" customFormat="1" s="39">
      <c r="A343" t="n">
        <v>341</v>
      </c>
      <c r="B343" s="49" t="inlineStr">
        <is>
          <t>ISI-094</t>
        </is>
      </c>
      <c r="C343" s="49" t="inlineStr">
        <is>
          <t>ISI-094</t>
        </is>
      </c>
      <c r="D343" s="49" t="inlineStr">
        <is>
          <t>Eagle Picher Technologies LLC</t>
        </is>
      </c>
      <c r="E343" s="49" t="inlineStr">
        <is>
          <t>Nickel rich</t>
        </is>
      </c>
      <c r="F343" s="49" t="inlineStr">
        <is>
          <t>NCA</t>
        </is>
      </c>
      <c r="G343" s="49" t="inlineStr">
        <is>
          <t>Prismatic</t>
        </is>
      </c>
      <c r="H343" s="49" t="inlineStr">
        <is>
          <t>LP 32975</t>
        </is>
      </c>
      <c r="I343" s="49" t="inlineStr">
        <is>
          <t>Active</t>
        </is>
      </c>
      <c r="J343" s="49" t="inlineStr">
        <is>
          <t>Prismatic</t>
        </is>
      </c>
      <c r="K343" s="50" t="n">
        <v>2000</v>
      </c>
      <c r="L343" s="50" t="n">
        <v>80</v>
      </c>
      <c r="M343" s="49" t="n">
        <v>285</v>
      </c>
      <c r="N343" s="49" t="n">
        <v>114</v>
      </c>
      <c r="O343" s="49" t="n">
        <v>12</v>
      </c>
      <c r="P343" s="49" t="n">
        <v>4.1</v>
      </c>
      <c r="Q343" s="49" t="n">
        <v>3.6</v>
      </c>
      <c r="R343" s="49" t="n">
        <v>3</v>
      </c>
      <c r="S343" s="49" t="n">
        <v>2.4</v>
      </c>
      <c r="T343" s="49" t="n">
        <v>96</v>
      </c>
      <c r="U343" s="6" t="n">
        <v>0.5</v>
      </c>
      <c r="V343" s="49" t="n">
        <v>465</v>
      </c>
      <c r="W343" s="49" t="n"/>
      <c r="X343" s="49" t="n"/>
      <c r="Y343" s="49" t="n">
        <v>6</v>
      </c>
      <c r="Z343" s="6" t="n">
        <v>0.5</v>
      </c>
      <c r="AA343" s="6" t="inlineStr">
        <is>
          <t>not defined</t>
        </is>
      </c>
      <c r="AB343" s="50" t="n">
        <v>97.90000000000001</v>
      </c>
      <c r="AC343" s="50" t="n">
        <v>25.3</v>
      </c>
      <c r="AD343" s="50" t="n">
        <v>71</v>
      </c>
      <c r="AE343" s="51" t="inlineStr">
        <is>
          <t>not applicable</t>
        </is>
      </c>
      <c r="AF343" s="50" t="n">
        <v>2019</v>
      </c>
      <c r="AG343" s="50" t="inlineStr">
        <is>
          <t>x</t>
        </is>
      </c>
      <c r="AH343" s="50" t="n"/>
      <c r="AI343" s="50" t="inlineStr">
        <is>
          <t>LP32975-0419</t>
        </is>
      </c>
      <c r="AJ343" s="50" t="n"/>
      <c r="AK343" s="6" t="inlineStr">
        <is>
          <t>CC-CV</t>
        </is>
      </c>
      <c r="AL343" s="6">
        <f>1/50</f>
        <v/>
      </c>
      <c r="AM343" s="54" t="n">
        <v>1</v>
      </c>
      <c r="AN343" s="39">
        <f>IF(G343="Pouch",1,IF(G343="Prismatic",2,IF(G343="Cylindrical",3,"")))</f>
        <v/>
      </c>
      <c r="AO343" t="n">
        <v>60.79</v>
      </c>
    </row>
    <row r="344" customFormat="1" s="39">
      <c r="A344" t="n">
        <v>342</v>
      </c>
      <c r="B344" s="49" t="inlineStr">
        <is>
          <t>ISI-095</t>
        </is>
      </c>
      <c r="C344" s="49" t="inlineStr">
        <is>
          <t>ISI-095</t>
        </is>
      </c>
      <c r="D344" s="49" t="inlineStr">
        <is>
          <t>Eagle Picher Technologies LLC</t>
        </is>
      </c>
      <c r="E344" s="49" t="inlineStr">
        <is>
          <t>Nickel rich</t>
        </is>
      </c>
      <c r="F344" s="49" t="inlineStr">
        <is>
          <t>NCA</t>
        </is>
      </c>
      <c r="G344" s="49" t="inlineStr">
        <is>
          <t>Prismatic</t>
        </is>
      </c>
      <c r="H344" s="49" t="inlineStr">
        <is>
          <t>LP 33037</t>
        </is>
      </c>
      <c r="I344" s="49" t="inlineStr">
        <is>
          <t>Active</t>
        </is>
      </c>
      <c r="J344" s="49" t="inlineStr">
        <is>
          <t>Prismatic</t>
        </is>
      </c>
      <c r="K344" s="50" t="n">
        <v>2000</v>
      </c>
      <c r="L344" s="50" t="n">
        <v>80</v>
      </c>
      <c r="M344" s="49" t="n">
        <v>393</v>
      </c>
      <c r="N344" s="49" t="n">
        <v>160</v>
      </c>
      <c r="O344" s="49" t="n">
        <v>60</v>
      </c>
      <c r="P344" s="49" t="n">
        <v>4.1</v>
      </c>
      <c r="Q344" s="49" t="n">
        <v>3.6</v>
      </c>
      <c r="R344" s="49" t="n">
        <v>3</v>
      </c>
      <c r="S344" s="49" t="n">
        <v>12</v>
      </c>
      <c r="T344" s="49" t="n">
        <v>250</v>
      </c>
      <c r="U344" s="6" t="n">
        <v>0.5</v>
      </c>
      <c r="V344" s="49" t="n">
        <v>1600</v>
      </c>
      <c r="W344" s="49" t="n"/>
      <c r="X344" s="49" t="n"/>
      <c r="Y344" s="49" t="n">
        <v>12</v>
      </c>
      <c r="Z344" s="6" t="n">
        <v>0.5</v>
      </c>
      <c r="AA344" s="6" t="inlineStr">
        <is>
          <t>not defined</t>
        </is>
      </c>
      <c r="AB344" s="50" t="n">
        <v>141.3</v>
      </c>
      <c r="AC344" s="50" t="n">
        <v>34</v>
      </c>
      <c r="AD344" s="50" t="n">
        <v>137.7</v>
      </c>
      <c r="AE344" s="51" t="inlineStr">
        <is>
          <t>not applicable</t>
        </is>
      </c>
      <c r="AF344" s="50" t="n">
        <v>2019</v>
      </c>
      <c r="AG344" s="50" t="inlineStr">
        <is>
          <t>x</t>
        </is>
      </c>
      <c r="AH344" s="50" t="n"/>
      <c r="AI344" s="52" t="n"/>
      <c r="AJ344" s="50" t="n"/>
      <c r="AK344" s="6" t="inlineStr">
        <is>
          <t>CC-CV</t>
        </is>
      </c>
      <c r="AL344" s="6">
        <f>1/50</f>
        <v/>
      </c>
      <c r="AM344" s="54" t="n">
        <v>1</v>
      </c>
      <c r="AN344" s="39">
        <f>IF(G344="Pouch",1,IF(G344="Prismatic",2,IF(G344="Cylindrical",3,"")))</f>
        <v/>
      </c>
      <c r="AO344" t="n">
        <v>60.79</v>
      </c>
    </row>
    <row r="345" customFormat="1" s="39">
      <c r="A345" t="n">
        <v>343</v>
      </c>
      <c r="B345" s="49" t="inlineStr">
        <is>
          <t>ISI-096</t>
        </is>
      </c>
      <c r="C345" s="49" t="inlineStr">
        <is>
          <t>ISI-096</t>
        </is>
      </c>
      <c r="D345" s="49" t="inlineStr">
        <is>
          <t>Eagle Picher Technologies LLC</t>
        </is>
      </c>
      <c r="E345" s="49" t="inlineStr">
        <is>
          <t>Nickel rich</t>
        </is>
      </c>
      <c r="F345" s="49" t="inlineStr">
        <is>
          <t>NCA</t>
        </is>
      </c>
      <c r="G345" s="49" t="inlineStr">
        <is>
          <t>Prismatic</t>
        </is>
      </c>
      <c r="H345" s="49" t="inlineStr">
        <is>
          <t>LP 33081</t>
        </is>
      </c>
      <c r="I345" s="49" t="inlineStr">
        <is>
          <t>Active</t>
        </is>
      </c>
      <c r="J345" s="49" t="inlineStr">
        <is>
          <t>Prismatic</t>
        </is>
      </c>
      <c r="K345" s="50" t="n">
        <v>2000</v>
      </c>
      <c r="L345" s="50" t="n">
        <v>80</v>
      </c>
      <c r="M345" s="49" t="n">
        <v>335</v>
      </c>
      <c r="N345" s="49" t="n">
        <v>141</v>
      </c>
      <c r="O345" s="49" t="n">
        <v>30</v>
      </c>
      <c r="P345" s="49" t="n">
        <v>4.1</v>
      </c>
      <c r="Q345" s="49" t="n">
        <v>3.6</v>
      </c>
      <c r="R345" s="49" t="n">
        <v>3</v>
      </c>
      <c r="S345" s="49" t="n">
        <v>6</v>
      </c>
      <c r="T345" s="49" t="n">
        <v>150</v>
      </c>
      <c r="U345" s="6" t="n">
        <v>0.5</v>
      </c>
      <c r="V345" s="49" t="n">
        <v>950</v>
      </c>
      <c r="W345" s="49" t="n"/>
      <c r="X345" s="49" t="n"/>
      <c r="Y345" s="49" t="n">
        <v>6</v>
      </c>
      <c r="Z345" s="6" t="n">
        <v>0.5</v>
      </c>
      <c r="AA345" s="6" t="inlineStr">
        <is>
          <t>not defined</t>
        </is>
      </c>
      <c r="AB345" s="50" t="n">
        <v>140.5</v>
      </c>
      <c r="AC345" s="50" t="n">
        <v>28.1</v>
      </c>
      <c r="AD345" s="50" t="n">
        <v>95.7</v>
      </c>
      <c r="AE345" s="51" t="inlineStr">
        <is>
          <t>not applicable</t>
        </is>
      </c>
      <c r="AF345" s="50" t="n">
        <v>2019</v>
      </c>
      <c r="AG345" s="50" t="inlineStr">
        <is>
          <t>x</t>
        </is>
      </c>
      <c r="AH345" s="50" t="n"/>
      <c r="AI345" s="50" t="inlineStr">
        <is>
          <t xml:space="preserve">LP33081-0419 </t>
        </is>
      </c>
      <c r="AJ345" s="50" t="n"/>
      <c r="AK345" s="6" t="inlineStr">
        <is>
          <t>CC-CV</t>
        </is>
      </c>
      <c r="AL345" s="6">
        <f>1/50</f>
        <v/>
      </c>
      <c r="AM345" s="54" t="n">
        <v>1</v>
      </c>
      <c r="AN345" s="39">
        <f>IF(G345="Pouch",1,IF(G345="Prismatic",2,IF(G345="Cylindrical",3,"")))</f>
        <v/>
      </c>
      <c r="AO345" t="n">
        <v>60.79</v>
      </c>
    </row>
    <row r="346" customFormat="1" s="39">
      <c r="A346" t="n">
        <v>344</v>
      </c>
      <c r="B346" s="49" t="inlineStr">
        <is>
          <t>ISI-097</t>
        </is>
      </c>
      <c r="C346" s="49" t="inlineStr">
        <is>
          <t>ISI-097</t>
        </is>
      </c>
      <c r="D346" s="49" t="inlineStr">
        <is>
          <t>Eagle Picher Technologies LLC</t>
        </is>
      </c>
      <c r="E346" s="49" t="inlineStr">
        <is>
          <t>Nickel rich</t>
        </is>
      </c>
      <c r="F346" s="49" t="inlineStr">
        <is>
          <t>NCA</t>
        </is>
      </c>
      <c r="G346" s="49" t="inlineStr">
        <is>
          <t>Prismatic</t>
        </is>
      </c>
      <c r="H346" s="49" t="inlineStr">
        <is>
          <t>LP 33330</t>
        </is>
      </c>
      <c r="I346" s="49" t="inlineStr">
        <is>
          <t>Active</t>
        </is>
      </c>
      <c r="J346" s="49" t="inlineStr">
        <is>
          <t>Prismatic</t>
        </is>
      </c>
      <c r="K346" s="50" t="inlineStr">
        <is>
          <t>not defined</t>
        </is>
      </c>
      <c r="L346" s="50" t="inlineStr">
        <is>
          <t>not defined</t>
        </is>
      </c>
      <c r="M346" s="49" t="n">
        <v>263</v>
      </c>
      <c r="N346" s="49" t="n">
        <v>105</v>
      </c>
      <c r="O346" s="49" t="n">
        <v>6</v>
      </c>
      <c r="P346" s="49" t="n">
        <v>4.1</v>
      </c>
      <c r="Q346" s="49" t="n">
        <v>3.6</v>
      </c>
      <c r="R346" s="49" t="n">
        <v>3</v>
      </c>
      <c r="S346" s="49" t="n">
        <v>1.2</v>
      </c>
      <c r="T346" s="49" t="n">
        <v>24</v>
      </c>
      <c r="U346" s="6" t="inlineStr">
        <is>
          <t>not defined</t>
        </is>
      </c>
      <c r="V346" s="49" t="n">
        <v>222</v>
      </c>
      <c r="W346" s="49" t="n"/>
      <c r="X346" s="49" t="n"/>
      <c r="Y346" s="50" t="n"/>
      <c r="Z346" s="6" t="inlineStr">
        <is>
          <t>not defined</t>
        </is>
      </c>
      <c r="AA346" s="6" t="inlineStr">
        <is>
          <t>not defined</t>
        </is>
      </c>
      <c r="AB346" s="50" t="n">
        <v>77.8</v>
      </c>
      <c r="AC346" s="50" t="n">
        <v>22.2</v>
      </c>
      <c r="AD346" s="50" t="n">
        <v>49.8</v>
      </c>
      <c r="AE346" s="51" t="inlineStr">
        <is>
          <t>not applicable</t>
        </is>
      </c>
      <c r="AF346" s="50" t="n">
        <v>2019</v>
      </c>
      <c r="AG346" s="50" t="inlineStr">
        <is>
          <t>x</t>
        </is>
      </c>
      <c r="AH346" s="50" t="n"/>
      <c r="AI346" s="52" t="n"/>
      <c r="AJ346" s="50" t="inlineStr">
        <is>
          <t>no charge data</t>
        </is>
      </c>
      <c r="AK346" s="6" t="inlineStr">
        <is>
          <t>CC-CV</t>
        </is>
      </c>
      <c r="AL346" s="6">
        <f>1/50</f>
        <v/>
      </c>
      <c r="AM346" s="54" t="n">
        <v>1</v>
      </c>
      <c r="AN346" s="39">
        <f>IF(G346="Pouch",1,IF(G346="Prismatic",2,IF(G346="Cylindrical",3,"")))</f>
        <v/>
      </c>
      <c r="AO346" t="n">
        <v>60.79</v>
      </c>
    </row>
    <row r="347" customFormat="1" s="39">
      <c r="A347" t="n">
        <v>345</v>
      </c>
      <c r="B347" s="49" t="inlineStr">
        <is>
          <t>ISI-098</t>
        </is>
      </c>
      <c r="C347" s="49" t="inlineStr">
        <is>
          <t>ISI-098</t>
        </is>
      </c>
      <c r="D347" s="49" t="inlineStr">
        <is>
          <t>Eagle Picher Technologies LLC</t>
        </is>
      </c>
      <c r="E347" s="49" t="inlineStr">
        <is>
          <t>Nickel rich</t>
        </is>
      </c>
      <c r="F347" s="49" t="inlineStr">
        <is>
          <t>NCA</t>
        </is>
      </c>
      <c r="G347" s="49" t="inlineStr">
        <is>
          <t>Prismatic</t>
        </is>
      </c>
      <c r="H347" s="49" t="inlineStr">
        <is>
          <t>LP 33450</t>
        </is>
      </c>
      <c r="I347" s="49" t="inlineStr">
        <is>
          <t>Active</t>
        </is>
      </c>
      <c r="J347" s="49" t="inlineStr">
        <is>
          <t>Prismatic</t>
        </is>
      </c>
      <c r="K347" s="50" t="n">
        <v>2000</v>
      </c>
      <c r="L347" s="50" t="n">
        <v>80</v>
      </c>
      <c r="M347" s="49" t="n">
        <v>378</v>
      </c>
      <c r="N347" s="49" t="n">
        <v>153</v>
      </c>
      <c r="O347" s="49" t="n">
        <v>43</v>
      </c>
      <c r="P347" s="49" t="n">
        <v>4.1</v>
      </c>
      <c r="Q347" s="49" t="n">
        <v>3.6</v>
      </c>
      <c r="R347" s="49" t="n">
        <v>3</v>
      </c>
      <c r="S347" s="49" t="n">
        <v>8.6</v>
      </c>
      <c r="T347" s="49" t="n">
        <v>200</v>
      </c>
      <c r="U347" s="6" t="n">
        <v>0.5</v>
      </c>
      <c r="V347" s="49" t="n">
        <v>1270</v>
      </c>
      <c r="W347" s="49" t="n"/>
      <c r="X347" s="49" t="n"/>
      <c r="Y347" s="49" t="n">
        <v>21.5</v>
      </c>
      <c r="Z347" s="6" t="n">
        <v>0.5</v>
      </c>
      <c r="AA347" s="6" t="inlineStr">
        <is>
          <t>not defined</t>
        </is>
      </c>
      <c r="AB347" s="50" t="n">
        <v>151.7</v>
      </c>
      <c r="AC347" s="50" t="n">
        <v>30.7</v>
      </c>
      <c r="AD347" s="50" t="n">
        <v>106.7</v>
      </c>
      <c r="AE347" s="51" t="inlineStr">
        <is>
          <t>not applicable</t>
        </is>
      </c>
      <c r="AF347" s="50" t="n">
        <v>2019</v>
      </c>
      <c r="AG347" s="50" t="inlineStr">
        <is>
          <t>x</t>
        </is>
      </c>
      <c r="AH347" s="50" t="n"/>
      <c r="AI347" s="50" t="inlineStr">
        <is>
          <t xml:space="preserve">LP33450-0319 </t>
        </is>
      </c>
      <c r="AJ347" s="50" t="n"/>
      <c r="AK347" s="6" t="inlineStr">
        <is>
          <t>CC-CV</t>
        </is>
      </c>
      <c r="AL347" s="6">
        <f>1/50</f>
        <v/>
      </c>
      <c r="AM347" s="54" t="n">
        <v>1</v>
      </c>
      <c r="AN347" s="39">
        <f>IF(G347="Pouch",1,IF(G347="Prismatic",2,IF(G347="Cylindrical",3,"")))</f>
        <v/>
      </c>
      <c r="AO347" t="n">
        <v>60.79</v>
      </c>
    </row>
    <row r="348" customFormat="1" s="39">
      <c r="A348" t="n">
        <v>346</v>
      </c>
      <c r="B348" s="49" t="inlineStr">
        <is>
          <t>ISI-099</t>
        </is>
      </c>
      <c r="C348" s="49" t="inlineStr">
        <is>
          <t>ISI-099</t>
        </is>
      </c>
      <c r="D348" s="49" t="inlineStr">
        <is>
          <t>Eagle Picher Technologies LLC</t>
        </is>
      </c>
      <c r="E348" s="49" t="inlineStr">
        <is>
          <t>Nickel rich</t>
        </is>
      </c>
      <c r="F348" s="49" t="inlineStr">
        <is>
          <t>NCA</t>
        </is>
      </c>
      <c r="G348" s="49" t="inlineStr">
        <is>
          <t>Prismatic</t>
        </is>
      </c>
      <c r="H348" s="49" t="inlineStr">
        <is>
          <t>LP 34100</t>
        </is>
      </c>
      <c r="I348" s="49" t="inlineStr">
        <is>
          <t>Active</t>
        </is>
      </c>
      <c r="J348" s="49" t="inlineStr">
        <is>
          <t>Prismatic</t>
        </is>
      </c>
      <c r="K348" s="50" t="inlineStr">
        <is>
          <t>not defined</t>
        </is>
      </c>
      <c r="L348" s="50" t="inlineStr">
        <is>
          <t>not defined</t>
        </is>
      </c>
      <c r="M348" s="49" t="n">
        <v>165</v>
      </c>
      <c r="N348" s="49" t="n">
        <v>70</v>
      </c>
      <c r="O348" s="49" t="n">
        <v>5</v>
      </c>
      <c r="P348" s="49" t="n">
        <v>4.1</v>
      </c>
      <c r="Q348" s="49" t="n">
        <v>3.6</v>
      </c>
      <c r="R348" s="49" t="n">
        <v>3</v>
      </c>
      <c r="S348" s="50" t="n"/>
      <c r="T348" s="49" t="n">
        <v>500</v>
      </c>
      <c r="U348" s="6" t="inlineStr">
        <is>
          <t>not defined</t>
        </is>
      </c>
      <c r="V348" s="49" t="n">
        <v>275</v>
      </c>
      <c r="W348" s="49" t="n"/>
      <c r="X348" s="49" t="n"/>
      <c r="Y348" s="49" t="n">
        <v>2.5</v>
      </c>
      <c r="Z348" s="6" t="inlineStr">
        <is>
          <t>not defined</t>
        </is>
      </c>
      <c r="AA348" s="6" t="inlineStr">
        <is>
          <t>not defined</t>
        </is>
      </c>
      <c r="AB348" s="50" t="n">
        <v>143.2</v>
      </c>
      <c r="AC348" s="50" t="n">
        <v>7.4</v>
      </c>
      <c r="AD348" s="50" t="n">
        <v>105.9</v>
      </c>
      <c r="AE348" s="51" t="inlineStr">
        <is>
          <t>not applicable</t>
        </is>
      </c>
      <c r="AF348" s="50" t="n">
        <v>2019</v>
      </c>
      <c r="AG348" s="50" t="inlineStr">
        <is>
          <t>x</t>
        </is>
      </c>
      <c r="AH348" s="50" t="n"/>
      <c r="AI348" s="52" t="n"/>
      <c r="AJ348" s="50" t="inlineStr">
        <is>
          <t>low temperature cell</t>
        </is>
      </c>
      <c r="AK348" s="6" t="inlineStr">
        <is>
          <t>CC-CV</t>
        </is>
      </c>
      <c r="AL348" s="6">
        <f>1/50</f>
        <v/>
      </c>
      <c r="AM348" s="54" t="n">
        <v>1</v>
      </c>
      <c r="AN348" s="39">
        <f>IF(G348="Pouch",1,IF(G348="Prismatic",2,IF(G348="Cylindrical",3,"")))</f>
        <v/>
      </c>
      <c r="AO348" t="n">
        <v>60.79</v>
      </c>
    </row>
    <row r="349" customFormat="1" s="39">
      <c r="A349" t="n">
        <v>346</v>
      </c>
      <c r="B349" s="49" t="inlineStr">
        <is>
          <t>ISI-099</t>
        </is>
      </c>
      <c r="C349" s="49" t="inlineStr">
        <is>
          <t>ISI-099</t>
        </is>
      </c>
      <c r="D349" s="49" t="inlineStr">
        <is>
          <t>Eagle Picher Technologies LLC</t>
        </is>
      </c>
      <c r="E349" s="49" t="inlineStr">
        <is>
          <t>Nickel rich</t>
        </is>
      </c>
      <c r="F349" s="49" t="inlineStr">
        <is>
          <t>NCA</t>
        </is>
      </c>
      <c r="G349" s="49" t="inlineStr">
        <is>
          <t>Prismatic</t>
        </is>
      </c>
      <c r="H349" s="49" t="inlineStr">
        <is>
          <t>LP 34100</t>
        </is>
      </c>
      <c r="I349" s="49" t="inlineStr">
        <is>
          <t>Active</t>
        </is>
      </c>
      <c r="J349" s="49" t="inlineStr">
        <is>
          <t>Prismatic</t>
        </is>
      </c>
      <c r="K349" s="50" t="inlineStr">
        <is>
          <t>not defined</t>
        </is>
      </c>
      <c r="L349" s="50" t="inlineStr">
        <is>
          <t>not defined</t>
        </is>
      </c>
      <c r="M349" s="49" t="n">
        <v>165</v>
      </c>
      <c r="N349" s="49" t="n">
        <v>70</v>
      </c>
      <c r="O349" s="49" t="n">
        <v>5</v>
      </c>
      <c r="P349" s="49" t="n">
        <v>4.1</v>
      </c>
      <c r="Q349" s="49" t="n">
        <v>3.6</v>
      </c>
      <c r="R349" s="49" t="n">
        <v>3</v>
      </c>
      <c r="S349" s="50" t="n"/>
      <c r="T349" s="49" t="n">
        <v>500</v>
      </c>
      <c r="U349" s="6" t="inlineStr">
        <is>
          <t>not defined</t>
        </is>
      </c>
      <c r="V349" s="49" t="n">
        <v>275</v>
      </c>
      <c r="W349" s="49" t="n"/>
      <c r="X349" s="49" t="n"/>
      <c r="Y349" s="49" t="n">
        <v>2.5</v>
      </c>
      <c r="Z349" s="6" t="inlineStr">
        <is>
          <t>not defined</t>
        </is>
      </c>
      <c r="AA349" s="6" t="inlineStr">
        <is>
          <t>not defined</t>
        </is>
      </c>
      <c r="AB349" s="50" t="n">
        <v>143.2</v>
      </c>
      <c r="AC349" s="50" t="n">
        <v>7.4</v>
      </c>
      <c r="AD349" s="50" t="n">
        <v>105.9</v>
      </c>
      <c r="AE349" s="51" t="inlineStr">
        <is>
          <t>not applicable</t>
        </is>
      </c>
      <c r="AF349" s="50" t="n">
        <v>2019</v>
      </c>
      <c r="AG349" s="50" t="inlineStr">
        <is>
          <t>x</t>
        </is>
      </c>
      <c r="AH349" s="50" t="n"/>
      <c r="AI349" s="52" t="n"/>
      <c r="AJ349" s="50" t="inlineStr">
        <is>
          <t>low temperature cell</t>
        </is>
      </c>
      <c r="AK349" s="6" t="inlineStr">
        <is>
          <t>CC-CV</t>
        </is>
      </c>
      <c r="AL349" s="6">
        <f>1/50</f>
        <v/>
      </c>
      <c r="AM349" s="54" t="n">
        <v>1</v>
      </c>
      <c r="AN349" s="39">
        <f>IF(G349="Pouch",1,IF(G349="Prismatic",2,IF(G349="Cylindrical",3,"")))</f>
        <v/>
      </c>
      <c r="AO349" t="n">
        <v>0</v>
      </c>
    </row>
    <row r="350" customFormat="1" s="39">
      <c r="AO350" t="n">
        <v>0</v>
      </c>
    </row>
    <row r="351" customFormat="1" s="39">
      <c r="AO351" t="n">
        <v>0</v>
      </c>
    </row>
    <row r="352" customFormat="1" s="39">
      <c r="AO352" t="n">
        <v>0</v>
      </c>
    </row>
    <row r="353" customFormat="1" s="39">
      <c r="AO353" t="n">
        <v>0</v>
      </c>
    </row>
    <row r="354" customFormat="1" s="39">
      <c r="AO354" t="n">
        <v>0</v>
      </c>
    </row>
    <row r="355" customFormat="1" s="39">
      <c r="AO355" t="n">
        <v>0</v>
      </c>
    </row>
  </sheetData>
  <autoFilter ref="F2:F395"/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2" sqref="A2"/>
    </sheetView>
  </sheetViews>
  <sheetFormatPr baseColWidth="8" defaultRowHeight="14.4"/>
  <cols>
    <col width="7.109375" bestFit="1" customWidth="1" min="1" max="1"/>
    <col width="6.21875" bestFit="1" customWidth="1" min="2" max="2"/>
    <col width="14.6640625" bestFit="1" customWidth="1" min="3" max="3"/>
    <col width="15.33203125" bestFit="1" customWidth="1" min="4" max="4"/>
    <col width="9.44140625" bestFit="1" customWidth="1" min="5" max="5"/>
    <col width="7" bestFit="1" customWidth="1" min="6" max="6"/>
    <col width="5.88671875" bestFit="1" customWidth="1" min="7" max="7"/>
    <col width="9.6640625" bestFit="1" customWidth="1" min="8" max="9"/>
    <col width="27" bestFit="1" customWidth="1" min="11" max="11"/>
    <col width="23.33203125" bestFit="1" customWidth="1" min="12" max="12"/>
    <col width="24.5546875" bestFit="1" customWidth="1" min="13" max="13"/>
    <col width="16.6640625" bestFit="1" customWidth="1" min="14" max="14"/>
    <col width="21.5546875" bestFit="1" customWidth="1" min="15" max="15"/>
    <col width="18.21875" bestFit="1" customWidth="1" min="16" max="16"/>
    <col width="17" bestFit="1" customWidth="1" min="17" max="17"/>
    <col width="27.44140625" bestFit="1" customWidth="1" min="18" max="18"/>
    <col width="31.5546875" bestFit="1" customWidth="1" min="19" max="19"/>
    <col width="23.109375" bestFit="1" customWidth="1" min="20" max="20"/>
    <col width="10.44140625" bestFit="1" customWidth="1" min="21" max="21"/>
    <col width="11.5546875" bestFit="1" customWidth="1" min="22" max="22"/>
    <col width="23.44140625" bestFit="1" customWidth="1" min="23" max="23"/>
    <col width="25.109375" bestFit="1" customWidth="1" min="24" max="24"/>
    <col width="20.77734375" bestFit="1" customWidth="1" min="25" max="25"/>
    <col width="7.88671875" bestFit="1" customWidth="1" min="26" max="26"/>
    <col width="11.88671875" bestFit="1" customWidth="1" min="27" max="27"/>
    <col width="11.5546875" bestFit="1" customWidth="1" min="28" max="28"/>
    <col width="11.21875" bestFit="1" customWidth="1" min="29" max="29"/>
    <col width="13.88671875" bestFit="1" customWidth="1" min="30" max="30"/>
    <col width="4.6640625" bestFit="1" customWidth="1" min="31" max="31"/>
    <col width="9.88671875" bestFit="1" customWidth="1" min="32" max="32"/>
    <col width="14.21875" bestFit="1" customWidth="1" min="33" max="33"/>
    <col width="8.44140625" bestFit="1" customWidth="1" min="34" max="34"/>
    <col width="5.109375" bestFit="1" customWidth="1" min="35" max="35"/>
    <col width="17.77734375" bestFit="1" customWidth="1" min="36" max="36"/>
    <col width="15.44140625" bestFit="1" customWidth="1" min="37" max="37"/>
    <col width="21.109375" bestFit="1" customWidth="1" min="38" max="38"/>
  </cols>
  <sheetData>
    <row r="1" customFormat="1" s="1">
      <c r="A1" s="29" t="inlineStr">
        <is>
          <t>Index #</t>
        </is>
      </c>
      <c r="B1" s="21" t="inlineStr">
        <is>
          <t>Group</t>
        </is>
      </c>
      <c r="C1" s="21" t="inlineStr">
        <is>
          <t>Company Name</t>
        </is>
      </c>
      <c r="D1" s="21" t="inlineStr">
        <is>
          <t>Chemistry_Detail</t>
        </is>
      </c>
      <c r="E1" s="21" t="inlineStr">
        <is>
          <t>Chemistry</t>
        </is>
      </c>
      <c r="F1" s="21" t="inlineStr">
        <is>
          <t>Format</t>
        </is>
      </c>
      <c r="G1" s="21" t="inlineStr">
        <is>
          <t>Part #</t>
        </is>
      </c>
      <c r="H1" s="21" t="inlineStr">
        <is>
          <t>Cell Status</t>
        </is>
      </c>
      <c r="I1" s="21" t="inlineStr">
        <is>
          <t>Cell Shape</t>
        </is>
      </c>
      <c r="J1" s="22" t="inlineStr">
        <is>
          <t>Cycle Life</t>
        </is>
      </c>
      <c r="K1" s="22" t="inlineStr">
        <is>
          <t>Last Cycle % OF Initial Capacity</t>
        </is>
      </c>
      <c r="L1" s="21" t="inlineStr">
        <is>
          <t>vol. Energy Density (Wh/l)</t>
        </is>
      </c>
      <c r="M1" s="23" t="inlineStr">
        <is>
          <t>grav. Energy Density (Wh/kg)</t>
        </is>
      </c>
      <c r="N1" s="21" t="inlineStr">
        <is>
          <t>Max Capacity (AH)</t>
        </is>
      </c>
      <c r="O1" s="21" t="inlineStr">
        <is>
          <t>Open Circuit Voltage (V)</t>
        </is>
      </c>
      <c r="P1" s="21" t="inlineStr">
        <is>
          <t>Nominal Voltage (V)</t>
        </is>
      </c>
      <c r="Q1" s="21" t="inlineStr">
        <is>
          <t>Cut Off Voltage (V)</t>
        </is>
      </c>
      <c r="R1" s="21" t="inlineStr">
        <is>
          <t>Standard Discharge Current (A)</t>
        </is>
      </c>
      <c r="S1" s="21" t="inlineStr">
        <is>
          <t>Max Constant Discharge Current (A)</t>
        </is>
      </c>
      <c r="T1" s="24" t="inlineStr">
        <is>
          <t>C-rate_discharge_cyclelife</t>
        </is>
      </c>
      <c r="U1" s="21" t="inlineStr">
        <is>
          <t>Weight (gr)</t>
        </is>
      </c>
      <c r="V1" s="21" t="inlineStr">
        <is>
          <t>Volume (CC)</t>
        </is>
      </c>
      <c r="W1" s="21" t="inlineStr">
        <is>
          <t>Fast/Quick Charge Current</t>
        </is>
      </c>
      <c r="X1" s="21" t="inlineStr">
        <is>
          <t>Standard Charge Current (A)</t>
        </is>
      </c>
      <c r="Y1" s="24" t="inlineStr">
        <is>
          <t>C-rate_charge_cyclelife</t>
        </is>
      </c>
      <c r="Z1" s="25" t="inlineStr">
        <is>
          <t>t_rest_h</t>
        </is>
      </c>
      <c r="AA1" s="22" t="inlineStr">
        <is>
          <t>Length (mm)</t>
        </is>
      </c>
      <c r="AB1" s="22" t="inlineStr">
        <is>
          <t>Height (mm)</t>
        </is>
      </c>
      <c r="AC1" s="22" t="inlineStr">
        <is>
          <t>Width (mm)</t>
        </is>
      </c>
      <c r="AD1" s="22" t="inlineStr">
        <is>
          <t>Diameter (mm)</t>
        </is>
      </c>
      <c r="AE1" s="22" t="inlineStr">
        <is>
          <t>Year</t>
        </is>
      </c>
      <c r="AF1" s="22" t="inlineStr">
        <is>
          <t>Datenblatt</t>
        </is>
      </c>
      <c r="AG1" s="22" t="inlineStr">
        <is>
          <t>Sekundärquelle</t>
        </is>
      </c>
      <c r="AH1" s="26" t="inlineStr">
        <is>
          <t>ID / Date</t>
        </is>
      </c>
      <c r="AI1" s="22" t="inlineStr">
        <is>
          <t>Note</t>
        </is>
      </c>
      <c r="AJ1" s="27" t="inlineStr">
        <is>
          <t>Charging Methode</t>
        </is>
      </c>
      <c r="AK1" s="27" t="inlineStr">
        <is>
          <t>Crate_CV_cutoff</t>
        </is>
      </c>
      <c r="AL1" s="28" t="inlineStr">
        <is>
          <t>t_cycle_DOD_0.868-Av.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46"/>
  <sheetViews>
    <sheetView topLeftCell="A21" workbookViewId="0">
      <selection activeCell="H4" sqref="H4"/>
    </sheetView>
  </sheetViews>
  <sheetFormatPr baseColWidth="8" defaultRowHeight="14.4"/>
  <cols>
    <col width="27.21875" bestFit="1" customWidth="1" min="1" max="1"/>
    <col width="6.33203125" bestFit="1" customWidth="1" min="2" max="2"/>
    <col width="7" bestFit="1" customWidth="1" min="3" max="3"/>
    <col width="10.88671875" bestFit="1" customWidth="1" min="4" max="4"/>
    <col width="14.88671875" bestFit="1" customWidth="1" min="5" max="5"/>
    <col width="11" bestFit="1" customWidth="1" min="6" max="6"/>
    <col width="19.6640625" bestFit="1" customWidth="1" min="7" max="7"/>
    <col width="13.109375" bestFit="1" customWidth="1" min="8" max="8"/>
    <col width="11.44140625" bestFit="1" customWidth="1" min="9" max="9"/>
    <col width="13.33203125" bestFit="1" customWidth="1" min="10" max="11"/>
    <col width="11.44140625" bestFit="1" customWidth="1" min="12" max="12"/>
    <col width="12.33203125" bestFit="1" customWidth="1" min="13" max="13"/>
    <col width="14.109375" bestFit="1" customWidth="1" min="14" max="14"/>
    <col width="11" customWidth="1" min="15" max="15"/>
    <col width="11.33203125" bestFit="1" customWidth="1" min="16" max="16"/>
  </cols>
  <sheetData>
    <row r="1" ht="57.6" customHeight="1">
      <c r="A1" s="1" t="inlineStr">
        <is>
          <t>EV metrics needed</t>
        </is>
      </c>
      <c r="B1" s="35" t="inlineStr">
        <is>
          <t>Units</t>
        </is>
      </c>
      <c r="D1" s="35" t="inlineStr">
        <is>
          <t>Rivian R1T</t>
        </is>
      </c>
      <c r="E1" s="35" t="inlineStr">
        <is>
          <t>Porsche Taycan</t>
        </is>
      </c>
      <c r="F1" s="35" t="inlineStr">
        <is>
          <t>Kia EV6</t>
        </is>
      </c>
      <c r="G1" s="35" t="inlineStr">
        <is>
          <t>Nissan Leaf</t>
        </is>
      </c>
      <c r="H1" s="35" t="inlineStr">
        <is>
          <t>Tesla Model 3</t>
        </is>
      </c>
      <c r="I1" s="35" t="inlineStr">
        <is>
          <t>Polestar 3</t>
        </is>
      </c>
      <c r="J1" s="35" t="inlineStr">
        <is>
          <t>Lexus UX 300e</t>
        </is>
      </c>
      <c r="K1" s="35" t="inlineStr">
        <is>
          <t>Kia Niro</t>
        </is>
      </c>
      <c r="L1" s="35" t="inlineStr">
        <is>
          <t>Average</t>
        </is>
      </c>
      <c r="M1" s="35" t="inlineStr">
        <is>
          <t>2021 model 3</t>
        </is>
      </c>
      <c r="N1" s="35" t="inlineStr">
        <is>
          <t>2022 model 3</t>
        </is>
      </c>
      <c r="O1" s="56" t="inlineStr">
        <is>
          <t>2022 audi S sportback quattro</t>
        </is>
      </c>
      <c r="P1" s="56" t="inlineStr">
        <is>
          <t>2019 Hyundai Kona 64kWh</t>
        </is>
      </c>
    </row>
    <row r="2">
      <c r="A2" s="1" t="inlineStr">
        <is>
          <t>Type</t>
        </is>
      </c>
      <c r="B2" s="35" t="n"/>
      <c r="D2" s="35" t="inlineStr">
        <is>
          <t xml:space="preserve">Pickup </t>
        </is>
      </c>
      <c r="E2" s="35" t="inlineStr">
        <is>
          <t>Performance EV</t>
        </is>
      </c>
      <c r="F2" s="35" t="inlineStr">
        <is>
          <t xml:space="preserve"> SUV</t>
        </is>
      </c>
      <c r="G2" s="35" t="inlineStr">
        <is>
          <t>Hatchback</t>
        </is>
      </c>
      <c r="H2" s="35" t="inlineStr">
        <is>
          <t>Sedan</t>
        </is>
      </c>
      <c r="K2" s="35" t="inlineStr">
        <is>
          <t>crossover SUV</t>
        </is>
      </c>
      <c r="M2" t="inlineStr">
        <is>
          <t>long range AWD</t>
        </is>
      </c>
      <c r="N2" t="inlineStr">
        <is>
          <t>long range AWD</t>
        </is>
      </c>
    </row>
    <row r="3">
      <c r="A3" s="1" t="n"/>
      <c r="B3" s="35" t="n"/>
      <c r="D3" s="35" t="n"/>
      <c r="E3" s="35" t="n"/>
      <c r="F3" s="35" t="n"/>
      <c r="G3" s="35" t="n">
        <v>2015</v>
      </c>
      <c r="H3" s="35" t="inlineStr">
        <is>
          <t>Range plus LFP</t>
        </is>
      </c>
      <c r="K3" t="n">
        <v>2019</v>
      </c>
    </row>
    <row r="4" customFormat="1" s="32">
      <c r="A4" s="32" t="inlineStr">
        <is>
          <t>Car Mass</t>
        </is>
      </c>
      <c r="B4" s="33" t="inlineStr">
        <is>
          <t>kg</t>
        </is>
      </c>
      <c r="D4" s="33" t="n">
        <v>3100</v>
      </c>
      <c r="E4" s="33" t="n"/>
      <c r="F4" s="33" t="n"/>
      <c r="G4" s="33" t="n">
        <v>1485</v>
      </c>
      <c r="H4" s="33" t="n">
        <v>1830</v>
      </c>
      <c r="I4" s="33" t="n">
        <v>2584</v>
      </c>
      <c r="J4" s="33" t="n"/>
      <c r="K4" s="33" t="n">
        <v>1748</v>
      </c>
      <c r="M4" s="32" t="n">
        <v>1928</v>
      </c>
      <c r="N4" s="33" t="n">
        <v>1830</v>
      </c>
      <c r="O4" s="32" t="n">
        <v>2695</v>
      </c>
      <c r="P4" s="32" t="n">
        <v>1685</v>
      </c>
    </row>
    <row r="5" customFormat="1" s="32">
      <c r="A5" s="32" t="inlineStr">
        <is>
          <t>Car mass without pack</t>
        </is>
      </c>
      <c r="B5" s="33" t="n"/>
      <c r="D5" s="57">
        <f>D4-D22</f>
        <v/>
      </c>
      <c r="E5" s="33">
        <f>E4-E22</f>
        <v/>
      </c>
      <c r="F5" s="33">
        <f>F4-F22</f>
        <v/>
      </c>
      <c r="G5" s="33">
        <f>G4-G22</f>
        <v/>
      </c>
      <c r="H5" s="33">
        <f>H4-H22</f>
        <v/>
      </c>
      <c r="I5" s="57">
        <f>I4-I22</f>
        <v/>
      </c>
      <c r="J5" s="33">
        <f>J4-J22</f>
        <v/>
      </c>
      <c r="K5" s="33">
        <f>K4-K22</f>
        <v/>
      </c>
      <c r="L5" s="33">
        <f>L4-L22</f>
        <v/>
      </c>
      <c r="M5" s="33">
        <f>M4-M22</f>
        <v/>
      </c>
      <c r="N5" s="33">
        <f>N4-N22</f>
        <v/>
      </c>
      <c r="O5" s="33">
        <f>O4-O22</f>
        <v/>
      </c>
      <c r="P5" s="33">
        <f>P4-P22</f>
        <v/>
      </c>
    </row>
    <row r="6">
      <c r="A6" t="inlineStr">
        <is>
          <t>Front area</t>
        </is>
      </c>
      <c r="B6" s="36" t="inlineStr">
        <is>
          <t>m2</t>
        </is>
      </c>
      <c r="D6" s="36" t="n">
        <v>3.38</v>
      </c>
      <c r="E6" s="36" t="n"/>
      <c r="F6" s="36" t="n"/>
      <c r="G6" s="36" t="n">
        <v>2.33</v>
      </c>
      <c r="H6" s="36" t="n">
        <v>2.268</v>
      </c>
      <c r="I6" s="36" t="n">
        <v>2.3</v>
      </c>
      <c r="K6" t="n">
        <v>2.37</v>
      </c>
      <c r="M6" t="n">
        <v>2.27</v>
      </c>
      <c r="N6" s="36" t="n">
        <v>2.268</v>
      </c>
      <c r="O6" t="n">
        <v>2.47</v>
      </c>
      <c r="P6" t="n">
        <v>2.4</v>
      </c>
    </row>
    <row r="7" customFormat="1" s="32">
      <c r="A7" s="32" t="inlineStr">
        <is>
          <t>rolling resistance coef</t>
        </is>
      </c>
      <c r="B7" s="33" t="n"/>
      <c r="D7" s="33" t="n">
        <v>0.015</v>
      </c>
      <c r="E7" s="33" t="n"/>
      <c r="F7" s="33" t="n"/>
      <c r="G7" s="33" t="n">
        <v>0.015</v>
      </c>
      <c r="H7" s="33" t="n">
        <v>0.015</v>
      </c>
      <c r="I7" s="32" t="n">
        <v>0.015</v>
      </c>
      <c r="K7" s="32" t="n">
        <v>0.015</v>
      </c>
      <c r="M7" s="32" t="n">
        <v>0.015</v>
      </c>
      <c r="N7" s="33" t="n">
        <v>0.015</v>
      </c>
      <c r="O7" s="32" t="n">
        <v>0.015</v>
      </c>
      <c r="P7" s="32" t="n">
        <v>0.015</v>
      </c>
    </row>
    <row r="8">
      <c r="A8" t="inlineStr">
        <is>
          <t>Drag coefficient</t>
        </is>
      </c>
      <c r="B8" s="36" t="n"/>
      <c r="D8" s="36" t="n">
        <v>0.3</v>
      </c>
      <c r="E8" s="36" t="n"/>
      <c r="F8" s="36" t="n"/>
      <c r="G8" s="36" t="n">
        <v>0.28</v>
      </c>
      <c r="H8" s="36" t="n">
        <v>0.23</v>
      </c>
      <c r="I8" s="36" t="n">
        <v>0.29</v>
      </c>
      <c r="K8" t="n">
        <v>0.29</v>
      </c>
      <c r="M8" t="n">
        <v>0.23</v>
      </c>
      <c r="N8" s="36" t="n">
        <v>0.23</v>
      </c>
      <c r="O8" t="n">
        <v>0.27</v>
      </c>
      <c r="P8" t="n">
        <v>0.29</v>
      </c>
    </row>
    <row r="9">
      <c r="A9" t="inlineStr">
        <is>
          <t>range from EV spec website</t>
        </is>
      </c>
      <c r="B9" s="36" t="n"/>
      <c r="D9" s="36" t="n"/>
      <c r="E9" s="36" t="n"/>
      <c r="F9" s="36" t="n"/>
      <c r="G9" s="36" t="n">
        <v>135.2</v>
      </c>
      <c r="H9" s="36" t="n"/>
      <c r="I9" s="36" t="n">
        <v>610</v>
      </c>
      <c r="K9" t="n">
        <v>384.6</v>
      </c>
      <c r="M9" s="32" t="n">
        <v>580</v>
      </c>
      <c r="N9" t="n">
        <v>602</v>
      </c>
      <c r="O9" s="32" t="n">
        <v>372</v>
      </c>
      <c r="P9" s="32" t="n">
        <v>449</v>
      </c>
    </row>
    <row r="10" customFormat="1" s="32">
      <c r="A10" s="32" t="inlineStr">
        <is>
          <t>Range</t>
        </is>
      </c>
      <c r="B10" s="33" t="inlineStr">
        <is>
          <t>km</t>
        </is>
      </c>
      <c r="D10" s="40" t="n">
        <v>505</v>
      </c>
      <c r="E10" s="32" t="n">
        <v>630</v>
      </c>
      <c r="F10" s="32" t="n">
        <v>581</v>
      </c>
      <c r="G10" s="32" t="n">
        <v>169</v>
      </c>
      <c r="H10" s="32" t="n">
        <v>418</v>
      </c>
      <c r="J10" s="32" t="n">
        <v>315</v>
      </c>
      <c r="K10" s="32" t="n">
        <v>384.6</v>
      </c>
    </row>
    <row r="11">
      <c r="A11" t="inlineStr">
        <is>
          <t>Calculated Range</t>
        </is>
      </c>
      <c r="B11" s="36" t="inlineStr">
        <is>
          <t>km</t>
        </is>
      </c>
      <c r="C11" t="n">
        <v>0.9025</v>
      </c>
      <c r="D11" s="58" t="n">
        <v>473.4</v>
      </c>
      <c r="E11" s="59" t="n"/>
      <c r="F11" s="59" t="n"/>
      <c r="G11" s="59" t="n">
        <v>166</v>
      </c>
      <c r="H11" s="59" t="n"/>
      <c r="I11" s="59" t="n">
        <v>567</v>
      </c>
      <c r="J11" s="59" t="n"/>
      <c r="K11" s="59" t="n">
        <v>382.4</v>
      </c>
      <c r="L11" s="60" t="n"/>
      <c r="M11" t="n">
        <v>575.4</v>
      </c>
      <c r="N11" s="59" t="n">
        <v>597.2</v>
      </c>
      <c r="O11" s="32" t="n">
        <v>373</v>
      </c>
    </row>
    <row r="12" customFormat="1" s="32">
      <c r="A12" s="32" t="inlineStr">
        <is>
          <t>Energy</t>
        </is>
      </c>
      <c r="B12" s="33" t="inlineStr">
        <is>
          <t>Wh</t>
        </is>
      </c>
      <c r="D12" s="41" t="n">
        <v>135000</v>
      </c>
      <c r="E12" s="32" t="n">
        <v>97000</v>
      </c>
      <c r="F12" s="41" t="n">
        <v>74600</v>
      </c>
      <c r="G12" s="41" t="n">
        <v>27700</v>
      </c>
      <c r="H12" s="32" t="n">
        <v>49800</v>
      </c>
      <c r="I12" s="41" t="n">
        <v>107000</v>
      </c>
      <c r="J12" s="41" t="n">
        <v>45000</v>
      </c>
      <c r="K12" s="32" t="n">
        <v>64800</v>
      </c>
      <c r="L12" s="32">
        <f>AVERAGE(D12:K12)</f>
        <v/>
      </c>
      <c r="M12" s="32" t="n">
        <v>100000</v>
      </c>
      <c r="N12" s="32" t="n">
        <v>82100</v>
      </c>
      <c r="O12" s="32" t="n">
        <v>86500</v>
      </c>
      <c r="P12" s="32" t="n">
        <v>64000</v>
      </c>
    </row>
    <row r="13">
      <c r="A13" t="inlineStr">
        <is>
          <t>Pack Gravimetric energy density</t>
        </is>
      </c>
      <c r="B13" s="36" t="inlineStr">
        <is>
          <t>Wh/kg</t>
        </is>
      </c>
      <c r="D13" s="37" t="n">
        <v>177</v>
      </c>
      <c r="E13" t="n">
        <v>169</v>
      </c>
      <c r="F13" s="37" t="n">
        <v>162</v>
      </c>
      <c r="G13" s="37" t="n">
        <v>97.8</v>
      </c>
      <c r="H13" t="n">
        <v>125</v>
      </c>
      <c r="I13" t="n">
        <v>167</v>
      </c>
      <c r="J13" t="n">
        <v>131</v>
      </c>
      <c r="K13" t="n">
        <v>154</v>
      </c>
      <c r="Q13" t="n">
        <v>44</v>
      </c>
      <c r="R13" t="n">
        <v>77</v>
      </c>
      <c r="S13" t="n">
        <v>449</v>
      </c>
      <c r="T13" t="n">
        <v>597.8</v>
      </c>
    </row>
    <row r="14" customFormat="1" s="32">
      <c r="A14" s="32" t="inlineStr">
        <is>
          <t>Min charging time, 10-80%</t>
        </is>
      </c>
      <c r="B14" s="33" t="inlineStr">
        <is>
          <t>mins</t>
        </is>
      </c>
      <c r="D14" s="41" t="n">
        <v>30</v>
      </c>
      <c r="E14" s="32" t="n">
        <v>18</v>
      </c>
      <c r="F14" s="41" t="n">
        <v>29</v>
      </c>
      <c r="G14" s="41" t="n">
        <v>30</v>
      </c>
      <c r="H14" s="32" t="n">
        <v>24</v>
      </c>
      <c r="I14" s="32" t="n">
        <v>320</v>
      </c>
      <c r="J14" s="32" t="n">
        <v>52</v>
      </c>
      <c r="K14" s="32" t="n">
        <v>44</v>
      </c>
      <c r="P14" s="32" t="n">
        <v>44</v>
      </c>
      <c r="Q14" s="32">
        <f>0.8*S13-0.1*S13</f>
        <v/>
      </c>
      <c r="R14" s="32">
        <f>0.8*T13-0.1*T13</f>
        <v/>
      </c>
    </row>
    <row r="15">
      <c r="A15" t="inlineStr">
        <is>
          <t>Nominal charging speed</t>
        </is>
      </c>
      <c r="B15" s="36" t="inlineStr">
        <is>
          <t>Wh</t>
        </is>
      </c>
      <c r="D15" s="37" t="n"/>
      <c r="F15" s="37" t="n"/>
      <c r="G15" s="37" t="n"/>
      <c r="Q15">
        <f>Q14/Q13</f>
        <v/>
      </c>
      <c r="R15">
        <f>R14/R13</f>
        <v/>
      </c>
    </row>
    <row r="16" customFormat="1" s="32">
      <c r="A16" s="32" t="inlineStr">
        <is>
          <t>Nominal charging time</t>
        </is>
      </c>
      <c r="B16" s="33" t="inlineStr">
        <is>
          <t>hrs</t>
        </is>
      </c>
      <c r="D16" s="42" t="n">
        <v>11</v>
      </c>
      <c r="E16" s="32" t="n">
        <v>11</v>
      </c>
      <c r="F16" s="41" t="n">
        <v>11</v>
      </c>
      <c r="G16" s="41" t="n">
        <v>7.5</v>
      </c>
      <c r="H16" s="32" t="n">
        <v>6.25</v>
      </c>
      <c r="L16" s="61" t="n"/>
    </row>
    <row r="17" customFormat="1" s="69">
      <c r="A17" s="69" t="inlineStr">
        <is>
          <t>peak discharge power</t>
        </is>
      </c>
      <c r="B17" s="70" t="inlineStr">
        <is>
          <t>W</t>
        </is>
      </c>
      <c r="D17" s="71" t="n">
        <v>511000</v>
      </c>
      <c r="E17" s="69" t="n">
        <v>736000</v>
      </c>
      <c r="F17" s="71" t="n">
        <v>239000</v>
      </c>
      <c r="G17" s="71" t="n">
        <v>90000</v>
      </c>
      <c r="H17" s="69" t="n">
        <v>208000</v>
      </c>
      <c r="I17" s="69" t="n">
        <v>422000</v>
      </c>
      <c r="J17" s="69" t="n">
        <v>167000</v>
      </c>
      <c r="K17" s="69" t="n">
        <v>150000</v>
      </c>
      <c r="L17" s="69">
        <f>AVERAGE(F17:K17, D17)</f>
        <v/>
      </c>
      <c r="P17" s="69" t="n">
        <v>170000</v>
      </c>
    </row>
    <row r="18" customFormat="1" s="72">
      <c r="A18" s="72" t="inlineStr">
        <is>
          <t>peak charging power</t>
        </is>
      </c>
      <c r="B18" s="73" t="inlineStr">
        <is>
          <t>W</t>
        </is>
      </c>
      <c r="D18" s="74" t="n">
        <v>210000</v>
      </c>
      <c r="E18" s="72" t="n">
        <v>320000</v>
      </c>
      <c r="F18" s="74" t="n">
        <v>188000</v>
      </c>
      <c r="G18" s="74" t="n">
        <v>50000</v>
      </c>
      <c r="H18" s="72" t="n">
        <v>170000</v>
      </c>
      <c r="I18" s="72" t="n">
        <v>250000</v>
      </c>
      <c r="J18" s="72" t="n">
        <v>50000</v>
      </c>
      <c r="K18" s="72" t="n">
        <v>77000</v>
      </c>
      <c r="L18" s="72">
        <f>AVERAGE(D18:K18)</f>
        <v/>
      </c>
      <c r="P18" s="72" t="n">
        <v>77000</v>
      </c>
    </row>
    <row r="19">
      <c r="A19" t="inlineStr">
        <is>
          <t>Normal charging power</t>
        </is>
      </c>
      <c r="B19" s="36" t="inlineStr">
        <is>
          <t>W</t>
        </is>
      </c>
      <c r="D19" s="37" t="n">
        <v>11500</v>
      </c>
      <c r="E19" t="n">
        <v>11000</v>
      </c>
      <c r="F19" s="37" t="n">
        <v>7000</v>
      </c>
      <c r="G19" s="37" t="n">
        <v>6600</v>
      </c>
      <c r="H19" t="n">
        <v>11000</v>
      </c>
    </row>
    <row r="20" customFormat="1" s="32">
      <c r="A20" s="32" t="inlineStr">
        <is>
          <t>charging power from empty</t>
        </is>
      </c>
      <c r="B20" s="33" t="inlineStr">
        <is>
          <t>W</t>
        </is>
      </c>
      <c r="D20" s="41" t="n"/>
      <c r="F20" s="41" t="n"/>
      <c r="G20" s="41" t="n"/>
    </row>
    <row r="21">
      <c r="A21" t="inlineStr">
        <is>
          <t>pack dimensions</t>
        </is>
      </c>
      <c r="B21" s="36" t="inlineStr">
        <is>
          <t>m</t>
        </is>
      </c>
      <c r="D21" s="37" t="n"/>
      <c r="F21" s="37" t="n"/>
      <c r="G21" s="37" t="n"/>
      <c r="I21" s="37" t="n"/>
      <c r="J21" s="37" t="n"/>
      <c r="K21" s="37" t="n"/>
      <c r="L21" s="32" t="n"/>
    </row>
    <row r="22" customFormat="1" s="32">
      <c r="A22" s="32" t="inlineStr">
        <is>
          <t>pack mass</t>
        </is>
      </c>
      <c r="B22" s="33" t="inlineStr">
        <is>
          <t>kg</t>
        </is>
      </c>
      <c r="D22" s="41" t="n">
        <v>795.92</v>
      </c>
      <c r="E22" s="32" t="n">
        <v>621</v>
      </c>
      <c r="F22" s="41" t="n">
        <v>477.1</v>
      </c>
      <c r="G22" s="41" t="n">
        <v>315</v>
      </c>
      <c r="H22" s="32" t="n">
        <v>438</v>
      </c>
      <c r="I22" s="32" t="n">
        <v>664.7</v>
      </c>
      <c r="J22" s="32" t="n">
        <v>415</v>
      </c>
      <c r="K22" s="32" t="n">
        <v>443</v>
      </c>
      <c r="L22" s="32">
        <f>AVERAGE(D22:K22)</f>
        <v/>
      </c>
      <c r="O22" s="32" t="n">
        <v>700</v>
      </c>
      <c r="P22" s="32" t="n">
        <v>452</v>
      </c>
    </row>
    <row r="23">
      <c r="A23" t="inlineStr">
        <is>
          <t>battery mass</t>
        </is>
      </c>
      <c r="B23" s="36" t="inlineStr">
        <is>
          <t>kg</t>
        </is>
      </c>
      <c r="D23" s="37" t="n">
        <v>540</v>
      </c>
      <c r="F23" s="37" t="n">
        <v>331.2</v>
      </c>
      <c r="G23" s="37" t="n">
        <v>185.5</v>
      </c>
      <c r="H23" t="n">
        <v>328.6</v>
      </c>
      <c r="I23" s="37" t="n"/>
      <c r="J23" s="37" t="n">
        <v>255</v>
      </c>
      <c r="K23" s="37" t="n">
        <v>264</v>
      </c>
      <c r="L23" s="32">
        <f>AVERAGE(D23:K23)</f>
        <v/>
      </c>
      <c r="M23" s="37" t="n">
        <v>315.8</v>
      </c>
      <c r="N23" s="37" t="n">
        <v>315.8</v>
      </c>
      <c r="P23" s="37" t="n">
        <v>259</v>
      </c>
    </row>
    <row r="24" customFormat="1" s="32">
      <c r="A24" s="32" t="inlineStr">
        <is>
          <t>nominal pack capacity</t>
        </is>
      </c>
      <c r="B24" s="33" t="inlineStr">
        <is>
          <t>Ah</t>
        </is>
      </c>
      <c r="D24" s="41" t="n">
        <v>360</v>
      </c>
      <c r="F24" s="41" t="n">
        <v>111.11</v>
      </c>
      <c r="G24" s="41" t="n">
        <v>86</v>
      </c>
      <c r="H24" s="32" t="n">
        <v>163.3</v>
      </c>
      <c r="I24" s="32" t="n">
        <v>296</v>
      </c>
      <c r="J24" s="32" t="n">
        <v>153</v>
      </c>
      <c r="K24" s="47" t="n">
        <v>180.9</v>
      </c>
      <c r="L24" s="32">
        <f>AVERAGE(D24:K24)</f>
        <v/>
      </c>
      <c r="P24" s="32" t="n">
        <v>356</v>
      </c>
    </row>
    <row r="25">
      <c r="A25" t="inlineStr">
        <is>
          <t>max voltage</t>
        </is>
      </c>
      <c r="B25" s="36" t="inlineStr">
        <is>
          <t>V</t>
        </is>
      </c>
      <c r="D25" s="37" t="n">
        <v>459</v>
      </c>
      <c r="F25" s="37" t="n">
        <v>806</v>
      </c>
      <c r="G25" s="37" t="n">
        <v>398</v>
      </c>
      <c r="H25" s="48" t="n">
        <v>400</v>
      </c>
      <c r="J25" t="n">
        <v>500</v>
      </c>
      <c r="K25" s="48" t="n">
        <v>450</v>
      </c>
      <c r="L25" s="32">
        <f>AVERAGE(D25:K25)</f>
        <v/>
      </c>
      <c r="P25" s="32" t="n">
        <v>411.6</v>
      </c>
    </row>
    <row r="26" customFormat="1" s="32">
      <c r="A26" s="32" t="inlineStr">
        <is>
          <t>min voltage</t>
        </is>
      </c>
      <c r="B26" s="33" t="inlineStr">
        <is>
          <t>V</t>
        </is>
      </c>
      <c r="D26" s="32" t="n">
        <v>216</v>
      </c>
      <c r="F26" s="41" t="n">
        <v>480</v>
      </c>
      <c r="G26" s="41" t="n">
        <v>240</v>
      </c>
      <c r="H26" s="32" t="n">
        <v>265</v>
      </c>
      <c r="K26" s="32" t="n">
        <v>245</v>
      </c>
      <c r="L26" s="32">
        <f>AVERAGE(D26:K26)</f>
        <v/>
      </c>
      <c r="P26" s="32" t="n">
        <v>245</v>
      </c>
    </row>
    <row r="27" customFormat="1" s="32">
      <c r="A27" s="32" t="inlineStr">
        <is>
          <t>nominal voltage</t>
        </is>
      </c>
      <c r="B27" s="33" t="inlineStr">
        <is>
          <t>V</t>
        </is>
      </c>
      <c r="F27" s="41" t="n">
        <v>697</v>
      </c>
      <c r="G27" s="41" t="n">
        <v>360</v>
      </c>
      <c r="H27" s="32" t="n">
        <v>340</v>
      </c>
      <c r="I27" s="32" t="n">
        <v>375</v>
      </c>
      <c r="J27" s="32" t="n">
        <v>355.2</v>
      </c>
      <c r="K27" s="32" t="n">
        <v>356</v>
      </c>
    </row>
    <row r="28">
      <c r="B28" s="36" t="n"/>
      <c r="F28" s="37" t="n"/>
      <c r="G28" s="37" t="n"/>
    </row>
    <row r="29">
      <c r="A29" s="1" t="inlineStr">
        <is>
          <t>Current battery metircs</t>
        </is>
      </c>
      <c r="B29" s="36" t="n"/>
    </row>
    <row r="30">
      <c r="A30" t="inlineStr">
        <is>
          <t>number of cells</t>
        </is>
      </c>
      <c r="B30" s="36" t="n"/>
      <c r="D30" s="38" t="n">
        <v>7776</v>
      </c>
      <c r="E30" t="n">
        <v>396</v>
      </c>
      <c r="F30" s="37" t="n">
        <v>384</v>
      </c>
      <c r="G30" s="37" t="n">
        <v>192</v>
      </c>
      <c r="H30" t="n">
        <v>106</v>
      </c>
      <c r="I30" t="n">
        <v>204</v>
      </c>
      <c r="J30" t="n">
        <v>288</v>
      </c>
      <c r="K30" t="n">
        <v>294</v>
      </c>
    </row>
    <row r="31" customFormat="1" s="32">
      <c r="A31" s="32" t="inlineStr">
        <is>
          <t xml:space="preserve">cell configuration </t>
        </is>
      </c>
      <c r="B31" s="33" t="n"/>
      <c r="D31" s="43" t="inlineStr">
        <is>
          <t>12s 72p 9m</t>
        </is>
      </c>
      <c r="E31" s="32" t="inlineStr">
        <is>
          <t xml:space="preserve">198s 2p </t>
        </is>
      </c>
      <c r="F31" s="32" t="inlineStr">
        <is>
          <t>192s 2p</t>
        </is>
      </c>
      <c r="G31" s="32" t="inlineStr">
        <is>
          <t>96s 2p</t>
        </is>
      </c>
      <c r="H31" s="32" t="inlineStr">
        <is>
          <t>106s 1p</t>
        </is>
      </c>
      <c r="I31" s="32" t="inlineStr">
        <is>
          <t>102s 2p</t>
        </is>
      </c>
      <c r="J31" s="32" t="inlineStr">
        <is>
          <t>96s 3p</t>
        </is>
      </c>
      <c r="K31" s="32" t="inlineStr">
        <is>
          <t>98s 3p</t>
        </is>
      </c>
    </row>
    <row r="32">
      <c r="A32" t="inlineStr">
        <is>
          <t>Cell dimensions</t>
        </is>
      </c>
      <c r="B32" s="36" t="n"/>
      <c r="D32" t="n">
        <v>21700</v>
      </c>
      <c r="H32" t="inlineStr">
        <is>
          <t>280x63x82mm</t>
        </is>
      </c>
    </row>
    <row r="33" customFormat="1" s="32">
      <c r="A33" s="32" t="inlineStr">
        <is>
          <t>Cell type</t>
        </is>
      </c>
      <c r="B33" s="33" t="n"/>
      <c r="D33" s="32" t="inlineStr">
        <is>
          <t>cylinrical</t>
        </is>
      </c>
      <c r="F33" s="32" t="inlineStr">
        <is>
          <t>pouch</t>
        </is>
      </c>
      <c r="G33" s="32" t="inlineStr">
        <is>
          <t>pouch</t>
        </is>
      </c>
      <c r="H33" s="32" t="inlineStr">
        <is>
          <t>prismatic</t>
        </is>
      </c>
      <c r="I33" s="32" t="inlineStr">
        <is>
          <t>prismatic</t>
        </is>
      </c>
      <c r="J33" s="32" t="inlineStr">
        <is>
          <t>prismatic</t>
        </is>
      </c>
    </row>
    <row r="34">
      <c r="A34" t="inlineStr">
        <is>
          <t>max cell voltage</t>
        </is>
      </c>
      <c r="B34" s="36" t="inlineStr">
        <is>
          <t>V</t>
        </is>
      </c>
      <c r="D34" t="n">
        <v>4.2</v>
      </c>
      <c r="F34" t="n">
        <v>4.2</v>
      </c>
      <c r="G34" t="n">
        <v>4.15</v>
      </c>
      <c r="H34" t="n">
        <v>3.65</v>
      </c>
      <c r="I34" t="n">
        <v>4.2</v>
      </c>
      <c r="J34" t="n">
        <v>4.2</v>
      </c>
      <c r="K34" t="n">
        <v>4.2</v>
      </c>
    </row>
    <row r="35" customFormat="1" s="32">
      <c r="A35" s="32" t="inlineStr">
        <is>
          <t>nominal cell voltage</t>
        </is>
      </c>
      <c r="B35" s="33" t="inlineStr">
        <is>
          <t>V</t>
        </is>
      </c>
      <c r="D35" s="32" t="n">
        <v>3.6</v>
      </c>
      <c r="F35" s="32" t="n">
        <v>3.63</v>
      </c>
      <c r="G35" s="32" t="n">
        <v>3.73</v>
      </c>
      <c r="H35" s="32" t="n">
        <v>3.2</v>
      </c>
      <c r="I35" s="32" t="n">
        <v>3.68</v>
      </c>
      <c r="J35" s="32" t="n">
        <v>3.7</v>
      </c>
      <c r="K35" s="32" t="n">
        <v>3.63</v>
      </c>
    </row>
    <row r="36">
      <c r="A36" t="inlineStr">
        <is>
          <t>min cell voltage</t>
        </is>
      </c>
      <c r="B36" s="36" t="inlineStr">
        <is>
          <t>V</t>
        </is>
      </c>
      <c r="D36" t="n">
        <v>2.5</v>
      </c>
      <c r="F36" t="n">
        <v>2.5</v>
      </c>
      <c r="G36" t="n">
        <v>2.5</v>
      </c>
      <c r="H36" t="n">
        <v>2.5</v>
      </c>
      <c r="I36" t="n">
        <v>2.5</v>
      </c>
      <c r="J36" t="n">
        <v>2.5</v>
      </c>
      <c r="K36" t="n">
        <v>2.5</v>
      </c>
    </row>
    <row r="37" customFormat="1" s="32">
      <c r="A37" s="32" t="inlineStr">
        <is>
          <t>cell rated capacity</t>
        </is>
      </c>
      <c r="B37" s="33" t="inlineStr">
        <is>
          <t>Ah</t>
        </is>
      </c>
      <c r="D37" s="32" t="n">
        <v>5</v>
      </c>
      <c r="F37" s="44" t="n">
        <v>55.6</v>
      </c>
      <c r="G37" s="44" t="n">
        <v>43</v>
      </c>
      <c r="H37" s="32" t="n">
        <v>161</v>
      </c>
      <c r="I37" s="32" t="n">
        <v>148</v>
      </c>
      <c r="J37" s="32" t="n">
        <v>51</v>
      </c>
      <c r="K37" s="32" t="n">
        <v>60</v>
      </c>
    </row>
    <row r="38">
      <c r="A38" t="inlineStr">
        <is>
          <t>energy capacity</t>
        </is>
      </c>
      <c r="B38" s="36" t="inlineStr">
        <is>
          <t>Wh</t>
        </is>
      </c>
      <c r="D38" s="39">
        <f>D37*D35</f>
        <v/>
      </c>
      <c r="F38" s="37" t="n">
        <v>201.8</v>
      </c>
      <c r="G38" s="39">
        <f>G37*G35</f>
        <v/>
      </c>
      <c r="H38" t="n">
        <v>515</v>
      </c>
      <c r="I38" t="n">
        <v>544</v>
      </c>
      <c r="J38" t="n">
        <v>188.7</v>
      </c>
      <c r="K38" t="n">
        <v>218</v>
      </c>
    </row>
    <row r="39" customFormat="1" s="32">
      <c r="A39" s="32" t="inlineStr">
        <is>
          <t>max constant discharge current</t>
        </is>
      </c>
      <c r="B39" s="33" t="inlineStr">
        <is>
          <t>A</t>
        </is>
      </c>
      <c r="D39" s="32" t="n">
        <v>18.5</v>
      </c>
      <c r="F39" s="41" t="n"/>
      <c r="G39" s="41" t="n"/>
      <c r="H39" s="43" t="n">
        <v>782</v>
      </c>
      <c r="K39" s="32" t="n">
        <v>284</v>
      </c>
    </row>
    <row r="40">
      <c r="A40" t="inlineStr">
        <is>
          <t>standard discharge current</t>
        </is>
      </c>
      <c r="B40" s="36" t="inlineStr">
        <is>
          <t>A</t>
        </is>
      </c>
      <c r="D40" t="n">
        <v>7.61</v>
      </c>
      <c r="F40" s="37" t="n"/>
      <c r="G40" s="37" t="n">
        <v>41</v>
      </c>
      <c r="H40" s="38" t="n">
        <v>297</v>
      </c>
      <c r="K40" t="n">
        <v>120</v>
      </c>
    </row>
    <row r="41" customFormat="1" s="32">
      <c r="A41" s="32" t="inlineStr">
        <is>
          <t xml:space="preserve">max charge current </t>
        </is>
      </c>
      <c r="B41" s="33" t="inlineStr">
        <is>
          <t>A</t>
        </is>
      </c>
      <c r="D41" s="32" t="n">
        <v>4.9</v>
      </c>
      <c r="F41" s="41" t="n"/>
      <c r="G41" s="41" t="n">
        <v>55</v>
      </c>
      <c r="I41" s="34">
        <f>2.25*148</f>
        <v/>
      </c>
    </row>
    <row r="42">
      <c r="A42" t="inlineStr">
        <is>
          <t>standard charge current</t>
        </is>
      </c>
      <c r="B42" s="36" t="inlineStr">
        <is>
          <t>A</t>
        </is>
      </c>
      <c r="D42" t="n">
        <v>2.45</v>
      </c>
      <c r="F42" s="37" t="n"/>
      <c r="G42" s="37" t="n">
        <v>12</v>
      </c>
    </row>
    <row r="43" ht="15" customFormat="1" customHeight="1" s="32">
      <c r="A43" s="32" t="inlineStr">
        <is>
          <t>Battery type</t>
        </is>
      </c>
      <c r="B43" s="33" t="n"/>
      <c r="F43" s="41" t="n"/>
      <c r="G43" s="45" t="inlineStr">
        <is>
          <t>LG Chem LQ 1729-A2</t>
        </is>
      </c>
    </row>
    <row r="44">
      <c r="A44" t="inlineStr">
        <is>
          <t>Gravemetric energy density</t>
        </is>
      </c>
      <c r="B44" s="36" t="inlineStr">
        <is>
          <t>Wh/kg</t>
        </is>
      </c>
      <c r="F44" s="37" t="n">
        <v>234</v>
      </c>
      <c r="G44" s="37" t="n">
        <v>166</v>
      </c>
      <c r="J44" t="n">
        <v>213</v>
      </c>
      <c r="K44" t="n">
        <v>242</v>
      </c>
    </row>
    <row r="45">
      <c r="A45" s="32" t="inlineStr">
        <is>
          <t>Peak power</t>
        </is>
      </c>
      <c r="D45" s="32" t="n">
        <v>65.8</v>
      </c>
      <c r="G45" s="39">
        <f>G17/G30</f>
        <v/>
      </c>
      <c r="H45" t="n">
        <v>2240</v>
      </c>
      <c r="K45" t="n">
        <v>968</v>
      </c>
    </row>
    <row r="46">
      <c r="A46" t="inlineStr">
        <is>
          <t>Voltage for peak power</t>
        </is>
      </c>
      <c r="D46" s="46">
        <f>D45/D39</f>
        <v/>
      </c>
      <c r="G46" s="46" t="n"/>
      <c r="H46" s="46">
        <f>H45/H39</f>
        <v/>
      </c>
      <c r="K46" s="46">
        <f>K45/K39</f>
        <v/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494"/>
  <sheetViews>
    <sheetView topLeftCell="A1407" workbookViewId="0">
      <selection activeCell="G9" sqref="G9"/>
    </sheetView>
  </sheetViews>
  <sheetFormatPr baseColWidth="8" defaultRowHeight="14.4"/>
  <cols>
    <col width="10.5546875" bestFit="1" customWidth="1" min="2" max="2"/>
    <col width="12.109375" bestFit="1" customWidth="1" min="3" max="3"/>
    <col width="12.21875" bestFit="1" customWidth="1" min="4" max="4"/>
    <col width="18.109375" bestFit="1" customWidth="1" min="5" max="5"/>
    <col width="11.5546875" bestFit="1" customWidth="1" min="6" max="6"/>
  </cols>
  <sheetData>
    <row r="1" customFormat="1" s="1">
      <c r="B1" s="1" t="inlineStr">
        <is>
          <t>Time (s)</t>
        </is>
      </c>
      <c r="C1" s="1" t="inlineStr">
        <is>
          <t>Velocity (kph)</t>
        </is>
      </c>
      <c r="D1" s="1" t="inlineStr">
        <is>
          <t>Velocity (m/s)</t>
        </is>
      </c>
      <c r="E1" s="1" t="inlineStr">
        <is>
          <t>Acceleration (m/s^2)</t>
        </is>
      </c>
      <c r="F1" s="1" t="inlineStr">
        <is>
          <t>Distance (m)</t>
        </is>
      </c>
    </row>
    <row r="2">
      <c r="B2" t="n">
        <v>0</v>
      </c>
      <c r="C2" t="n">
        <v>0</v>
      </c>
      <c r="D2" t="n">
        <v>0</v>
      </c>
      <c r="F2" t="inlineStr">
        <is>
          <t>from vel</t>
        </is>
      </c>
    </row>
    <row r="3">
      <c r="B3" s="55" t="n">
        <v>2.43523316062174</v>
      </c>
      <c r="C3" s="55" t="n">
        <v>0.149383359388593</v>
      </c>
      <c r="D3" s="55">
        <f>(C3*1000)/3600</f>
        <v/>
      </c>
      <c r="E3" s="55">
        <f>IF(B2=B3, 0, (D3-D2)/(B3-B2))</f>
        <v/>
      </c>
      <c r="F3">
        <f>(B3-B2)*(D3)</f>
        <v/>
      </c>
    </row>
    <row r="4">
      <c r="B4" s="55" t="n">
        <v>10.0845377692936</v>
      </c>
      <c r="C4" s="55" t="n">
        <v>0.357825256209849</v>
      </c>
      <c r="D4" s="55">
        <f>(C4*1000)/3600</f>
        <v/>
      </c>
      <c r="E4" s="55">
        <f>IF(B3=B4, 0, (D4-D3)/(B4-B3))</f>
        <v/>
      </c>
      <c r="F4">
        <f>(B4-B3)*(D4)</f>
        <v/>
      </c>
      <c r="H4" t="inlineStr">
        <is>
          <t xml:space="preserve"> </t>
        </is>
      </c>
    </row>
    <row r="5">
      <c r="B5" s="55" t="n">
        <v>11.4753204254158</v>
      </c>
      <c r="C5" s="55" t="n">
        <v>1.57373632100055</v>
      </c>
      <c r="D5" s="55">
        <f>(C5*1000)/3600</f>
        <v/>
      </c>
      <c r="E5" s="55">
        <f>IF(B4=B5, 0, (D5-D4)/(B5-B4))</f>
        <v/>
      </c>
      <c r="F5">
        <f>(B5-B4)*(D5)</f>
        <v/>
      </c>
    </row>
    <row r="6">
      <c r="B6" s="55" t="n">
        <v>12.1707117534769</v>
      </c>
      <c r="C6" s="55" t="n">
        <v>3.34549244398127</v>
      </c>
      <c r="D6" s="55">
        <f>(C6*1000)/3600</f>
        <v/>
      </c>
      <c r="E6" s="55">
        <f>IF(B5=B6, 0, (D6-D5)/(B6-B5))</f>
        <v/>
      </c>
      <c r="F6">
        <f>(B6-B5)*(D6)</f>
        <v/>
      </c>
    </row>
    <row r="7">
      <c r="B7" s="55" t="n">
        <v>12.866103081538</v>
      </c>
      <c r="C7" s="55" t="n">
        <v>7.54907069654333</v>
      </c>
      <c r="D7" s="55">
        <f>(C7*1000)/3600</f>
        <v/>
      </c>
      <c r="E7" s="55">
        <f>IF(B6=B7, 0, (D7-D6)/(B7-B6))</f>
        <v/>
      </c>
      <c r="F7">
        <f>(B7-B6)*(D7)</f>
        <v/>
      </c>
    </row>
    <row r="8">
      <c r="B8" s="55" t="n">
        <v>12.866103081538</v>
      </c>
      <c r="C8" s="55" t="n">
        <v>6.29841931561577</v>
      </c>
      <c r="D8" s="55">
        <f>(C8*1000)/3600</f>
        <v/>
      </c>
      <c r="E8" s="55">
        <f>IF(B7=B8, 0, (D8-D7)/(B8-B7))</f>
        <v/>
      </c>
      <c r="F8">
        <f>(B8-B7)*(D8)</f>
        <v/>
      </c>
    </row>
    <row r="9">
      <c r="B9" s="55" t="n">
        <v>12.866103081538</v>
      </c>
      <c r="C9" s="55" t="n">
        <v>5.04776793468821</v>
      </c>
      <c r="D9" s="55">
        <f>(C9*1000)/3600</f>
        <v/>
      </c>
      <c r="E9" s="55">
        <f>IF(B8=B9, 0, (D9-D8)/(B9-B8))</f>
        <v/>
      </c>
      <c r="F9">
        <f>(B9-B8)*(D9)</f>
        <v/>
      </c>
    </row>
    <row r="10">
      <c r="B10" s="55" t="n">
        <v>13.7005726752113</v>
      </c>
      <c r="C10" s="55" t="n">
        <v>9.09154073302067</v>
      </c>
      <c r="D10" s="55">
        <f>(C10*1000)/3600</f>
        <v/>
      </c>
      <c r="E10" s="55">
        <f>IF(B9=B10, 0, (D10-D9)/(B10-B9))</f>
        <v/>
      </c>
      <c r="F10">
        <f>(B10-B9)*(D10)</f>
        <v/>
      </c>
    </row>
    <row r="11">
      <c r="B11" s="55" t="n">
        <v>14.2568857376601</v>
      </c>
      <c r="C11" s="55" t="n">
        <v>11.301024839326</v>
      </c>
      <c r="D11" s="55">
        <f>(C11*1000)/3600</f>
        <v/>
      </c>
      <c r="E11" s="55">
        <f>IF(B10=B11, 0, (D11-D10)/(B11-B10))</f>
        <v/>
      </c>
      <c r="F11">
        <f>(B11-B10)*(D11)</f>
        <v/>
      </c>
    </row>
    <row r="12">
      <c r="B12" s="55" t="n">
        <v>14.2568857376601</v>
      </c>
      <c r="C12" s="55" t="n">
        <v>10.2588153552197</v>
      </c>
      <c r="D12" s="55">
        <f>(C12*1000)/3600</f>
        <v/>
      </c>
      <c r="E12" s="55">
        <f>IF(B11=B12, 0, (D12-D11)/(B12-B11))</f>
        <v/>
      </c>
      <c r="F12">
        <f>(B12-B11)*(D12)</f>
        <v/>
      </c>
    </row>
    <row r="13">
      <c r="B13" s="55" t="n">
        <v>14.813198800109</v>
      </c>
      <c r="C13" s="55" t="n">
        <v>12.947715824214</v>
      </c>
      <c r="D13" s="55">
        <f>(C13*1000)/3600</f>
        <v/>
      </c>
      <c r="E13" s="55">
        <f>IF(B12=B13, 0, (D13-D12)/(B13-B12))</f>
        <v/>
      </c>
      <c r="F13">
        <f>(B13-B12)*(D13)</f>
        <v/>
      </c>
    </row>
    <row r="14">
      <c r="B14" s="55" t="n">
        <v>14.9522770657212</v>
      </c>
      <c r="C14" s="55" t="n">
        <v>14.3234323432343</v>
      </c>
      <c r="D14" s="55">
        <f>(C14*1000)/3600</f>
        <v/>
      </c>
      <c r="E14" s="55">
        <f>IF(B13=B14, 0, (D14-D13)/(B14-B13))</f>
        <v/>
      </c>
      <c r="F14">
        <f>(B14-B13)*(D14)</f>
        <v/>
      </c>
    </row>
    <row r="15">
      <c r="B15" s="55" t="n">
        <v>15.6476683937823</v>
      </c>
      <c r="C15" s="55" t="n">
        <v>17.8322042730588</v>
      </c>
      <c r="D15" s="55">
        <f>(C15*1000)/3600</f>
        <v/>
      </c>
      <c r="E15" s="55">
        <f>IF(B14=B15, 0, (D15-D14)/(B15-B14))</f>
        <v/>
      </c>
      <c r="F15">
        <f>(B15-B14)*(D15)</f>
        <v/>
      </c>
    </row>
    <row r="16">
      <c r="B16" s="55" t="n">
        <v>15.6476683937823</v>
      </c>
      <c r="C16" s="55" t="n">
        <v>16.5815528921313</v>
      </c>
      <c r="D16" s="55">
        <f>(C16*1000)/3600</f>
        <v/>
      </c>
      <c r="E16" s="55">
        <f>IF(B15=B16, 0, (D16-D15)/(B16-B15))</f>
        <v/>
      </c>
      <c r="F16">
        <f>(B16-B15)*(D16)</f>
        <v/>
      </c>
    </row>
    <row r="17">
      <c r="B17" s="55" t="n">
        <v>15.6476683937823</v>
      </c>
      <c r="C17" s="55" t="n">
        <v>15.3309015112037</v>
      </c>
      <c r="D17" s="55">
        <f>(C17*1000)/3600</f>
        <v/>
      </c>
      <c r="E17" s="55">
        <f>IF(B16=B17, 0, (D17-D16)/(B17-B16))</f>
        <v/>
      </c>
      <c r="F17">
        <f>(B17-B16)*(D17)</f>
        <v/>
      </c>
    </row>
    <row r="18">
      <c r="B18" s="55" t="n">
        <v>16.6410845767267</v>
      </c>
      <c r="C18" s="55" t="n">
        <v>19.5493684706816</v>
      </c>
      <c r="D18" s="55">
        <f>(C18*1000)/3600</f>
        <v/>
      </c>
      <c r="E18" s="55">
        <f>IF(B17=B18, 0, (D18-D17)/(B18-B17))</f>
        <v/>
      </c>
      <c r="F18">
        <f>(B18-B17)*(D18)</f>
        <v/>
      </c>
    </row>
    <row r="19">
      <c r="B19" s="55" t="n">
        <v>17.0384510499045</v>
      </c>
      <c r="C19" s="55" t="n">
        <v>23.8770192808754</v>
      </c>
      <c r="D19" s="55">
        <f>(C19*1000)/3600</f>
        <v/>
      </c>
      <c r="E19" s="55">
        <f>IF(B18=B19, 0, (D19-D18)/(B19-B18))</f>
        <v/>
      </c>
      <c r="F19">
        <f>(B19-B18)*(D19)</f>
        <v/>
      </c>
    </row>
    <row r="20">
      <c r="B20" s="55" t="n">
        <v>17.0384510499045</v>
      </c>
      <c r="C20" s="55" t="n">
        <v>22.6263678999478</v>
      </c>
      <c r="D20" s="55">
        <f>(C20*1000)/3600</f>
        <v/>
      </c>
      <c r="E20" s="55">
        <f>IF(B19=B20, 0, (D20-D19)/(B20-B19))</f>
        <v/>
      </c>
      <c r="F20">
        <f>(B20-B19)*(D20)</f>
        <v/>
      </c>
    </row>
    <row r="21">
      <c r="B21" s="55" t="n">
        <v>17.0384510499045</v>
      </c>
      <c r="C21" s="55" t="n">
        <v>21.3757165190203</v>
      </c>
      <c r="D21" s="55">
        <f>(C21*1000)/3600</f>
        <v/>
      </c>
      <c r="E21" s="55">
        <f>IF(B20=B21, 0, (D21-D20)/(B21-B20))</f>
        <v/>
      </c>
      <c r="F21">
        <f>(B21-B20)*(D21)</f>
        <v/>
      </c>
    </row>
    <row r="22">
      <c r="B22" s="55" t="n">
        <v>17.5947641123534</v>
      </c>
      <c r="C22" s="55" t="n">
        <v>25.4959180128539</v>
      </c>
      <c r="D22" s="55">
        <f>(C22*1000)/3600</f>
        <v/>
      </c>
      <c r="E22" s="55">
        <f>IF(B21=B22, 0, (D22-D21)/(B22-B21))</f>
        <v/>
      </c>
      <c r="F22">
        <f>(B22-B21)*(D22)</f>
        <v/>
      </c>
    </row>
    <row r="23">
      <c r="B23" s="55" t="n">
        <v>19.1246250340878</v>
      </c>
      <c r="C23" s="55" t="n">
        <v>27.5768629494528</v>
      </c>
      <c r="D23" s="55">
        <f>(C23*1000)/3600</f>
        <v/>
      </c>
      <c r="E23" s="55">
        <f>IF(B22=B23, 0, (D23-D22)/(B23-B22))</f>
        <v/>
      </c>
      <c r="F23">
        <f>(B23-B22)*(D23)</f>
        <v/>
      </c>
    </row>
    <row r="24">
      <c r="B24" s="55" t="n">
        <v>23.2969730024543</v>
      </c>
      <c r="C24" s="55" t="n">
        <v>29.5396908111863</v>
      </c>
      <c r="D24" s="55">
        <f>(C24*1000)/3600</f>
        <v/>
      </c>
      <c r="E24" s="55">
        <f>IF(B23=B24, 0, (D24-D23)/(B24-B23))</f>
        <v/>
      </c>
      <c r="F24">
        <f>(B24-B23)*(D24)</f>
        <v/>
      </c>
    </row>
    <row r="25">
      <c r="B25" s="55" t="n">
        <v>24.5486773929642</v>
      </c>
      <c r="C25" s="55" t="n">
        <v>31.6032655897168</v>
      </c>
      <c r="D25" s="55">
        <f>(C25*1000)/3600</f>
        <v/>
      </c>
      <c r="E25" s="55">
        <f>IF(B24=B25, 0, (D25-D24)/(B25-B24))</f>
        <v/>
      </c>
      <c r="F25">
        <f>(B25-B24)*(D25)</f>
        <v/>
      </c>
    </row>
    <row r="26">
      <c r="B26" s="55" t="n">
        <v>25.3831469866375</v>
      </c>
      <c r="C26" s="55" t="n">
        <v>33.1179433732847</v>
      </c>
      <c r="D26" s="55">
        <f>(C26*1000)/3600</f>
        <v/>
      </c>
      <c r="E26" s="55">
        <f>IF(B25=B26, 0, (D26-D25)/(B26-B25))</f>
        <v/>
      </c>
      <c r="F26">
        <f>(B26-B25)*(D26)</f>
        <v/>
      </c>
    </row>
    <row r="27">
      <c r="B27" s="55" t="n">
        <v>26.0785383146986</v>
      </c>
      <c r="C27" s="55" t="n">
        <v>34.8723293381969</v>
      </c>
      <c r="D27" s="55">
        <f>(C27*1000)/3600</f>
        <v/>
      </c>
      <c r="E27" s="55">
        <f>IF(B26=B27, 0, (D27-D26)/(B27-B26))</f>
        <v/>
      </c>
      <c r="F27">
        <f>(B27-B26)*(D27)</f>
        <v/>
      </c>
    </row>
    <row r="28">
      <c r="B28" s="55" t="n">
        <v>26.7739296427597</v>
      </c>
      <c r="C28" s="55" t="n">
        <v>36.3140524578773</v>
      </c>
      <c r="D28" s="55">
        <f>(C28*1000)/3600</f>
        <v/>
      </c>
      <c r="E28" s="55">
        <f>IF(B27=B28, 0, (D28-D27)/(B28-B27))</f>
        <v/>
      </c>
      <c r="F28">
        <f>(B28-B27)*(D28)</f>
        <v/>
      </c>
    </row>
    <row r="29">
      <c r="B29" s="55" t="n">
        <v>26.7739296427597</v>
      </c>
      <c r="C29" s="55" t="n">
        <v>39.4406809101962</v>
      </c>
      <c r="D29" s="55">
        <f>(C29*1000)/3600</f>
        <v/>
      </c>
      <c r="E29" s="55">
        <f>IF(B28=B29, 0, (D29-D28)/(B29-B28))</f>
        <v/>
      </c>
      <c r="F29">
        <f>(B29-B28)*(D29)</f>
        <v/>
      </c>
    </row>
    <row r="30">
      <c r="B30" s="55" t="n">
        <v>27.4693209708208</v>
      </c>
      <c r="C30" s="55" t="n">
        <v>37.9121070001737</v>
      </c>
      <c r="D30" s="55">
        <f>(C30*1000)/3600</f>
        <v/>
      </c>
      <c r="E30" s="55">
        <f>IF(B29=B30, 0, (D30-D29)/(B30-B29))</f>
        <v/>
      </c>
      <c r="F30">
        <f>(B30-B29)*(D30)</f>
        <v/>
      </c>
    </row>
    <row r="31">
      <c r="B31" s="55" t="n">
        <v>28.8601036269429</v>
      </c>
      <c r="C31" s="55" t="n">
        <v>40.6392218169185</v>
      </c>
      <c r="D31" s="55">
        <f>(C31*1000)/3600</f>
        <v/>
      </c>
      <c r="E31" s="55">
        <f>IF(B30=B31, 0, (D31-D30)/(B31-B30))</f>
        <v/>
      </c>
      <c r="F31">
        <f>(B31-B30)*(D31)</f>
        <v/>
      </c>
    </row>
    <row r="32">
      <c r="B32" s="55" t="n">
        <v>31.8155167712025</v>
      </c>
      <c r="C32" s="55" t="n">
        <v>42.7236407851311</v>
      </c>
      <c r="D32" s="55">
        <f>(C32*1000)/3600</f>
        <v/>
      </c>
      <c r="E32" s="55">
        <f>IF(B31=B32, 0, (D32-D31)/(B32-B31))</f>
        <v/>
      </c>
      <c r="F32">
        <f>(B32-B31)*(D32)</f>
        <v/>
      </c>
    </row>
    <row r="33">
      <c r="B33" s="55" t="n">
        <v>33.7278429233705</v>
      </c>
      <c r="C33" s="55" t="n">
        <v>44.1097793989925</v>
      </c>
      <c r="D33" s="55">
        <f>(C33*1000)/3600</f>
        <v/>
      </c>
      <c r="E33" s="55">
        <f>IF(B32=B33, 0, (D33-D32)/(B33-B32))</f>
        <v/>
      </c>
      <c r="F33">
        <f>(B33-B32)*(D33)</f>
        <v/>
      </c>
    </row>
    <row r="34">
      <c r="B34" s="55" t="n">
        <v>36.7875647668393</v>
      </c>
      <c r="C34" s="55" t="n">
        <v>40.566267153031</v>
      </c>
      <c r="D34" s="55">
        <f>(C34*1000)/3600</f>
        <v/>
      </c>
      <c r="E34" s="55">
        <f>IF(B33=B34, 0, (D34-D33)/(B34-B33))</f>
        <v/>
      </c>
      <c r="F34">
        <f>(B34-B33)*(D34)</f>
        <v/>
      </c>
    </row>
    <row r="35">
      <c r="B35" s="55" t="n">
        <v>37.204799563676</v>
      </c>
      <c r="C35" s="55" t="n">
        <v>38.7892999826298</v>
      </c>
      <c r="D35" s="55">
        <f>(C35*1000)/3600</f>
        <v/>
      </c>
      <c r="E35" s="55">
        <f>IF(B34=B35, 0, (D35-D34)/(B35-B34))</f>
        <v/>
      </c>
      <c r="F35">
        <f>(B35-B34)*(D35)</f>
        <v/>
      </c>
    </row>
    <row r="36">
      <c r="B36" s="55" t="n">
        <v>37.204799563676</v>
      </c>
      <c r="C36" s="55" t="n">
        <v>42.4630884141045</v>
      </c>
      <c r="D36" s="55">
        <f>(C36*1000)/3600</f>
        <v/>
      </c>
      <c r="E36" s="55">
        <f>IF(B35=B36, 0, (D36-D35)/(B36-B35))</f>
        <v/>
      </c>
      <c r="F36">
        <f>(B36-B35)*(D36)</f>
        <v/>
      </c>
    </row>
    <row r="37">
      <c r="B37" s="55" t="n">
        <v>37.5524952277065</v>
      </c>
      <c r="C37" s="55" t="n">
        <v>35.8971686642348</v>
      </c>
      <c r="D37" s="55">
        <f>(C37*1000)/3600</f>
        <v/>
      </c>
      <c r="E37" s="55">
        <f>IF(B36=B37, 0, (D37-D36)/(B37-B36))</f>
        <v/>
      </c>
      <c r="F37">
        <f>(B37-B36)*(D37)</f>
        <v/>
      </c>
    </row>
    <row r="38">
      <c r="B38" s="55" t="n">
        <v>37.9001908917371</v>
      </c>
      <c r="C38" s="55" t="n">
        <v>37.3562619419836</v>
      </c>
      <c r="D38" s="55">
        <f>(C38*1000)/3600</f>
        <v/>
      </c>
      <c r="E38" s="55">
        <f>IF(B37=B38, 0, (D38-D37)/(B38-B37))</f>
        <v/>
      </c>
      <c r="F38">
        <f>(B38-B37)*(D38)</f>
        <v/>
      </c>
    </row>
    <row r="39">
      <c r="B39" s="55" t="n">
        <v>38.9432778838287</v>
      </c>
      <c r="C39" s="55" t="n">
        <v>32.0670488101441</v>
      </c>
      <c r="D39" s="55">
        <f>(C39*1000)/3600</f>
        <v/>
      </c>
      <c r="E39" s="55">
        <f>IF(B38=B39, 0, (D39-D38)/(B39-B38))</f>
        <v/>
      </c>
      <c r="F39">
        <f>(B39-B38)*(D39)</f>
        <v/>
      </c>
    </row>
    <row r="40">
      <c r="B40" s="55" t="n">
        <v>39.2909735478592</v>
      </c>
      <c r="C40" s="55" t="n">
        <v>34.715997915581</v>
      </c>
      <c r="D40" s="55">
        <f>(C40*1000)/3600</f>
        <v/>
      </c>
      <c r="E40" s="55">
        <f>IF(B39=B40, 0, (D40-D39)/(B40-B39))</f>
        <v/>
      </c>
      <c r="F40">
        <f>(B40-B39)*(D40)</f>
        <v/>
      </c>
    </row>
    <row r="41">
      <c r="B41" s="55" t="n">
        <v>39.2909735478592</v>
      </c>
      <c r="C41" s="55" t="n">
        <v>33.4653465346534</v>
      </c>
      <c r="D41" s="55">
        <f>(C41*1000)/3600</f>
        <v/>
      </c>
      <c r="E41" s="55">
        <f>IF(B40=B41, 0, (D41-D40)/(B41-B40))</f>
        <v/>
      </c>
      <c r="F41">
        <f>(B41-B40)*(D41)</f>
        <v/>
      </c>
    </row>
    <row r="42">
      <c r="B42" s="55" t="n">
        <v>40.3340605399509</v>
      </c>
      <c r="C42" s="55" t="n">
        <v>27.8982108737189</v>
      </c>
      <c r="D42" s="55">
        <f>(C42*1000)/3600</f>
        <v/>
      </c>
      <c r="E42" s="55">
        <f>IF(B41=B42, 0, (D42-D41)/(B42-B41))</f>
        <v/>
      </c>
      <c r="F42">
        <f>(B42-B41)*(D42)</f>
        <v/>
      </c>
    </row>
    <row r="43">
      <c r="B43" s="55" t="n">
        <v>40.6817562039814</v>
      </c>
      <c r="C43" s="55" t="n">
        <v>29.2965085982282</v>
      </c>
      <c r="D43" s="55">
        <f>(C43*1000)/3600</f>
        <v/>
      </c>
      <c r="E43" s="55">
        <f>IF(B42=B43, 0, (D43-D42)/(B43-B42))</f>
        <v/>
      </c>
      <c r="F43">
        <f>(B43-B42)*(D43)</f>
        <v/>
      </c>
    </row>
    <row r="44">
      <c r="B44" s="55" t="n">
        <v>41.0294518680119</v>
      </c>
      <c r="C44" s="55" t="n">
        <v>30.6861212437033</v>
      </c>
      <c r="D44" s="55">
        <f>(C44*1000)/3600</f>
        <v/>
      </c>
      <c r="E44" s="55">
        <f>IF(B43=B44, 0, (D44-D43)/(B44-B43))</f>
        <v/>
      </c>
      <c r="F44">
        <f>(B44-B43)*(D44)</f>
        <v/>
      </c>
    </row>
    <row r="45">
      <c r="B45" s="55" t="n">
        <v>41.724843196073</v>
      </c>
      <c r="C45" s="55" t="n">
        <v>22.8956053500087</v>
      </c>
      <c r="D45" s="55">
        <f>(C45*1000)/3600</f>
        <v/>
      </c>
      <c r="E45" s="55">
        <f>IF(B44=B45, 0, (D45-D44)/(B45-B44))</f>
        <v/>
      </c>
      <c r="F45">
        <f>(B45-B44)*(D45)</f>
        <v/>
      </c>
    </row>
    <row r="46">
      <c r="B46" s="55" t="n">
        <v>42.0725388601036</v>
      </c>
      <c r="C46" s="55" t="n">
        <v>26.7257252040993</v>
      </c>
      <c r="D46" s="55">
        <f>(C46*1000)/3600</f>
        <v/>
      </c>
      <c r="E46" s="55">
        <f>IF(B45=B46, 0, (D46-D45)/(B46-B45))</f>
        <v/>
      </c>
      <c r="F46">
        <f>(B46-B45)*(D46)</f>
        <v/>
      </c>
    </row>
    <row r="47">
      <c r="B47" s="55" t="n">
        <v>42.0725388601036</v>
      </c>
      <c r="C47" s="55" t="n">
        <v>25.4750738231718</v>
      </c>
      <c r="D47" s="55">
        <f>(C47*1000)/3600</f>
        <v/>
      </c>
      <c r="E47" s="55">
        <f>IF(B46=B47, 0, (D47-D46)/(B47-B46))</f>
        <v/>
      </c>
      <c r="F47">
        <f>(B47-B46)*(D47)</f>
        <v/>
      </c>
    </row>
    <row r="48">
      <c r="B48" s="55" t="n">
        <v>42.0725388601036</v>
      </c>
      <c r="C48" s="55" t="n">
        <v>24.2244224422442</v>
      </c>
      <c r="D48" s="55">
        <f>(C48*1000)/3600</f>
        <v/>
      </c>
      <c r="E48" s="55">
        <f>IF(B47=B48, 0, (D48-D47)/(B48-B47))</f>
        <v/>
      </c>
      <c r="F48">
        <f>(B48-B47)*(D48)</f>
        <v/>
      </c>
    </row>
    <row r="49">
      <c r="B49" s="55" t="n">
        <v>44.1587128442868</v>
      </c>
      <c r="C49" s="55" t="n">
        <v>21.1846447802674</v>
      </c>
      <c r="D49" s="55">
        <f>(C49*1000)/3600</f>
        <v/>
      </c>
      <c r="E49" s="55">
        <f>IF(B48=B49, 0, (D49-D48)/(B49-B48))</f>
        <v/>
      </c>
      <c r="F49">
        <f>(B49-B48)*(D49)</f>
        <v/>
      </c>
    </row>
    <row r="50">
      <c r="B50" s="55" t="n">
        <v>45.549495500409</v>
      </c>
      <c r="C50" s="55" t="n">
        <v>19.4302588153552</v>
      </c>
      <c r="D50" s="55">
        <f>(C50*1000)/3600</f>
        <v/>
      </c>
      <c r="E50" s="55">
        <f>IF(B49=B50, 0, (D50-D49)/(B50-B49))</f>
        <v/>
      </c>
      <c r="F50">
        <f>(B50-B49)*(D50)</f>
        <v/>
      </c>
    </row>
    <row r="51">
      <c r="B51" s="55" t="n">
        <v>46.9402781565312</v>
      </c>
      <c r="C51" s="55" t="n">
        <v>18.153552197325</v>
      </c>
      <c r="D51" s="55">
        <f>(C51*1000)/3600</f>
        <v/>
      </c>
      <c r="E51" s="55">
        <f>IF(B50=B51, 0, (D51-D50)/(B51-B50))</f>
        <v/>
      </c>
      <c r="F51">
        <f>(B51-B50)*(D51)</f>
        <v/>
      </c>
    </row>
    <row r="52">
      <c r="B52" s="55" t="n">
        <v>50.695391328061</v>
      </c>
      <c r="C52" s="55" t="n">
        <v>16.595449018586</v>
      </c>
      <c r="D52" s="55">
        <f>(C52*1000)/3600</f>
        <v/>
      </c>
      <c r="E52" s="55">
        <f>IF(B51=B52, 0, (D52-D51)/(B52-B51))</f>
        <v/>
      </c>
      <c r="F52">
        <f>(B52-B51)*(D52)</f>
        <v/>
      </c>
    </row>
    <row r="53">
      <c r="B53" s="55" t="n">
        <v>51.1126261248977</v>
      </c>
      <c r="C53" s="55" t="n">
        <v>14.8184818481848</v>
      </c>
      <c r="D53" s="55">
        <f>(C53*1000)/3600</f>
        <v/>
      </c>
      <c r="E53" s="55">
        <f>IF(B52=B53, 0, (D53-D52)/(B53-B52))</f>
        <v/>
      </c>
      <c r="F53">
        <f>(B53-B52)*(D53)</f>
        <v/>
      </c>
    </row>
    <row r="54">
      <c r="B54" s="55" t="n">
        <v>53.7948498188476</v>
      </c>
      <c r="C54" s="55" t="n">
        <v>13.3854438075386</v>
      </c>
      <c r="D54" s="55">
        <f>(C54*1000)/3600</f>
        <v/>
      </c>
      <c r="E54" s="55">
        <f>IF(B53=B54, 0, (D54-D53)/(B54-B53))</f>
        <v/>
      </c>
      <c r="F54">
        <f>(B54-B53)*(D54)</f>
        <v/>
      </c>
    </row>
    <row r="55">
      <c r="B55" s="55" t="n">
        <v>55.2849740932642</v>
      </c>
      <c r="C55" s="55" t="n">
        <v>12.3084940072954</v>
      </c>
      <c r="D55" s="55">
        <f>(C55*1000)/3600</f>
        <v/>
      </c>
      <c r="E55" s="55">
        <f>IF(B54=B55, 0, (D55-D54)/(B55-B54))</f>
        <v/>
      </c>
      <c r="F55">
        <f>(B55-B54)*(D55)</f>
        <v/>
      </c>
    </row>
    <row r="56">
      <c r="B56" s="55" t="n">
        <v>59.4573220616307</v>
      </c>
      <c r="C56" s="55" t="n">
        <v>13.9586590237971</v>
      </c>
      <c r="D56" s="55">
        <f>(C56*1000)/3600</f>
        <v/>
      </c>
      <c r="E56" s="55">
        <f>IF(B55=B56, 0, (D56-D55)/(B56-B55))</f>
        <v/>
      </c>
      <c r="F56">
        <f>(B56-B55)*(D56)</f>
        <v/>
      </c>
    </row>
    <row r="57">
      <c r="B57" s="55" t="n">
        <v>60.7090264521407</v>
      </c>
      <c r="C57" s="55" t="n">
        <v>15.761681431301</v>
      </c>
      <c r="D57" s="55">
        <f>(C57*1000)/3600</f>
        <v/>
      </c>
      <c r="E57" s="55">
        <f>IF(B56=B57, 0, (D57-D56)/(B57-B56))</f>
        <v/>
      </c>
      <c r="F57">
        <f>(B57-B56)*(D57)</f>
        <v/>
      </c>
    </row>
    <row r="58">
      <c r="B58" s="55" t="n">
        <v>63.7687482956094</v>
      </c>
      <c r="C58" s="55" t="n">
        <v>17.6168143130102</v>
      </c>
      <c r="D58" s="55">
        <f>(C58*1000)/3600</f>
        <v/>
      </c>
      <c r="E58" s="55">
        <f>IF(B57=B58, 0, (D58-D57)/(B58-B57))</f>
        <v/>
      </c>
      <c r="F58">
        <f>(B58-B57)*(D58)</f>
        <v/>
      </c>
    </row>
    <row r="59">
      <c r="B59" s="55" t="n">
        <v>66.4112353422416</v>
      </c>
      <c r="C59" s="55" t="n">
        <v>19.4823692895605</v>
      </c>
      <c r="D59" s="55">
        <f>(C59*1000)/3600</f>
        <v/>
      </c>
      <c r="E59" s="55">
        <f>IF(B58=B59, 0, (D59-D58)/(B59-B58))</f>
        <v/>
      </c>
      <c r="F59">
        <f>(B59-B58)*(D59)</f>
        <v/>
      </c>
    </row>
    <row r="60">
      <c r="B60" s="55" t="n">
        <v>66.4112353422416</v>
      </c>
      <c r="C60" s="55" t="n">
        <v>21.0977939899253</v>
      </c>
      <c r="D60" s="55">
        <f>(C60*1000)/3600</f>
        <v/>
      </c>
      <c r="E60" s="55">
        <f>IF(B59=B60, 0, (D60-D59)/(B60-B59))</f>
        <v/>
      </c>
      <c r="F60">
        <f>(B60-B59)*(D60)</f>
        <v/>
      </c>
    </row>
    <row r="61">
      <c r="B61" s="55" t="n">
        <v>67.8020179983637</v>
      </c>
      <c r="C61" s="55" t="n">
        <v>22.6089977418794</v>
      </c>
      <c r="D61" s="55">
        <f>(C61*1000)/3600</f>
        <v/>
      </c>
      <c r="E61" s="55">
        <f>IF(B60=B61, 0, (D61-D60)/(B61-B60))</f>
        <v/>
      </c>
      <c r="F61">
        <f>(B61-B60)*(D61)</f>
        <v/>
      </c>
    </row>
    <row r="62">
      <c r="B62" s="55" t="n">
        <v>68.4974093264248</v>
      </c>
      <c r="C62" s="55" t="n">
        <v>25.5445544554455</v>
      </c>
      <c r="D62" s="55">
        <f>(C62*1000)/3600</f>
        <v/>
      </c>
      <c r="E62" s="55">
        <f>IF(B61=B62, 0, (D62-D61)/(B62-B61))</f>
        <v/>
      </c>
      <c r="F62">
        <f>(B62-B61)*(D62)</f>
        <v/>
      </c>
    </row>
    <row r="63">
      <c r="B63" s="55" t="n">
        <v>68.4974093264248</v>
      </c>
      <c r="C63" s="55" t="n">
        <v>24.293903074518</v>
      </c>
      <c r="D63" s="55">
        <f>(C63*1000)/3600</f>
        <v/>
      </c>
      <c r="E63" s="55">
        <f>IF(B62=B63, 0, (D63-D62)/(B63-B62))</f>
        <v/>
      </c>
      <c r="F63">
        <f>(B63-B62)*(D63)</f>
        <v/>
      </c>
    </row>
    <row r="64">
      <c r="B64" s="55" t="n">
        <v>68.4974093264248</v>
      </c>
      <c r="C64" s="55" t="n">
        <v>29.0185860691332</v>
      </c>
      <c r="D64" s="55">
        <f>(C64*1000)/3600</f>
        <v/>
      </c>
      <c r="E64" s="55">
        <f>IF(B63=B64, 0, (D64-D63)/(B64-B63))</f>
        <v/>
      </c>
      <c r="F64">
        <f>(B64-B63)*(D64)</f>
        <v/>
      </c>
    </row>
    <row r="65">
      <c r="B65" s="55" t="n">
        <v>69.19280065448589</v>
      </c>
      <c r="C65" s="55" t="n">
        <v>27.3684210526316</v>
      </c>
      <c r="D65" s="55">
        <f>(C65*1000)/3600</f>
        <v/>
      </c>
      <c r="E65" s="55">
        <f>IF(B64=B65, 0, (D65-D64)/(B65-B64))</f>
        <v/>
      </c>
      <c r="F65">
        <f>(B65-B64)*(D65)</f>
        <v/>
      </c>
    </row>
    <row r="66">
      <c r="B66" s="55" t="n">
        <v>69.888191982547</v>
      </c>
      <c r="C66" s="55" t="n">
        <v>29.5744311273232</v>
      </c>
      <c r="D66" s="55">
        <f>(C66*1000)/3600</f>
        <v/>
      </c>
      <c r="E66" s="55">
        <f>IF(B65=B66, 0, (D66-D65)/(B66-B65))</f>
        <v/>
      </c>
      <c r="F66">
        <f>(B66-B65)*(D66)</f>
        <v/>
      </c>
    </row>
    <row r="67">
      <c r="B67" s="55" t="n">
        <v>70.58358331060811</v>
      </c>
      <c r="C67" s="55" t="n">
        <v>31.3461872503039</v>
      </c>
      <c r="D67" s="55">
        <f>(C67*1000)/3600</f>
        <v/>
      </c>
      <c r="E67" s="55">
        <f>IF(B66=B67, 0, (D67-D66)/(B67-B66))</f>
        <v/>
      </c>
      <c r="F67">
        <f>(B67-B66)*(D67)</f>
        <v/>
      </c>
    </row>
    <row r="68">
      <c r="B68" s="55" t="n">
        <v>71.2789746386692</v>
      </c>
      <c r="C68" s="55" t="n">
        <v>32.9789821087372</v>
      </c>
      <c r="D68" s="55">
        <f>(C68*1000)/3600</f>
        <v/>
      </c>
      <c r="E68" s="55">
        <f>IF(B67=B68, 0, (D68-D67)/(B68-B67))</f>
        <v/>
      </c>
      <c r="F68">
        <f>(B68-B67)*(D68)</f>
        <v/>
      </c>
    </row>
    <row r="69">
      <c r="B69" s="55" t="n">
        <v>71.9743659667302</v>
      </c>
      <c r="C69" s="55" t="n">
        <v>34.3859649122807</v>
      </c>
      <c r="D69" s="55">
        <f>(C69*1000)/3600</f>
        <v/>
      </c>
      <c r="E69" s="55">
        <f>IF(B68=B69, 0, (D69-D68)/(B69-B68))</f>
        <v/>
      </c>
      <c r="F69">
        <f>(B69-B68)*(D69)</f>
        <v/>
      </c>
    </row>
    <row r="70">
      <c r="B70" s="55" t="n">
        <v>73.3651486228524</v>
      </c>
      <c r="C70" s="55" t="n">
        <v>35.7929477158242</v>
      </c>
      <c r="D70" s="55">
        <f>(C70*1000)/3600</f>
        <v/>
      </c>
      <c r="E70" s="55">
        <f>IF(B69=B70, 0, (D70-D69)/(B70-B69))</f>
        <v/>
      </c>
      <c r="F70">
        <f>(B70-B69)*(D70)</f>
        <v/>
      </c>
    </row>
    <row r="71">
      <c r="B71" s="55" t="n">
        <v>75.7294791382601</v>
      </c>
      <c r="C71" s="55" t="n">
        <v>37.2937293729373</v>
      </c>
      <c r="D71" s="55">
        <f>(C71*1000)/3600</f>
        <v/>
      </c>
      <c r="E71" s="55">
        <f>IF(B70=B71, 0, (D71-D70)/(B71-B70))</f>
        <v/>
      </c>
      <c r="F71">
        <f>(B71-B70)*(D71)</f>
        <v/>
      </c>
    </row>
    <row r="72">
      <c r="B72" s="55" t="n">
        <v>77.92382510680839</v>
      </c>
      <c r="C72" s="55" t="n">
        <v>38.5026923745006</v>
      </c>
      <c r="D72" s="55">
        <f>(C72*1000)/3600</f>
        <v/>
      </c>
      <c r="E72" s="55">
        <f>IF(B71=B72, 0, (D72-D71)/(B72-B71))</f>
        <v/>
      </c>
      <c r="F72">
        <f>(B72-B71)*(D72)</f>
        <v/>
      </c>
    </row>
    <row r="73">
      <c r="B73" s="55" t="n">
        <v>83.1006272157076</v>
      </c>
      <c r="C73" s="55" t="n">
        <v>36.9393781483411</v>
      </c>
      <c r="D73" s="55">
        <f>(C73*1000)/3600</f>
        <v/>
      </c>
      <c r="E73" s="55">
        <f>IF(B72=B73, 0, (D73-D72)/(B73-B72))</f>
        <v/>
      </c>
      <c r="F73">
        <f>(B73-B72)*(D73)</f>
        <v/>
      </c>
    </row>
    <row r="74">
      <c r="B74" s="55" t="n">
        <v>84.4914098718298</v>
      </c>
      <c r="C74" s="55" t="n">
        <v>35.5845058190029</v>
      </c>
      <c r="D74" s="55">
        <f>(C74*1000)/3600</f>
        <v/>
      </c>
      <c r="E74" s="55">
        <f>IF(B73=B74, 0, (D74-D73)/(B74-B73))</f>
        <v/>
      </c>
      <c r="F74">
        <f>(B74-B73)*(D74)</f>
        <v/>
      </c>
    </row>
    <row r="75">
      <c r="B75" s="55" t="n">
        <v>86.2298881919825</v>
      </c>
      <c r="C75" s="55" t="n">
        <v>34.0472468299461</v>
      </c>
      <c r="D75" s="55">
        <f>(C75*1000)/3600</f>
        <v/>
      </c>
      <c r="E75" s="55">
        <f>IF(B74=B75, 0, (D75-D74)/(B75-B74))</f>
        <v/>
      </c>
      <c r="F75">
        <f>(B75-B74)*(D75)</f>
        <v/>
      </c>
    </row>
    <row r="76">
      <c r="B76" s="55" t="n">
        <v>87.9683665121352</v>
      </c>
      <c r="C76" s="55" t="n">
        <v>30.6861212437033</v>
      </c>
      <c r="D76" s="55">
        <f>(C76*1000)/3600</f>
        <v/>
      </c>
      <c r="E76" s="55">
        <f>IF(B75=B76, 0, (D76-D75)/(B76-B75))</f>
        <v/>
      </c>
      <c r="F76">
        <f>(B76-B75)*(D76)</f>
        <v/>
      </c>
    </row>
    <row r="77">
      <c r="B77" s="55" t="n">
        <v>87.9683665121352</v>
      </c>
      <c r="C77" s="55" t="n">
        <v>29.4354698627757</v>
      </c>
      <c r="D77" s="55">
        <f>(C77*1000)/3600</f>
        <v/>
      </c>
      <c r="E77" s="55">
        <f>IF(B76=B77, 0, (D77-D76)/(B77-B76))</f>
        <v/>
      </c>
      <c r="F77">
        <f>(B77-B76)*(D77)</f>
        <v/>
      </c>
    </row>
    <row r="78">
      <c r="B78" s="55" t="n">
        <v>88.2465230433596</v>
      </c>
      <c r="C78" s="55" t="n">
        <v>32.3119680389091</v>
      </c>
      <c r="D78" s="55">
        <f>(C78*1000)/3600</f>
        <v/>
      </c>
      <c r="E78" s="55">
        <f>IF(B77=B78, 0, (D78-D77)/(B78-B77))</f>
        <v/>
      </c>
      <c r="F78">
        <f>(B78-B77)*(D78)</f>
        <v/>
      </c>
    </row>
    <row r="79">
      <c r="B79" s="55" t="n">
        <v>88.6637578401963</v>
      </c>
      <c r="C79" s="55" t="n">
        <v>28.1327080076428</v>
      </c>
      <c r="D79" s="55">
        <f>(C79*1000)/3600</f>
        <v/>
      </c>
      <c r="E79" s="55">
        <f>IF(B78=B79, 0, (D79-D78)/(B79-B78))</f>
        <v/>
      </c>
      <c r="F79">
        <f>(B79-B78)*(D79)</f>
        <v/>
      </c>
    </row>
    <row r="80">
      <c r="B80" s="55" t="n">
        <v>89.3591491682574</v>
      </c>
      <c r="C80" s="55" t="n">
        <v>24.571825603613</v>
      </c>
      <c r="D80" s="55">
        <f>(C80*1000)/3600</f>
        <v/>
      </c>
      <c r="E80" s="55">
        <f>IF(B79=B80, 0, (D80-D79)/(B80-B79))</f>
        <v/>
      </c>
      <c r="F80">
        <f>(B80-B79)*(D80)</f>
        <v/>
      </c>
    </row>
    <row r="81">
      <c r="B81" s="55" t="n">
        <v>89.3591491682574</v>
      </c>
      <c r="C81" s="55" t="n">
        <v>23.3211742226854</v>
      </c>
      <c r="D81" s="55">
        <f>(C81*1000)/3600</f>
        <v/>
      </c>
      <c r="E81" s="55">
        <f>IF(B80=B81, 0, (D81-D80)/(B81-B80))</f>
        <v/>
      </c>
      <c r="F81">
        <f>(B81-B80)*(D81)</f>
        <v/>
      </c>
    </row>
    <row r="82">
      <c r="B82" s="55" t="n">
        <v>89.3591491682574</v>
      </c>
      <c r="C82" s="55" t="n">
        <v>22.0705228417578</v>
      </c>
      <c r="D82" s="55">
        <f>(C82*1000)/3600</f>
        <v/>
      </c>
      <c r="E82" s="55">
        <f>IF(B81=B82, 0, (D82-D81)/(B82-B81))</f>
        <v/>
      </c>
      <c r="F82">
        <f>(B82-B81)*(D82)</f>
        <v/>
      </c>
    </row>
    <row r="83">
      <c r="B83" s="55" t="n">
        <v>89.6373056994818</v>
      </c>
      <c r="C83" s="55" t="n">
        <v>26.183776272364</v>
      </c>
      <c r="D83" s="55">
        <f>(C83*1000)/3600</f>
        <v/>
      </c>
      <c r="E83" s="55">
        <f>IF(B82=B83, 0, (D83-D82)/(B83-B82))</f>
        <v/>
      </c>
      <c r="F83">
        <f>(B83-B82)*(D83)</f>
        <v/>
      </c>
    </row>
    <row r="84">
      <c r="B84" s="55" t="n">
        <v>89.6373056994818</v>
      </c>
      <c r="C84" s="55" t="n">
        <v>20.6809101962828</v>
      </c>
      <c r="D84" s="55">
        <f>(C84*1000)/3600</f>
        <v/>
      </c>
      <c r="E84" s="55">
        <f>IF(B83=B84, 0, (D84-D83)/(B84-B83))</f>
        <v/>
      </c>
      <c r="F84">
        <f>(B84-B83)*(D84)</f>
        <v/>
      </c>
    </row>
    <row r="85">
      <c r="B85" s="55" t="n">
        <v>90.7499318243795</v>
      </c>
      <c r="C85" s="55" t="n">
        <v>19.2218169185339</v>
      </c>
      <c r="D85" s="55">
        <f>(C85*1000)/3600</f>
        <v/>
      </c>
      <c r="E85" s="55">
        <f>IF(B84=B85, 0, (D85-D84)/(B85-B84))</f>
        <v/>
      </c>
      <c r="F85">
        <f>(B85-B84)*(D85)</f>
        <v/>
      </c>
    </row>
    <row r="86">
      <c r="B86" s="55" t="n">
        <v>90.7499318243795</v>
      </c>
      <c r="C86" s="55" t="n">
        <v>17.9711655376063</v>
      </c>
      <c r="D86" s="55">
        <f>(C86*1000)/3600</f>
        <v/>
      </c>
      <c r="E86" s="55">
        <f>IF(B85=B86, 0, (D86-D85)/(B86-B85))</f>
        <v/>
      </c>
      <c r="F86">
        <f>(B86-B85)*(D86)</f>
        <v/>
      </c>
    </row>
    <row r="87">
      <c r="B87" s="55" t="n">
        <v>90.7499318243795</v>
      </c>
      <c r="C87" s="55" t="n">
        <v>16.7205141566788</v>
      </c>
      <c r="D87" s="55">
        <f>(C87*1000)/3600</f>
        <v/>
      </c>
      <c r="E87" s="55">
        <f>IF(B86=B87, 0, (D87-D86)/(B87-B86))</f>
        <v/>
      </c>
      <c r="F87">
        <f>(B87-B86)*(D87)</f>
        <v/>
      </c>
    </row>
    <row r="88">
      <c r="B88" s="55" t="n">
        <v>91.44532315244059</v>
      </c>
      <c r="C88" s="55" t="n">
        <v>15.2874761160326</v>
      </c>
      <c r="D88" s="55">
        <f>(C88*1000)/3600</f>
        <v/>
      </c>
      <c r="E88" s="55">
        <f>IF(B87=B88, 0, (D88-D87)/(B88-B87))</f>
        <v/>
      </c>
      <c r="F88">
        <f>(B88-B87)*(D88)</f>
        <v/>
      </c>
    </row>
    <row r="89">
      <c r="B89" s="55" t="n">
        <v>91.7930188164712</v>
      </c>
      <c r="C89" s="55" t="n">
        <v>12.5256209831509</v>
      </c>
      <c r="D89" s="55">
        <f>(C89*1000)/3600</f>
        <v/>
      </c>
      <c r="E89" s="55">
        <f>IF(B88=B89, 0, (D89-D88)/(B89-B88))</f>
        <v/>
      </c>
      <c r="F89">
        <f>(B89-B88)*(D89)</f>
        <v/>
      </c>
    </row>
    <row r="90">
      <c r="B90" s="55" t="n">
        <v>92.1407144805017</v>
      </c>
      <c r="C90" s="55" t="n">
        <v>13.9412888657286</v>
      </c>
      <c r="D90" s="55">
        <f>(C90*1000)/3600</f>
        <v/>
      </c>
      <c r="E90" s="55">
        <f>IF(B89=B90, 0, (D90-D89)/(B90-B89))</f>
        <v/>
      </c>
      <c r="F90">
        <f>(B90-B89)*(D90)</f>
        <v/>
      </c>
    </row>
    <row r="91">
      <c r="B91" s="55" t="n">
        <v>93.1838014725933</v>
      </c>
      <c r="C91" s="55" t="n">
        <v>8.69550112906029</v>
      </c>
      <c r="D91" s="55">
        <f>(C91*1000)/3600</f>
        <v/>
      </c>
      <c r="E91" s="55">
        <f>IF(B90=B91, 0, (D91-D90)/(B91-B90))</f>
        <v/>
      </c>
      <c r="F91">
        <f>(B91-B90)*(D91)</f>
        <v/>
      </c>
    </row>
    <row r="92">
      <c r="B92" s="55" t="n">
        <v>93.5314971366239</v>
      </c>
      <c r="C92" s="55" t="n">
        <v>11.301024839326</v>
      </c>
      <c r="D92" s="55">
        <f>(C92*1000)/3600</f>
        <v/>
      </c>
      <c r="E92" s="55">
        <f>IF(B91=B92, 0, (D92-D91)/(B92-B91))</f>
        <v/>
      </c>
      <c r="F92">
        <f>(B92-B91)*(D92)</f>
        <v/>
      </c>
    </row>
    <row r="93">
      <c r="B93" s="55" t="n">
        <v>93.5314971366239</v>
      </c>
      <c r="C93" s="55" t="n">
        <v>10.0503734583984</v>
      </c>
      <c r="D93" s="55">
        <f>(C93*1000)/3600</f>
        <v/>
      </c>
      <c r="E93" s="55">
        <f>IF(B92=B93, 0, (D93-D92)/(B93-B92))</f>
        <v/>
      </c>
      <c r="F93">
        <f>(B93-B92)*(D93)</f>
        <v/>
      </c>
    </row>
    <row r="94">
      <c r="B94" s="55" t="n">
        <v>94.9222797927461</v>
      </c>
      <c r="C94" s="55" t="n">
        <v>5.39517109605697</v>
      </c>
      <c r="D94" s="55">
        <f>(C94*1000)/3600</f>
        <v/>
      </c>
      <c r="E94" s="55">
        <f>IF(B93=B94, 0, (D94-D93)/(B94-B93))</f>
        <v/>
      </c>
      <c r="F94">
        <f>(B94-B93)*(D94)</f>
        <v/>
      </c>
    </row>
    <row r="95">
      <c r="B95" s="55" t="n">
        <v>95.20043632397049</v>
      </c>
      <c r="C95" s="55" t="n">
        <v>7.04881014417233</v>
      </c>
      <c r="D95" s="55">
        <f>(C95*1000)/3600</f>
        <v/>
      </c>
      <c r="E95" s="55">
        <f>IF(B94=B95, 0, (D95-D94)/(B95-B94))</f>
        <v/>
      </c>
      <c r="F95">
        <f>(B95-B94)*(D95)</f>
        <v/>
      </c>
    </row>
    <row r="96">
      <c r="B96" s="55" t="n">
        <v>95.6176711208071</v>
      </c>
      <c r="C96" s="55" t="n">
        <v>4.08372416188987</v>
      </c>
      <c r="D96" s="55">
        <f>(C96*1000)/3600</f>
        <v/>
      </c>
      <c r="E96" s="55">
        <f>IF(B95=B96, 0, (D96-D95)/(B96-B95))</f>
        <v/>
      </c>
      <c r="F96">
        <f>(B96-B95)*(D96)</f>
        <v/>
      </c>
    </row>
    <row r="97">
      <c r="B97" s="55" t="n">
        <v>96.0349059176438</v>
      </c>
      <c r="C97" s="55" t="n">
        <v>2.23380232760118</v>
      </c>
      <c r="D97" s="55">
        <f>(C97*1000)/3600</f>
        <v/>
      </c>
      <c r="E97" s="55">
        <f>IF(B96=B97, 0, (D97-D96)/(B97-B96))</f>
        <v/>
      </c>
      <c r="F97">
        <f>(B97-B96)*(D97)</f>
        <v/>
      </c>
    </row>
    <row r="98">
      <c r="B98" s="55" t="n">
        <v>99.4423234251431</v>
      </c>
      <c r="C98" s="55" t="n">
        <v>0.488101441723131</v>
      </c>
      <c r="D98" s="55">
        <f>(C98*1000)/3600</f>
        <v/>
      </c>
      <c r="E98" s="55">
        <f>IF(B97=B98, 0, (D98-D97)/(B98-B97))</f>
        <v/>
      </c>
      <c r="F98">
        <f>(B98-B97)*(D98)</f>
        <v/>
      </c>
    </row>
    <row r="99">
      <c r="B99" s="55" t="n">
        <v>108.134715025906</v>
      </c>
      <c r="C99" s="55" t="n">
        <v>0.149383359388593</v>
      </c>
      <c r="D99" s="55">
        <f>(C99*1000)/3600</f>
        <v/>
      </c>
      <c r="E99" s="55">
        <f>IF(B98=B99, 0, (D99-D98)/(B99-B98))</f>
        <v/>
      </c>
      <c r="F99">
        <f>(B99-B98)*(D99)</f>
        <v/>
      </c>
    </row>
    <row r="100">
      <c r="B100" s="55" t="n">
        <v>116.479410962639</v>
      </c>
      <c r="C100" s="55" t="n">
        <v>0.149383359388593</v>
      </c>
      <c r="D100" s="55">
        <f>(C100*1000)/3600</f>
        <v/>
      </c>
      <c r="E100" s="55">
        <f>IF(B99=B100, 0, (D100-D99)/(B100-B99))</f>
        <v/>
      </c>
      <c r="F100">
        <f>(B100-B99)*(D100)</f>
        <v/>
      </c>
    </row>
    <row r="101">
      <c r="B101" s="55" t="n">
        <v>124.824106899372</v>
      </c>
      <c r="C101" s="55" t="n">
        <v>0.149383359388593</v>
      </c>
      <c r="D101" s="55">
        <f>(C101*1000)/3600</f>
        <v/>
      </c>
      <c r="E101" s="55">
        <f>IF(B100=B101, 0, (D101-D100)/(B101-B100))</f>
        <v/>
      </c>
      <c r="F101">
        <f>(B101-B100)*(D101)</f>
        <v/>
      </c>
    </row>
    <row r="102">
      <c r="B102" s="55" t="n">
        <v>133.864194164166</v>
      </c>
      <c r="C102" s="55" t="n">
        <v>0.305714782004514</v>
      </c>
      <c r="D102" s="55">
        <f>(C102*1000)/3600</f>
        <v/>
      </c>
      <c r="E102" s="55">
        <f>IF(B101=B102, 0, (D102-D101)/(B102-B101))</f>
        <v/>
      </c>
      <c r="F102">
        <f>(B102-B101)*(D102)</f>
        <v/>
      </c>
    </row>
    <row r="103">
      <c r="B103" s="55" t="n">
        <v>138.036542132533</v>
      </c>
      <c r="C103" s="55" t="n">
        <v>4.35296161195066</v>
      </c>
      <c r="D103" s="55">
        <f>(C103*1000)/3600</f>
        <v/>
      </c>
      <c r="E103" s="55">
        <f>IF(B102=B103, 0, (D103-D102)/(B103-B102))</f>
        <v/>
      </c>
      <c r="F103">
        <f>(B103-B102)*(D103)</f>
        <v/>
      </c>
    </row>
    <row r="104">
      <c r="B104" s="55" t="n">
        <v>138.036542132533</v>
      </c>
      <c r="C104" s="55" t="n">
        <v>3.10231023102309</v>
      </c>
      <c r="D104" s="55">
        <f>(C104*1000)/3600</f>
        <v/>
      </c>
      <c r="E104" s="55">
        <f>IF(B103=B104, 0, (D104-D103)/(B104-B103))</f>
        <v/>
      </c>
      <c r="F104">
        <f>(B104-B103)*(D104)</f>
        <v/>
      </c>
    </row>
    <row r="105">
      <c r="B105" s="55" t="n">
        <v>138.036542132533</v>
      </c>
      <c r="C105" s="55" t="n">
        <v>1.95587979850617</v>
      </c>
      <c r="D105" s="55">
        <f>(C105*1000)/3600</f>
        <v/>
      </c>
      <c r="E105" s="55">
        <f>IF(B104=B105, 0, (D105-D104)/(B105-B104))</f>
        <v/>
      </c>
      <c r="F105">
        <f>(B105-B104)*(D105)</f>
        <v/>
      </c>
    </row>
    <row r="106">
      <c r="B106" s="55" t="n">
        <v>138.036542132533</v>
      </c>
      <c r="C106" s="55" t="n">
        <v>0.514156678825799</v>
      </c>
      <c r="D106" s="55">
        <f>(C106*1000)/3600</f>
        <v/>
      </c>
      <c r="E106" s="55">
        <f>IF(B105=B106, 0, (D106-D105)/(B106-B105))</f>
        <v/>
      </c>
      <c r="F106">
        <f>(B106-B105)*(D106)</f>
        <v/>
      </c>
    </row>
    <row r="107">
      <c r="B107" s="55" t="n">
        <v>138.871011726206</v>
      </c>
      <c r="C107" s="55" t="n">
        <v>5.88153552197326</v>
      </c>
      <c r="D107" s="55">
        <f>(C107*1000)/3600</f>
        <v/>
      </c>
      <c r="E107" s="55">
        <f>IF(B106=B107, 0, (D107-D106)/(B107-B106))</f>
        <v/>
      </c>
      <c r="F107">
        <f>(B107-B106)*(D107)</f>
        <v/>
      </c>
    </row>
    <row r="108">
      <c r="B108" s="55" t="n">
        <v>139.427324788655</v>
      </c>
      <c r="C108" s="55" t="n">
        <v>10.6062185165885</v>
      </c>
      <c r="D108" s="55">
        <f>(C108*1000)/3600</f>
        <v/>
      </c>
      <c r="E108" s="55">
        <f>IF(B107=B108, 0, (D108-D107)/(B108-B107))</f>
        <v/>
      </c>
      <c r="F108">
        <f>(B108-B107)*(D108)</f>
        <v/>
      </c>
    </row>
    <row r="109">
      <c r="B109" s="55" t="n">
        <v>139.427324788655</v>
      </c>
      <c r="C109" s="55" t="n">
        <v>9.355567135660939</v>
      </c>
      <c r="D109" s="55">
        <f>(C109*1000)/3600</f>
        <v/>
      </c>
      <c r="E109" s="55">
        <f>IF(B108=B109, 0, (D109-D108)/(B109-B108))</f>
        <v/>
      </c>
      <c r="F109">
        <f>(B109-B108)*(D109)</f>
        <v/>
      </c>
    </row>
    <row r="110">
      <c r="B110" s="55" t="n">
        <v>139.427324788655</v>
      </c>
      <c r="C110" s="55" t="n">
        <v>8.10491575473338</v>
      </c>
      <c r="D110" s="55">
        <f>(C110*1000)/3600</f>
        <v/>
      </c>
      <c r="E110" s="55">
        <f>IF(B109=B110, 0, (D110-D109)/(B110-B109))</f>
        <v/>
      </c>
      <c r="F110">
        <f>(B110-B109)*(D110)</f>
        <v/>
      </c>
    </row>
    <row r="111">
      <c r="B111" s="55" t="n">
        <v>139.427324788655</v>
      </c>
      <c r="C111" s="55" t="n">
        <v>7.13218690290082</v>
      </c>
      <c r="D111" s="55">
        <f>(C111*1000)/3600</f>
        <v/>
      </c>
      <c r="E111" s="55">
        <f>IF(B110=B111, 0, (D111-D110)/(B111-B110))</f>
        <v/>
      </c>
      <c r="F111">
        <f>(B111-B110)*(D111)</f>
        <v/>
      </c>
    </row>
    <row r="112">
      <c r="B112" s="55" t="n">
        <v>139.983637851104</v>
      </c>
      <c r="C112" s="55" t="n">
        <v>12.1973249956574</v>
      </c>
      <c r="D112" s="55">
        <f>(C112*1000)/3600</f>
        <v/>
      </c>
      <c r="E112" s="55">
        <f>IF(B111=B112, 0, (D112-D111)/(B112-B111))</f>
        <v/>
      </c>
      <c r="F112">
        <f>(B112-B111)*(D112)</f>
        <v/>
      </c>
    </row>
    <row r="113">
      <c r="B113" s="55" t="n">
        <v>140.122716116716</v>
      </c>
      <c r="C113" s="55" t="n">
        <v>13.5938857043599</v>
      </c>
      <c r="D113" s="55">
        <f>(C113*1000)/3600</f>
        <v/>
      </c>
      <c r="E113" s="55">
        <f>IF(B112=B113, 0, (D113-D112)/(B113-B112))</f>
        <v/>
      </c>
      <c r="F113">
        <f>(B113-B112)*(D113)</f>
        <v/>
      </c>
    </row>
    <row r="114">
      <c r="B114" s="55" t="n">
        <v>140.818107444777</v>
      </c>
      <c r="C114" s="55" t="n">
        <v>15.81726593712</v>
      </c>
      <c r="D114" s="55">
        <f>(C114*1000)/3600</f>
        <v/>
      </c>
      <c r="E114" s="55">
        <f>IF(B113=B114, 0, (D114-D113)/(B114-B113))</f>
        <v/>
      </c>
      <c r="F114">
        <f>(B114-B113)*(D114)</f>
        <v/>
      </c>
    </row>
    <row r="115">
      <c r="B115" s="55" t="n">
        <v>140.818107444777</v>
      </c>
      <c r="C115" s="55" t="n">
        <v>14.5666145561924</v>
      </c>
      <c r="D115" s="55">
        <f>(C115*1000)/3600</f>
        <v/>
      </c>
      <c r="E115" s="55">
        <f>IF(B114=B115, 0, (D115-D114)/(B115-B114))</f>
        <v/>
      </c>
      <c r="F115">
        <f>(B115-B114)*(D115)</f>
        <v/>
      </c>
    </row>
    <row r="116">
      <c r="B116" s="55" t="n">
        <v>141.513498772838</v>
      </c>
      <c r="C116" s="55" t="n">
        <v>17.6237623762376</v>
      </c>
      <c r="D116" s="55">
        <f>(C116*1000)/3600</f>
        <v/>
      </c>
      <c r="E116" s="55">
        <f>IF(B115=B116, 0, (D116-D115)/(B116-B115))</f>
        <v/>
      </c>
      <c r="F116">
        <f>(B116-B115)*(D116)</f>
        <v/>
      </c>
    </row>
    <row r="117">
      <c r="B117" s="55" t="n">
        <v>142.90428142896</v>
      </c>
      <c r="C117" s="55" t="n">
        <v>19.899253083203</v>
      </c>
      <c r="D117" s="55">
        <f>(C117*1000)/3600</f>
        <v/>
      </c>
      <c r="E117" s="55">
        <f>IF(B116=B117, 0, (D117-D116)/(B117-B116))</f>
        <v/>
      </c>
      <c r="F117">
        <f>(B117-B116)*(D117)</f>
        <v/>
      </c>
    </row>
    <row r="118">
      <c r="B118" s="55" t="n">
        <v>144.434142350695</v>
      </c>
      <c r="C118" s="55" t="n">
        <v>21.869029008164</v>
      </c>
      <c r="D118" s="55">
        <f>(C118*1000)/3600</f>
        <v/>
      </c>
      <c r="E118" s="55">
        <f>IF(B117=B118, 0, (D118-D117)/(B118-B117))</f>
        <v/>
      </c>
      <c r="F118">
        <f>(B118-B117)*(D118)</f>
        <v/>
      </c>
    </row>
    <row r="119">
      <c r="B119" s="55" t="n">
        <v>146.728933733296</v>
      </c>
      <c r="C119" s="55" t="n">
        <v>24.6282786173354</v>
      </c>
      <c r="D119" s="55">
        <f>(C119*1000)/3600</f>
        <v/>
      </c>
      <c r="E119" s="55">
        <f>IF(B118=B119, 0, (D119-D118)/(B119-B118))</f>
        <v/>
      </c>
      <c r="F119">
        <f>(B119-B118)*(D119)</f>
        <v/>
      </c>
    </row>
    <row r="120">
      <c r="B120" s="55" t="n">
        <v>146.844832287973</v>
      </c>
      <c r="C120" s="55" t="n">
        <v>23.0432516935904</v>
      </c>
      <c r="D120" s="55">
        <f>(C120*1000)/3600</f>
        <v/>
      </c>
      <c r="E120" s="55">
        <f>IF(B119=B120, 0, (D120-D119)/(B120-B119))</f>
        <v/>
      </c>
      <c r="F120">
        <f>(B120-B119)*(D120)</f>
        <v/>
      </c>
    </row>
    <row r="121">
      <c r="B121" s="55" t="n">
        <v>148.467412053449</v>
      </c>
      <c r="C121" s="55" t="n">
        <v>27.5594927913844</v>
      </c>
      <c r="D121" s="55">
        <f>(C121*1000)/3600</f>
        <v/>
      </c>
      <c r="E121" s="55">
        <f>IF(B120=B121, 0, (D121-D120)/(B121-B120))</f>
        <v/>
      </c>
      <c r="F121">
        <f>(B121-B120)*(D121)</f>
        <v/>
      </c>
    </row>
    <row r="122">
      <c r="B122" s="55" t="n">
        <v>148.884646850286</v>
      </c>
      <c r="C122" s="55" t="n">
        <v>26.017022754907</v>
      </c>
      <c r="D122" s="55">
        <f>(C122*1000)/3600</f>
        <v/>
      </c>
      <c r="E122" s="55">
        <f>IF(B121=B122, 0, (D122-D121)/(B122-B121))</f>
        <v/>
      </c>
      <c r="F122">
        <f>(B122-B121)*(D122)</f>
        <v/>
      </c>
    </row>
    <row r="123">
      <c r="B123" s="55" t="n">
        <v>149.16280338151</v>
      </c>
      <c r="C123" s="55" t="n">
        <v>29.3104047246829</v>
      </c>
      <c r="D123" s="55">
        <f>(C123*1000)/3600</f>
        <v/>
      </c>
      <c r="E123" s="55">
        <f>IF(B122=B123, 0, (D123-D122)/(B123-B122))</f>
        <v/>
      </c>
      <c r="F123">
        <f>(B123-B122)*(D123)</f>
        <v/>
      </c>
    </row>
    <row r="124">
      <c r="B124" s="55" t="n">
        <v>153.056994818652</v>
      </c>
      <c r="C124" s="55" t="n">
        <v>21.8898731978461</v>
      </c>
      <c r="D124" s="55">
        <f>(C124*1000)/3600</f>
        <v/>
      </c>
      <c r="E124" s="55">
        <f>IF(B123=B124, 0, (D124-D123)/(B124-B123))</f>
        <v/>
      </c>
      <c r="F124">
        <f>(B124-B123)*(D124)</f>
        <v/>
      </c>
    </row>
    <row r="125">
      <c r="B125" s="55" t="n">
        <v>153.103354240523</v>
      </c>
      <c r="C125" s="55" t="n">
        <v>18.9960048636442</v>
      </c>
      <c r="D125" s="55">
        <f>(C125*1000)/3600</f>
        <v/>
      </c>
      <c r="E125" s="55">
        <f>IF(B124=B125, 0, (D125-D124)/(B125-B124))</f>
        <v/>
      </c>
      <c r="F125">
        <f>(B125-B124)*(D125)</f>
        <v/>
      </c>
    </row>
    <row r="126">
      <c r="B126" s="55" t="n">
        <v>153.335151349877</v>
      </c>
      <c r="C126" s="55" t="n">
        <v>20.4724682994615</v>
      </c>
      <c r="D126" s="55">
        <f>(C126*1000)/3600</f>
        <v/>
      </c>
      <c r="E126" s="55">
        <f>IF(B125=B126, 0, (D126-D125)/(B126-B125))</f>
        <v/>
      </c>
      <c r="F126">
        <f>(B126-B125)*(D126)</f>
        <v/>
      </c>
    </row>
    <row r="127">
      <c r="B127" s="55" t="n">
        <v>154.725934005999</v>
      </c>
      <c r="C127" s="55" t="n">
        <v>23.2516935904116</v>
      </c>
      <c r="D127" s="55">
        <f>(C127*1000)/3600</f>
        <v/>
      </c>
      <c r="E127" s="55">
        <f>IF(B126=B127, 0, (D127-D126)/(B127-B126))</f>
        <v/>
      </c>
      <c r="F127">
        <f>(B127-B126)*(D127)</f>
        <v/>
      </c>
    </row>
    <row r="128">
      <c r="B128" s="55" t="n">
        <v>154.725934005999</v>
      </c>
      <c r="C128" s="55" t="n">
        <v>13.2186902900816</v>
      </c>
      <c r="D128" s="55">
        <f>(C128*1000)/3600</f>
        <v/>
      </c>
      <c r="E128" s="55">
        <f>IF(B127=B128, 0, (D128-D127)/(B128-B127))</f>
        <v/>
      </c>
      <c r="F128">
        <f>(B128-B127)*(D128)</f>
        <v/>
      </c>
    </row>
    <row r="129">
      <c r="B129" s="55" t="n">
        <v>154.725934005999</v>
      </c>
      <c r="C129" s="55" t="n">
        <v>12.1695327427479</v>
      </c>
      <c r="D129" s="55">
        <f>(C129*1000)/3600</f>
        <v/>
      </c>
      <c r="E129" s="55">
        <f>IF(B128=B129, 0, (D129-D128)/(B129-B128))</f>
        <v/>
      </c>
      <c r="F129">
        <f>(B129-B128)*(D129)</f>
        <v/>
      </c>
    </row>
    <row r="130">
      <c r="B130" s="55" t="n">
        <v>155.42132533406</v>
      </c>
      <c r="C130" s="55" t="n">
        <v>15.6435643564356</v>
      </c>
      <c r="D130" s="55">
        <f>(C130*1000)/3600</f>
        <v/>
      </c>
      <c r="E130" s="55">
        <f>IF(B129=B130, 0, (D130-D129)/(B130-B129))</f>
        <v/>
      </c>
      <c r="F130">
        <f>(B130-B129)*(D130)</f>
        <v/>
      </c>
    </row>
    <row r="131">
      <c r="B131" s="55" t="n">
        <v>155.42132533406</v>
      </c>
      <c r="C131" s="55" t="n">
        <v>14.4623936077818</v>
      </c>
      <c r="D131" s="55">
        <f>(C131*1000)/3600</f>
        <v/>
      </c>
      <c r="E131" s="55">
        <f>IF(B130=B131, 0, (D131-D130)/(B131-B130))</f>
        <v/>
      </c>
      <c r="F131">
        <f>(B131-B130)*(D131)</f>
        <v/>
      </c>
    </row>
    <row r="132">
      <c r="B132" s="55" t="n">
        <v>155.769020998091</v>
      </c>
      <c r="C132" s="55" t="n">
        <v>24.693416710092</v>
      </c>
      <c r="D132" s="55">
        <f>(C132*1000)/3600</f>
        <v/>
      </c>
      <c r="E132" s="55">
        <f>IF(B131=B132, 0, (D132-D131)/(B132-B131))</f>
        <v/>
      </c>
      <c r="F132">
        <f>(B132-B131)*(D132)</f>
        <v/>
      </c>
    </row>
    <row r="133">
      <c r="B133" s="55" t="n">
        <v>155.838560130897</v>
      </c>
      <c r="C133" s="55" t="n">
        <v>17.3041514677783</v>
      </c>
      <c r="D133" s="55">
        <f>(C133*1000)/3600</f>
        <v/>
      </c>
      <c r="E133" s="55">
        <f>IF(B132=B133, 0, (D133-D132)/(B133-B132))</f>
        <v/>
      </c>
      <c r="F133">
        <f>(B133-B132)*(D133)</f>
        <v/>
      </c>
    </row>
    <row r="134">
      <c r="B134" s="55" t="n">
        <v>159.593673302427</v>
      </c>
      <c r="C134" s="55" t="n">
        <v>19.8471426089977</v>
      </c>
      <c r="D134" s="55">
        <f>(C134*1000)/3600</f>
        <v/>
      </c>
      <c r="E134" s="55">
        <f>IF(B133=B134, 0, (D134-D133)/(B134-B133))</f>
        <v/>
      </c>
      <c r="F134">
        <f>(B134-B133)*(D134)</f>
        <v/>
      </c>
    </row>
    <row r="135">
      <c r="B135" s="55" t="n">
        <v>159.593673302427</v>
      </c>
      <c r="C135" s="55" t="n">
        <v>18.7528226506861</v>
      </c>
      <c r="D135" s="55">
        <f>(C135*1000)/3600</f>
        <v/>
      </c>
      <c r="E135" s="55">
        <f>IF(B134=B135, 0, (D135-D134)/(B135-B134))</f>
        <v/>
      </c>
      <c r="F135">
        <f>(B135-B134)*(D135)</f>
        <v/>
      </c>
    </row>
    <row r="136">
      <c r="B136" s="55" t="n">
        <v>160.289064630488</v>
      </c>
      <c r="C136" s="55" t="n">
        <v>21.6188987319784</v>
      </c>
      <c r="D136" s="55">
        <f>(C136*1000)/3600</f>
        <v/>
      </c>
      <c r="E136" s="55">
        <f>IF(B135=B136, 0, (D136-D135)/(B136-B135))</f>
        <v/>
      </c>
      <c r="F136">
        <f>(B136-B135)*(D136)</f>
        <v/>
      </c>
    </row>
    <row r="137">
      <c r="B137" s="55" t="n">
        <v>160.984455958549</v>
      </c>
      <c r="C137" s="55" t="n">
        <v>25.683515719993</v>
      </c>
      <c r="D137" s="55">
        <f>(C137*1000)/3600</f>
        <v/>
      </c>
      <c r="E137" s="55">
        <f>IF(B136=B137, 0, (D137-D136)/(B137-B136))</f>
        <v/>
      </c>
      <c r="F137">
        <f>(B137-B136)*(D137)</f>
        <v/>
      </c>
    </row>
    <row r="138">
      <c r="B138" s="55" t="n">
        <v>160.984455958549</v>
      </c>
      <c r="C138" s="55" t="n">
        <v>24.4328643390655</v>
      </c>
      <c r="D138" s="55">
        <f>(C138*1000)/3600</f>
        <v/>
      </c>
      <c r="E138" s="55">
        <f>IF(B137=B138, 0, (D138-D137)/(B138-B137))</f>
        <v/>
      </c>
      <c r="F138">
        <f>(B138-B137)*(D138)</f>
        <v/>
      </c>
    </row>
    <row r="139">
      <c r="B139" s="55" t="n">
        <v>160.984455958549</v>
      </c>
      <c r="C139" s="55" t="n">
        <v>23.1822129581379</v>
      </c>
      <c r="D139" s="55">
        <f>(C139*1000)/3600</f>
        <v/>
      </c>
      <c r="E139" s="55">
        <f>IF(B138=B139, 0, (D139-D138)/(B139-B138))</f>
        <v/>
      </c>
      <c r="F139">
        <f>(B139-B138)*(D139)</f>
        <v/>
      </c>
    </row>
    <row r="140">
      <c r="B140" s="55" t="n">
        <v>162.02754295064</v>
      </c>
      <c r="C140" s="55" t="n">
        <v>26.6996699669967</v>
      </c>
      <c r="D140" s="55">
        <f>(C140*1000)/3600</f>
        <v/>
      </c>
      <c r="E140" s="55">
        <f>IF(B139=B140, 0, (D140-D139)/(B140-B139))</f>
        <v/>
      </c>
      <c r="F140">
        <f>(B140-B139)*(D140)</f>
        <v/>
      </c>
    </row>
    <row r="141">
      <c r="B141" s="55" t="n">
        <v>162.375238614671</v>
      </c>
      <c r="C141" s="55" t="n">
        <v>28.4193156157721</v>
      </c>
      <c r="D141" s="55">
        <f>(C141*1000)/3600</f>
        <v/>
      </c>
      <c r="E141" s="55">
        <f>IF(B140=B141, 0, (D141-D140)/(B141-B140))</f>
        <v/>
      </c>
      <c r="F141">
        <f>(B141-B140)*(D141)</f>
        <v/>
      </c>
    </row>
    <row r="142">
      <c r="B142" s="55" t="n">
        <v>162.375238614671</v>
      </c>
      <c r="C142" s="55" t="n">
        <v>29.4354698627757</v>
      </c>
      <c r="D142" s="55">
        <f>(C142*1000)/3600</f>
        <v/>
      </c>
      <c r="E142" s="55">
        <f>IF(B141=B142, 0, (D142-D141)/(B142-B141))</f>
        <v/>
      </c>
      <c r="F142">
        <f>(B142-B141)*(D142)</f>
        <v/>
      </c>
    </row>
    <row r="143">
      <c r="B143" s="55" t="n">
        <v>163.905099536405</v>
      </c>
      <c r="C143" s="55" t="n">
        <v>30.977939899253</v>
      </c>
      <c r="D143" s="55">
        <f>(C143*1000)/3600</f>
        <v/>
      </c>
      <c r="E143" s="55">
        <f>IF(B142=B143, 0, (D143-D142)/(B143-B142))</f>
        <v/>
      </c>
      <c r="F143">
        <f>(B143-B142)*(D143)</f>
        <v/>
      </c>
    </row>
    <row r="144">
      <c r="B144" s="55" t="n">
        <v>166.779383692391</v>
      </c>
      <c r="C144" s="55" t="n">
        <v>32.4752475247524</v>
      </c>
      <c r="D144" s="55">
        <f>(C144*1000)/3600</f>
        <v/>
      </c>
      <c r="E144" s="55">
        <f>IF(B143=B144, 0, (D144-D143)/(B144-B143))</f>
        <v/>
      </c>
      <c r="F144">
        <f>(B144-B143)*(D144)</f>
        <v/>
      </c>
    </row>
    <row r="145">
      <c r="B145" s="55" t="n">
        <v>168.28606490319</v>
      </c>
      <c r="C145" s="55" t="n">
        <v>34.1905506340107</v>
      </c>
      <c r="D145" s="55">
        <f>(C145*1000)/3600</f>
        <v/>
      </c>
      <c r="E145" s="55">
        <f>IF(B144=B145, 0, (D145-D144)/(B145-B144))</f>
        <v/>
      </c>
      <c r="F145">
        <f>(B145-B144)*(D145)</f>
        <v/>
      </c>
    </row>
    <row r="146">
      <c r="B146" s="55" t="n">
        <v>168.942823379692</v>
      </c>
      <c r="C146" s="55" t="n">
        <v>36.9162179375832</v>
      </c>
      <c r="D146" s="55">
        <f>(C146*1000)/3600</f>
        <v/>
      </c>
      <c r="E146" s="55">
        <f>IF(B145=B146, 0, (D146-D145)/(B146-B145))</f>
        <v/>
      </c>
      <c r="F146">
        <f>(B146-B145)*(D146)</f>
        <v/>
      </c>
    </row>
    <row r="147">
      <c r="B147" s="55" t="n">
        <v>169.329151895282</v>
      </c>
      <c r="C147" s="55" t="n">
        <v>35.1676220253604</v>
      </c>
      <c r="D147" s="55">
        <f>(C147*1000)/3600</f>
        <v/>
      </c>
      <c r="E147" s="55">
        <f>IF(B146=B147, 0, (D147-D146)/(B147-B146))</f>
        <v/>
      </c>
      <c r="F147">
        <f>(B147-B146)*(D147)</f>
        <v/>
      </c>
    </row>
    <row r="148">
      <c r="B148" s="55" t="n">
        <v>172.110717207526</v>
      </c>
      <c r="C148" s="55" t="n">
        <v>30.3387180823345</v>
      </c>
      <c r="D148" s="55">
        <f>(C148*1000)/3600</f>
        <v/>
      </c>
      <c r="E148" s="55">
        <f>IF(B147=B148, 0, (D148-D147)/(B148-B147))</f>
        <v/>
      </c>
      <c r="F148">
        <f>(B148-B147)*(D148)</f>
        <v/>
      </c>
    </row>
    <row r="149">
      <c r="B149" s="55" t="n">
        <v>172.110717207526</v>
      </c>
      <c r="C149" s="55" t="n">
        <v>32.1452145214521</v>
      </c>
      <c r="D149" s="55">
        <f>(C149*1000)/3600</f>
        <v/>
      </c>
      <c r="E149" s="55">
        <f>IF(B148=B149, 0, (D149-D148)/(B149-B148))</f>
        <v/>
      </c>
      <c r="F149">
        <f>(B149-B148)*(D149)</f>
        <v/>
      </c>
    </row>
    <row r="150">
      <c r="B150" s="55" t="n">
        <v>172.806108535587</v>
      </c>
      <c r="C150" s="55" t="n">
        <v>33.3958659023797</v>
      </c>
      <c r="D150" s="55">
        <f>(C150*1000)/3600</f>
        <v/>
      </c>
      <c r="E150" s="55">
        <f>IF(B149=B150, 0, (D150-D149)/(B150-B149))</f>
        <v/>
      </c>
      <c r="F150">
        <f>(B150-B149)*(D150)</f>
        <v/>
      </c>
    </row>
    <row r="151">
      <c r="B151" s="55" t="n">
        <v>174.395574428298</v>
      </c>
      <c r="C151" s="55" t="n">
        <v>26.7406139110151</v>
      </c>
      <c r="D151" s="55">
        <f>(C151*1000)/3600</f>
        <v/>
      </c>
      <c r="E151" s="55">
        <f>IF(B150=B151, 0, (D151-D150)/(B151-B150))</f>
        <v/>
      </c>
      <c r="F151">
        <f>(B151-B150)*(D151)</f>
        <v/>
      </c>
    </row>
    <row r="152">
      <c r="B152" s="55" t="n">
        <v>174.475047722934</v>
      </c>
      <c r="C152" s="55" t="n">
        <v>25.4542296334896</v>
      </c>
      <c r="D152" s="55">
        <f>(C152*1000)/3600</f>
        <v/>
      </c>
      <c r="E152" s="55">
        <f>IF(B151=B152, 0, (D152-D151)/(B152-B151))</f>
        <v/>
      </c>
      <c r="F152">
        <f>(B152-B151)*(D152)</f>
        <v/>
      </c>
    </row>
    <row r="153">
      <c r="B153" s="55" t="n">
        <v>175.448595582219</v>
      </c>
      <c r="C153" s="55" t="n">
        <v>28.4349487580337</v>
      </c>
      <c r="D153" s="55">
        <f>(C153*1000)/3600</f>
        <v/>
      </c>
      <c r="E153" s="55">
        <f>IF(B152=B153, 0, (D153-D152)/(B153-B152))</f>
        <v/>
      </c>
      <c r="F153">
        <f>(B153-B152)*(D153)</f>
        <v/>
      </c>
    </row>
    <row r="154">
      <c r="B154" s="55" t="n">
        <v>180.80310880829</v>
      </c>
      <c r="C154" s="55" t="n">
        <v>28.9925308320305</v>
      </c>
      <c r="D154" s="55">
        <f>(C154*1000)/3600</f>
        <v/>
      </c>
      <c r="E154" s="55">
        <f>IF(B153=B154, 0, (D154-D153)/(B154-B153))</f>
        <v/>
      </c>
      <c r="F154">
        <f>(B154-B153)*(D154)</f>
        <v/>
      </c>
    </row>
    <row r="155">
      <c r="B155" s="55" t="n">
        <v>182.541587128442</v>
      </c>
      <c r="C155" s="55" t="n">
        <v>27.7679346882056</v>
      </c>
      <c r="D155" s="55">
        <f>(C155*1000)/3600</f>
        <v/>
      </c>
      <c r="E155" s="55">
        <f>IF(B154=B155, 0, (D155-D154)/(B155-B154))</f>
        <v/>
      </c>
      <c r="F155">
        <f>(B155-B154)*(D155)</f>
        <v/>
      </c>
    </row>
    <row r="156">
      <c r="B156" s="55" t="n">
        <v>182.541587128442</v>
      </c>
      <c r="C156" s="55" t="n">
        <v>26.5172833072781</v>
      </c>
      <c r="D156" s="55">
        <f>(C156*1000)/3600</f>
        <v/>
      </c>
      <c r="E156" s="55">
        <f>IF(B155=B156, 0, (D156-D155)/(B156-B155))</f>
        <v/>
      </c>
      <c r="F156">
        <f>(B156-B155)*(D156)</f>
        <v/>
      </c>
    </row>
    <row r="157">
      <c r="B157" s="55" t="n">
        <v>183.236978456503</v>
      </c>
      <c r="C157" s="55" t="n">
        <v>25.1103005037346</v>
      </c>
      <c r="D157" s="55">
        <f>(C157*1000)/3600</f>
        <v/>
      </c>
      <c r="E157" s="55">
        <f>IF(B156=B157, 0, (D157-D156)/(B157-B156))</f>
        <v/>
      </c>
      <c r="F157">
        <f>(B157-B156)*(D157)</f>
        <v/>
      </c>
    </row>
    <row r="158">
      <c r="B158" s="55" t="n">
        <v>183.584674120534</v>
      </c>
      <c r="C158" s="55" t="n">
        <v>22.0097272885183</v>
      </c>
      <c r="D158" s="55">
        <f>(C158*1000)/3600</f>
        <v/>
      </c>
      <c r="E158" s="55">
        <f>IF(B157=B158, 0, (D158-D157)/(B158-B157))</f>
        <v/>
      </c>
      <c r="F158">
        <f>(B158-B157)*(D158)</f>
        <v/>
      </c>
    </row>
    <row r="159">
      <c r="B159" s="55" t="n">
        <v>183.932369784565</v>
      </c>
      <c r="C159" s="55" t="n">
        <v>23.4948758033698</v>
      </c>
      <c r="D159" s="55">
        <f>(C159*1000)/3600</f>
        <v/>
      </c>
      <c r="E159" s="55">
        <f>IF(B158=B159, 0, (D159-D158)/(B159-B158))</f>
        <v/>
      </c>
      <c r="F159">
        <f>(B159-B158)*(D159)</f>
        <v/>
      </c>
    </row>
    <row r="160">
      <c r="B160" s="55" t="n">
        <v>185.323152440687</v>
      </c>
      <c r="C160" s="55" t="n">
        <v>20.2292860865034</v>
      </c>
      <c r="D160" s="55">
        <f>(C160*1000)/3600</f>
        <v/>
      </c>
      <c r="E160" s="55">
        <f>IF(B159=B160, 0, (D160-D159)/(B160-B159))</f>
        <v/>
      </c>
      <c r="F160">
        <f>(B160-B159)*(D160)</f>
        <v/>
      </c>
    </row>
    <row r="161">
      <c r="B161" s="55" t="n">
        <v>186.713935096809</v>
      </c>
      <c r="C161" s="55" t="n">
        <v>18.2838283828382</v>
      </c>
      <c r="D161" s="55">
        <f>(C161*1000)/3600</f>
        <v/>
      </c>
      <c r="E161" s="55">
        <f>IF(B160=B161, 0, (D161-D160)/(B161-B160))</f>
        <v/>
      </c>
      <c r="F161">
        <f>(B161-B160)*(D161)</f>
        <v/>
      </c>
    </row>
    <row r="162">
      <c r="B162" s="55" t="n">
        <v>186.713935096809</v>
      </c>
      <c r="C162" s="55" t="n">
        <v>16.8594754212263</v>
      </c>
      <c r="D162" s="55">
        <f>(C162*1000)/3600</f>
        <v/>
      </c>
      <c r="E162" s="55">
        <f>IF(B161=B162, 0, (D162-D161)/(B162-B161))</f>
        <v/>
      </c>
      <c r="F162">
        <f>(B162-B161)*(D162)</f>
        <v/>
      </c>
    </row>
    <row r="163">
      <c r="B163" s="55" t="n">
        <v>188.800109080992</v>
      </c>
      <c r="C163" s="55" t="n">
        <v>15.0703491401772</v>
      </c>
      <c r="D163" s="55">
        <f>(C163*1000)/3600</f>
        <v/>
      </c>
      <c r="E163" s="55">
        <f>IF(B162=B163, 0, (D163-D162)/(B163-B162))</f>
        <v/>
      </c>
      <c r="F163">
        <f>(B163-B162)*(D163)</f>
        <v/>
      </c>
    </row>
    <row r="164">
      <c r="B164" s="55" t="n">
        <v>190.190891737114</v>
      </c>
      <c r="C164" s="55" t="n">
        <v>13.2551676220253</v>
      </c>
      <c r="D164" s="55">
        <f>(C164*1000)/3600</f>
        <v/>
      </c>
      <c r="E164" s="55">
        <f>IF(B163=B164, 0, (D164-D163)/(B164-B163))</f>
        <v/>
      </c>
      <c r="F164">
        <f>(B164-B163)*(D164)</f>
        <v/>
      </c>
    </row>
    <row r="165">
      <c r="B165" s="55" t="n">
        <v>194.363239705481</v>
      </c>
      <c r="C165" s="55" t="n">
        <v>12.2563835330901</v>
      </c>
      <c r="D165" s="55">
        <f>(C165*1000)/3600</f>
        <v/>
      </c>
      <c r="E165" s="55">
        <f>IF(B164=B165, 0, (D165-D164)/(B165-B164))</f>
        <v/>
      </c>
      <c r="F165">
        <f>(B165-B164)*(D165)</f>
        <v/>
      </c>
    </row>
    <row r="166">
      <c r="B166" s="55" t="n">
        <v>199.92637032997</v>
      </c>
      <c r="C166" s="55" t="n">
        <v>13.8196977592496</v>
      </c>
      <c r="D166" s="55">
        <f>(C166*1000)/3600</f>
        <v/>
      </c>
      <c r="E166" s="55">
        <f>IF(B165=B166, 0, (D166-D165)/(B166-B165))</f>
        <v/>
      </c>
      <c r="F166">
        <f>(B166-B165)*(D166)</f>
        <v/>
      </c>
    </row>
    <row r="167">
      <c r="B167" s="55" t="n">
        <v>201.317152986092</v>
      </c>
      <c r="C167" s="55" t="n">
        <v>15.6783046725725</v>
      </c>
      <c r="D167" s="55">
        <f>(C167*1000)/3600</f>
        <v/>
      </c>
      <c r="E167" s="55">
        <f>IF(B166=B167, 0, (D167-D166)/(B167-B166))</f>
        <v/>
      </c>
      <c r="F167">
        <f>(B167-B166)*(D167)</f>
        <v/>
      </c>
    </row>
    <row r="168">
      <c r="B168" s="55" t="n">
        <v>201.317152986092</v>
      </c>
      <c r="C168" s="55" t="n">
        <v>16.8247351050894</v>
      </c>
      <c r="D168" s="55">
        <f>(C168*1000)/3600</f>
        <v/>
      </c>
      <c r="E168" s="55">
        <f>IF(B167=B168, 0, (D168-D167)/(B168-B167))</f>
        <v/>
      </c>
      <c r="F168">
        <f>(B168-B167)*(D168)</f>
        <v/>
      </c>
    </row>
    <row r="169">
      <c r="B169" s="55" t="n">
        <v>202.707935642214</v>
      </c>
      <c r="C169" s="55" t="n">
        <v>18.4575299635226</v>
      </c>
      <c r="D169" s="55">
        <f>(C169*1000)/3600</f>
        <v/>
      </c>
      <c r="E169" s="55">
        <f>IF(B168=B169, 0, (D169-D168)/(B169-B168))</f>
        <v/>
      </c>
      <c r="F169">
        <f>(B169-B168)*(D169)</f>
        <v/>
      </c>
    </row>
    <row r="170">
      <c r="B170" s="55" t="n">
        <v>203.403326970275</v>
      </c>
      <c r="C170" s="55" t="n">
        <v>20.1945457703665</v>
      </c>
      <c r="D170" s="55">
        <f>(C170*1000)/3600</f>
        <v/>
      </c>
      <c r="E170" s="55">
        <f>IF(B169=B170, 0, (D170-D169)/(B170-B169))</f>
        <v/>
      </c>
      <c r="F170">
        <f>(B170-B169)*(D170)</f>
        <v/>
      </c>
    </row>
    <row r="171">
      <c r="B171" s="55" t="n">
        <v>203.959640032724</v>
      </c>
      <c r="C171" s="55" t="n">
        <v>21.8064964391176</v>
      </c>
      <c r="D171" s="55">
        <f>(C171*1000)/3600</f>
        <v/>
      </c>
      <c r="E171" s="55">
        <f>IF(B170=B171, 0, (D171-D170)/(B171-B170))</f>
        <v/>
      </c>
      <c r="F171">
        <f>(B171-B170)*(D171)</f>
        <v/>
      </c>
    </row>
    <row r="172">
      <c r="B172" s="55" t="n">
        <v>204.794109626397</v>
      </c>
      <c r="C172" s="55" t="n">
        <v>23.1822129581379</v>
      </c>
      <c r="D172" s="55">
        <f>(C172*1000)/3600</f>
        <v/>
      </c>
      <c r="E172" s="55">
        <f>IF(B171=B172, 0, (D172-D171)/(B172-B171))</f>
        <v/>
      </c>
      <c r="F172">
        <f>(B172-B171)*(D172)</f>
        <v/>
      </c>
    </row>
    <row r="173">
      <c r="B173" s="55" t="n">
        <v>204.794109626397</v>
      </c>
      <c r="C173" s="55" t="n">
        <v>26.5172833072781</v>
      </c>
      <c r="D173" s="55">
        <f>(C173*1000)/3600</f>
        <v/>
      </c>
      <c r="E173" s="55">
        <f>IF(B172=B173, 0, (D173-D172)/(B173-B172))</f>
        <v/>
      </c>
      <c r="F173">
        <f>(B173-B172)*(D173)</f>
        <v/>
      </c>
    </row>
    <row r="174">
      <c r="B174" s="55" t="n">
        <v>205.489500954458</v>
      </c>
      <c r="C174" s="55" t="n">
        <v>24.9539690811186</v>
      </c>
      <c r="D174" s="55">
        <f>(C174*1000)/3600</f>
        <v/>
      </c>
      <c r="E174" s="55">
        <f>IF(B173=B174, 0, (D174-D173)/(B174-B173))</f>
        <v/>
      </c>
      <c r="F174">
        <f>(B174-B173)*(D174)</f>
        <v/>
      </c>
    </row>
    <row r="175">
      <c r="B175" s="55" t="n">
        <v>206.184892282519</v>
      </c>
      <c r="C175" s="55" t="n">
        <v>27.0731283654681</v>
      </c>
      <c r="D175" s="55">
        <f>(C175*1000)/3600</f>
        <v/>
      </c>
      <c r="E175" s="55">
        <f>IF(B174=B175, 0, (D175-D174)/(B175-B174))</f>
        <v/>
      </c>
      <c r="F175">
        <f>(B175-B174)*(D175)</f>
        <v/>
      </c>
    </row>
    <row r="176">
      <c r="B176" s="55" t="n">
        <v>206.88028361058</v>
      </c>
      <c r="C176" s="55" t="n">
        <v>28.8275143303804</v>
      </c>
      <c r="D176" s="55">
        <f>(C176*1000)/3600</f>
        <v/>
      </c>
      <c r="E176" s="55">
        <f>IF(B175=B176, 0, (D176-D175)/(B176-B175))</f>
        <v/>
      </c>
      <c r="F176">
        <f>(B176-B175)*(D176)</f>
        <v/>
      </c>
    </row>
    <row r="177">
      <c r="B177" s="55" t="n">
        <v>207.575674938641</v>
      </c>
      <c r="C177" s="55" t="n">
        <v>31.6588500955358</v>
      </c>
      <c r="D177" s="55">
        <f>(C177*1000)/3600</f>
        <v/>
      </c>
      <c r="E177" s="55">
        <f>IF(B176=B177, 0, (D177-D176)/(B177-B176))</f>
        <v/>
      </c>
      <c r="F177">
        <f>(B177-B176)*(D177)</f>
        <v/>
      </c>
    </row>
    <row r="178">
      <c r="B178" s="55" t="n">
        <v>207.575674938641</v>
      </c>
      <c r="C178" s="55" t="n">
        <v>30.4081987146083</v>
      </c>
      <c r="D178" s="55">
        <f>(C178*1000)/3600</f>
        <v/>
      </c>
      <c r="E178" s="55">
        <f>IF(B177=B178, 0, (D178-D177)/(B178-B177))</f>
        <v/>
      </c>
      <c r="F178">
        <f>(B178-B177)*(D178)</f>
        <v/>
      </c>
    </row>
    <row r="179">
      <c r="B179" s="55" t="n">
        <v>208.410144532315</v>
      </c>
      <c r="C179" s="55" t="n">
        <v>33.2499565746048</v>
      </c>
      <c r="D179" s="55">
        <f>(C179*1000)/3600</f>
        <v/>
      </c>
      <c r="E179" s="55">
        <f>IF(B178=B179, 0, (D179-D178)/(B179-B178))</f>
        <v/>
      </c>
      <c r="F179">
        <f>(B179-B178)*(D179)</f>
        <v/>
      </c>
    </row>
    <row r="180">
      <c r="B180" s="55" t="n">
        <v>208.966457594764</v>
      </c>
      <c r="C180" s="55" t="n">
        <v>35.4108042383185</v>
      </c>
      <c r="D180" s="55">
        <f>(C180*1000)/3600</f>
        <v/>
      </c>
      <c r="E180" s="55">
        <f>IF(B179=B180, 0, (D180-D179)/(B180-B179))</f>
        <v/>
      </c>
      <c r="F180">
        <f>(B180-B179)*(D180)</f>
        <v/>
      </c>
    </row>
    <row r="181">
      <c r="B181" s="55" t="n">
        <v>208.966457594764</v>
      </c>
      <c r="C181" s="55" t="n">
        <v>34.2296334896647</v>
      </c>
      <c r="D181" s="55">
        <f>(C181*1000)/3600</f>
        <v/>
      </c>
      <c r="E181" s="55">
        <f>IF(B180=B181, 0, (D181-D180)/(B181-B180))</f>
        <v/>
      </c>
      <c r="F181">
        <f>(B181-B180)*(D181)</f>
        <v/>
      </c>
    </row>
    <row r="182">
      <c r="B182" s="55" t="n">
        <v>209.522770657213</v>
      </c>
      <c r="C182" s="55" t="n">
        <v>37.085287476116</v>
      </c>
      <c r="D182" s="55">
        <f>(C182*1000)/3600</f>
        <v/>
      </c>
      <c r="E182" s="55">
        <f>IF(B181=B182, 0, (D182-D181)/(B182-B181))</f>
        <v/>
      </c>
      <c r="F182">
        <f>(B182-B181)*(D182)</f>
        <v/>
      </c>
    </row>
    <row r="183">
      <c r="B183" s="55" t="n">
        <v>211.052631578947</v>
      </c>
      <c r="C183" s="55" t="n">
        <v>39.1453882230328</v>
      </c>
      <c r="D183" s="55">
        <f>(C183*1000)/3600</f>
        <v/>
      </c>
      <c r="E183" s="55">
        <f>IF(B182=B183, 0, (D183-D182)/(B183-B182))</f>
        <v/>
      </c>
      <c r="F183">
        <f>(B183-B182)*(D183)</f>
        <v/>
      </c>
    </row>
    <row r="184">
      <c r="B184" s="55" t="n">
        <v>212.443414235069</v>
      </c>
      <c r="C184" s="55" t="n">
        <v>40.8737189508424</v>
      </c>
      <c r="D184" s="55">
        <f>(C184*1000)/3600</f>
        <v/>
      </c>
      <c r="E184" s="55">
        <f>IF(B183=B184, 0, (D184-D183)/(B184-B183))</f>
        <v/>
      </c>
      <c r="F184">
        <f>(B184-B183)*(D184)</f>
        <v/>
      </c>
    </row>
    <row r="185">
      <c r="B185" s="55" t="n">
        <v>213.834196891191</v>
      </c>
      <c r="C185" s="55" t="n">
        <v>42.5846795205836</v>
      </c>
      <c r="D185" s="55">
        <f>(C185*1000)/3600</f>
        <v/>
      </c>
      <c r="E185" s="55">
        <f>IF(B184=B185, 0, (D185-D184)/(B185-B184))</f>
        <v/>
      </c>
      <c r="F185">
        <f>(B185-B184)*(D185)</f>
        <v/>
      </c>
    </row>
    <row r="186">
      <c r="B186" s="55" t="n">
        <v>214.529588219252</v>
      </c>
      <c r="C186" s="55" t="n">
        <v>44.026402640264</v>
      </c>
      <c r="D186" s="55">
        <f>(C186*1000)/3600</f>
        <v/>
      </c>
      <c r="E186" s="55">
        <f>IF(B185=B186, 0, (D186-D185)/(B186-B185))</f>
        <v/>
      </c>
      <c r="F186">
        <f>(B186-B185)*(D186)</f>
        <v/>
      </c>
    </row>
    <row r="187">
      <c r="B187" s="55" t="n">
        <v>215.224979547313</v>
      </c>
      <c r="C187" s="55" t="n">
        <v>45.5028660760813</v>
      </c>
      <c r="D187" s="55">
        <f>(C187*1000)/3600</f>
        <v/>
      </c>
      <c r="E187" s="55">
        <f>IF(B186=B187, 0, (D187-D186)/(B187-B186))</f>
        <v/>
      </c>
      <c r="F187">
        <f>(B187-B186)*(D187)</f>
        <v/>
      </c>
    </row>
    <row r="188">
      <c r="B188" s="55" t="n">
        <v>215.920370875374</v>
      </c>
      <c r="C188" s="55" t="n">
        <v>46.840368247351</v>
      </c>
      <c r="D188" s="55">
        <f>(C188*1000)/3600</f>
        <v/>
      </c>
      <c r="E188" s="55">
        <f>IF(B187=B188, 0, (D188-D187)/(B188-B187))</f>
        <v/>
      </c>
      <c r="F188">
        <f>(B188-B187)*(D188)</f>
        <v/>
      </c>
    </row>
    <row r="189">
      <c r="B189" s="55" t="n">
        <v>216.615762203436</v>
      </c>
      <c r="C189" s="55" t="n">
        <v>48.4731631057842</v>
      </c>
      <c r="D189" s="55">
        <f>(C189*1000)/3600</f>
        <v/>
      </c>
      <c r="E189" s="55">
        <f>IF(B188=B189, 0, (D189-D188)/(B189-B188))</f>
        <v/>
      </c>
      <c r="F189">
        <f>(B189-B188)*(D189)</f>
        <v/>
      </c>
    </row>
    <row r="190">
      <c r="B190" s="55" t="n">
        <v>218.006544859558</v>
      </c>
      <c r="C190" s="55" t="n">
        <v>50.3838804933125</v>
      </c>
      <c r="D190" s="55">
        <f>(C190*1000)/3600</f>
        <v/>
      </c>
      <c r="E190" s="55">
        <f>IF(B189=B190, 0, (D190-D189)/(B190-B189))</f>
        <v/>
      </c>
      <c r="F190">
        <f>(B190-B189)*(D190)</f>
        <v/>
      </c>
    </row>
    <row r="191">
      <c r="B191" s="55" t="n">
        <v>219.258249250068</v>
      </c>
      <c r="C191" s="55" t="n">
        <v>52.0305714782004</v>
      </c>
      <c r="D191" s="55">
        <f>(C191*1000)/3600</f>
        <v/>
      </c>
      <c r="E191" s="55">
        <f>IF(B190=B191, 0, (D191-D190)/(B191-B190))</f>
        <v/>
      </c>
      <c r="F191">
        <f>(B191-B190)*(D191)</f>
        <v/>
      </c>
    </row>
    <row r="192">
      <c r="B192" s="55" t="n">
        <v>222.317971093536</v>
      </c>
      <c r="C192" s="55" t="n">
        <v>53.6772624630884</v>
      </c>
      <c r="D192" s="55">
        <f>(C192*1000)/3600</f>
        <v/>
      </c>
      <c r="E192" s="55">
        <f>IF(B191=B192, 0, (D192-D191)/(B192-B191))</f>
        <v/>
      </c>
      <c r="F192">
        <f>(B192-B191)*(D192)</f>
        <v/>
      </c>
    </row>
    <row r="193">
      <c r="B193" s="55" t="n">
        <v>227.819289155531</v>
      </c>
      <c r="C193" s="55" t="n">
        <v>55.3749059116438</v>
      </c>
      <c r="D193" s="55">
        <f>(C193*1000)/3600</f>
        <v/>
      </c>
      <c r="E193" s="55">
        <f>IF(B192=B193, 0, (D193-D192)/(B193-B192))</f>
        <v/>
      </c>
      <c r="F193">
        <f>(B193-B192)*(D193)</f>
        <v/>
      </c>
    </row>
    <row r="194">
      <c r="B194" s="55" t="n">
        <v>230.291791655304</v>
      </c>
      <c r="C194" s="55" t="n">
        <v>56.1855132881709</v>
      </c>
      <c r="D194" s="55">
        <f>(C194*1000)/3600</f>
        <v/>
      </c>
      <c r="E194" s="55">
        <f>IF(B193=B194, 0, (D194-D193)/(B194-B193))</f>
        <v/>
      </c>
      <c r="F194">
        <f>(B194-B193)*(D194)</f>
        <v/>
      </c>
    </row>
    <row r="195">
      <c r="B195" s="55" t="n">
        <v>232.609762748841</v>
      </c>
      <c r="C195" s="55" t="n">
        <v>53.6494702101789</v>
      </c>
      <c r="D195" s="55">
        <f>(C195*1000)/3600</f>
        <v/>
      </c>
      <c r="E195" s="55">
        <f>IF(B194=B195, 0, (D195-D194)/(B195-B194))</f>
        <v/>
      </c>
      <c r="F195">
        <f>(B195-B194)*(D195)</f>
        <v/>
      </c>
    </row>
    <row r="196">
      <c r="B196" s="55" t="n">
        <v>233.652849740932</v>
      </c>
      <c r="C196" s="55" t="n">
        <v>50.5402119159284</v>
      </c>
      <c r="D196" s="55">
        <f>(C196*1000)/3600</f>
        <v/>
      </c>
      <c r="E196" s="55">
        <f>IF(B195=B196, 0, (D196-D195)/(B196-B195))</f>
        <v/>
      </c>
      <c r="F196">
        <f>(B196-B195)*(D196)</f>
        <v/>
      </c>
    </row>
    <row r="197">
      <c r="B197" s="55" t="n">
        <v>234.000545404963</v>
      </c>
      <c r="C197" s="55" t="n">
        <v>51.9471947194719</v>
      </c>
      <c r="D197" s="55">
        <f>(C197*1000)/3600</f>
        <v/>
      </c>
      <c r="E197" s="55">
        <f>IF(B196=B197, 0, (D197-D196)/(B197-B196))</f>
        <v/>
      </c>
      <c r="F197">
        <f>(B197-B196)*(D197)</f>
        <v/>
      </c>
    </row>
    <row r="198">
      <c r="B198" s="55" t="n">
        <v>235.391328061085</v>
      </c>
      <c r="C198" s="55" t="n">
        <v>49.4111516414799</v>
      </c>
      <c r="D198" s="55">
        <f>(C198*1000)/3600</f>
        <v/>
      </c>
      <c r="E198" s="55">
        <f>IF(B197=B198, 0, (D198-D197)/(B198-B197))</f>
        <v/>
      </c>
      <c r="F198">
        <f>(B198-B197)*(D198)</f>
        <v/>
      </c>
    </row>
    <row r="199">
      <c r="B199" s="55" t="n">
        <v>237.129806381238</v>
      </c>
      <c r="C199" s="55" t="n">
        <v>47.9607434427653</v>
      </c>
      <c r="D199" s="55">
        <f>(C199*1000)/3600</f>
        <v/>
      </c>
      <c r="E199" s="55">
        <f>IF(B198=B199, 0, (D199-D198)/(B199-B198))</f>
        <v/>
      </c>
      <c r="F199">
        <f>(B199-B198)*(D199)</f>
        <v/>
      </c>
    </row>
    <row r="200">
      <c r="B200" s="55" t="n">
        <v>237.825197709299</v>
      </c>
      <c r="C200" s="55" t="n">
        <v>45.1988883098836</v>
      </c>
      <c r="D200" s="55">
        <f>(C200*1000)/3600</f>
        <v/>
      </c>
      <c r="E200" s="55">
        <f>IF(B199=B200, 0, (D200-D199)/(B200-B199))</f>
        <v/>
      </c>
      <c r="F200">
        <f>(B200-B199)*(D200)</f>
        <v/>
      </c>
    </row>
    <row r="201">
      <c r="B201" s="55" t="n">
        <v>238.172893373329</v>
      </c>
      <c r="C201" s="55" t="n">
        <v>46.5971860343929</v>
      </c>
      <c r="D201" s="55">
        <f>(C201*1000)/3600</f>
        <v/>
      </c>
      <c r="E201" s="55">
        <f>IF(B200=B201, 0, (D201-D200)/(B201-B200))</f>
        <v/>
      </c>
      <c r="F201">
        <f>(B201-B200)*(D201)</f>
        <v/>
      </c>
    </row>
    <row r="202">
      <c r="B202" s="55" t="n">
        <v>239.215980365421</v>
      </c>
      <c r="C202" s="55" t="n">
        <v>41.6814313010248</v>
      </c>
      <c r="D202" s="55">
        <f>(C202*1000)/3600</f>
        <v/>
      </c>
      <c r="E202" s="55">
        <f>IF(B201=B202, 0, (D202-D201)/(B202-B201))</f>
        <v/>
      </c>
      <c r="F202">
        <f>(B202-B201)*(D202)</f>
        <v/>
      </c>
    </row>
    <row r="203">
      <c r="B203" s="55" t="n">
        <v>239.841832560676</v>
      </c>
      <c r="C203" s="55" t="n">
        <v>43.5678304672572</v>
      </c>
      <c r="D203" s="55">
        <f>(C203*1000)/3600</f>
        <v/>
      </c>
      <c r="E203" s="55">
        <f>IF(B202=B203, 0, (D203-D202)/(B203-B202))</f>
        <v/>
      </c>
      <c r="F203">
        <f>(B203-B202)*(D203)</f>
        <v/>
      </c>
    </row>
    <row r="204">
      <c r="B204" s="55" t="n">
        <v>240.606763021543</v>
      </c>
      <c r="C204" s="55" t="n">
        <v>37.7992009727288</v>
      </c>
      <c r="D204" s="55">
        <f>(C204*1000)/3600</f>
        <v/>
      </c>
      <c r="E204" s="55">
        <f>IF(B203=B204, 0, (D204-D203)/(B204-B203))</f>
        <v/>
      </c>
      <c r="F204">
        <f>(B204-B203)*(D204)</f>
        <v/>
      </c>
    </row>
    <row r="205">
      <c r="B205" s="55" t="n">
        <v>240.954458685574</v>
      </c>
      <c r="C205" s="55" t="n">
        <v>40.4134097620288</v>
      </c>
      <c r="D205" s="55">
        <f>(C205*1000)/3600</f>
        <v/>
      </c>
      <c r="E205" s="55">
        <f>IF(B204=B205, 0, (D205-D204)/(B205-B204))</f>
        <v/>
      </c>
      <c r="F205">
        <f>(B205-B204)*(D205)</f>
        <v/>
      </c>
    </row>
    <row r="206">
      <c r="B206" s="55" t="n">
        <v>240.954458685574</v>
      </c>
      <c r="C206" s="55" t="n">
        <v>39.1627583811012</v>
      </c>
      <c r="D206" s="55">
        <f>(C206*1000)/3600</f>
        <v/>
      </c>
      <c r="E206" s="55">
        <f>IF(B205=B206, 0, (D206-D205)/(B206-B205))</f>
        <v/>
      </c>
      <c r="F206">
        <f>(B206-B205)*(D206)</f>
        <v/>
      </c>
    </row>
    <row r="207">
      <c r="B207" s="55" t="n">
        <v>241.997545677665</v>
      </c>
      <c r="C207" s="55" t="n">
        <v>34.8289039430258</v>
      </c>
      <c r="D207" s="55">
        <f>(C207*1000)/3600</f>
        <v/>
      </c>
      <c r="E207" s="55">
        <f>IF(B206=B207, 0, (D207-D206)/(B207-B206))</f>
        <v/>
      </c>
      <c r="F207">
        <f>(B207-B206)*(D207)</f>
        <v/>
      </c>
    </row>
    <row r="208">
      <c r="B208" s="55" t="n">
        <v>242.692937005726</v>
      </c>
      <c r="C208" s="55" t="n">
        <v>36.418273406288</v>
      </c>
      <c r="D208" s="55">
        <f>(C208*1000)/3600</f>
        <v/>
      </c>
      <c r="E208" s="55">
        <f>IF(B207=B208, 0, (D208-D207)/(B208-B207))</f>
        <v/>
      </c>
      <c r="F208">
        <f>(B208-B207)*(D208)</f>
        <v/>
      </c>
    </row>
    <row r="209">
      <c r="B209" s="55" t="n">
        <v>243.736023997818</v>
      </c>
      <c r="C209" s="55" t="n">
        <v>33.6043077992009</v>
      </c>
      <c r="D209" s="55">
        <f>(C209*1000)/3600</f>
        <v/>
      </c>
      <c r="E209" s="55">
        <f>IF(B208=B209, 0, (D209-D208)/(B209-B208))</f>
        <v/>
      </c>
      <c r="F209">
        <f>(B209-B208)*(D209)</f>
        <v/>
      </c>
    </row>
    <row r="210">
      <c r="B210" s="55" t="n">
        <v>243.736023997818</v>
      </c>
      <c r="C210" s="55" t="n">
        <v>32.3536564182734</v>
      </c>
      <c r="D210" s="55">
        <f>(C210*1000)/3600</f>
        <v/>
      </c>
      <c r="E210" s="55">
        <f>IF(B209=B210, 0, (D210-D209)/(B210-B209))</f>
        <v/>
      </c>
      <c r="F210">
        <f>(B210-B209)*(D210)</f>
        <v/>
      </c>
    </row>
    <row r="211">
      <c r="B211" s="55" t="n">
        <v>244.431415325879</v>
      </c>
      <c r="C211" s="55" t="n">
        <v>30.9466736147299</v>
      </c>
      <c r="D211" s="55">
        <f>(C211*1000)/3600</f>
        <v/>
      </c>
      <c r="E211" s="55">
        <f>IF(B210=B211, 0, (D211-D210)/(B211-B210))</f>
        <v/>
      </c>
      <c r="F211">
        <f>(B211-B210)*(D211)</f>
        <v/>
      </c>
    </row>
    <row r="212">
      <c r="B212" s="55" t="n">
        <v>244.779110989909</v>
      </c>
      <c r="C212" s="55" t="n">
        <v>26.4130623588674</v>
      </c>
      <c r="D212" s="55">
        <f>(C212*1000)/3600</f>
        <v/>
      </c>
      <c r="E212" s="55">
        <f>IF(B211=B212, 0, (D212-D211)/(B212-B211))</f>
        <v/>
      </c>
      <c r="F212">
        <f>(B212-B211)*(D212)</f>
        <v/>
      </c>
    </row>
    <row r="213">
      <c r="B213" s="55" t="n">
        <v>245.12680665394</v>
      </c>
      <c r="C213" s="55" t="n">
        <v>29.2791384401598</v>
      </c>
      <c r="D213" s="55">
        <f>(C213*1000)/3600</f>
        <v/>
      </c>
      <c r="E213" s="55">
        <f>IF(B212=B213, 0, (D213-D212)/(B213-B212))</f>
        <v/>
      </c>
      <c r="F213">
        <f>(B213-B212)*(D213)</f>
        <v/>
      </c>
    </row>
    <row r="214">
      <c r="B214" s="55" t="n">
        <v>245.12680665394</v>
      </c>
      <c r="C214" s="55" t="n">
        <v>27.8374153204794</v>
      </c>
      <c r="D214" s="55">
        <f>(C214*1000)/3600</f>
        <v/>
      </c>
      <c r="E214" s="55">
        <f>IF(B213=B214, 0, (D214-D213)/(B214-B213))</f>
        <v/>
      </c>
      <c r="F214">
        <f>(B214-B213)*(D214)</f>
        <v/>
      </c>
    </row>
    <row r="215">
      <c r="B215" s="55" t="n">
        <v>246.517589310062</v>
      </c>
      <c r="C215" s="55" t="n">
        <v>23.1127323258641</v>
      </c>
      <c r="D215" s="55">
        <f>(C215*1000)/3600</f>
        <v/>
      </c>
      <c r="E215" s="55">
        <f>IF(B214=B215, 0, (D215-D214)/(B215-B214))</f>
        <v/>
      </c>
      <c r="F215">
        <f>(B215-B214)*(D215)</f>
        <v/>
      </c>
    </row>
    <row r="216">
      <c r="B216" s="55" t="n">
        <v>246.795745841287</v>
      </c>
      <c r="C216" s="55" t="n">
        <v>24.7663713739795</v>
      </c>
      <c r="D216" s="55">
        <f>(C216*1000)/3600</f>
        <v/>
      </c>
      <c r="E216" s="55">
        <f>IF(B215=B216, 0, (D216-D215)/(B216-B215))</f>
        <v/>
      </c>
      <c r="F216">
        <f>(B216-B215)*(D216)</f>
        <v/>
      </c>
    </row>
    <row r="217">
      <c r="B217" s="55" t="n">
        <v>247.212980638123</v>
      </c>
      <c r="C217" s="55" t="n">
        <v>21.723119680389</v>
      </c>
      <c r="D217" s="55">
        <f>(C217*1000)/3600</f>
        <v/>
      </c>
      <c r="E217" s="55">
        <f>IF(B216=B217, 0, (D217-D216)/(B217-B216))</f>
        <v/>
      </c>
      <c r="F217">
        <f>(B217-B216)*(D217)</f>
        <v/>
      </c>
    </row>
    <row r="218">
      <c r="B218" s="55" t="n">
        <v>248.603763294245</v>
      </c>
      <c r="C218" s="55" t="n">
        <v>20.2900816397429</v>
      </c>
      <c r="D218" s="55">
        <f>(C218*1000)/3600</f>
        <v/>
      </c>
      <c r="E218" s="55">
        <f>IF(B217=B218, 0, (D218-D217)/(B218-B217))</f>
        <v/>
      </c>
      <c r="F218">
        <f>(B218-B217)*(D218)</f>
        <v/>
      </c>
    </row>
    <row r="219">
      <c r="B219" s="55" t="n">
        <v>249.994545950368</v>
      </c>
      <c r="C219" s="55" t="n">
        <v>18.98731978461</v>
      </c>
      <c r="D219" s="55">
        <f>(C219*1000)/3600</f>
        <v/>
      </c>
      <c r="E219" s="55">
        <f>IF(B218=B219, 0, (D219-D218)/(B219-B218))</f>
        <v/>
      </c>
      <c r="F219">
        <f>(B219-B218)*(D219)</f>
        <v/>
      </c>
    </row>
    <row r="220">
      <c r="B220" s="55" t="n">
        <v>254.862285246795</v>
      </c>
      <c r="C220" s="55" t="n">
        <v>17.8148341149904</v>
      </c>
      <c r="D220" s="55">
        <f>(C220*1000)/3600</f>
        <v/>
      </c>
      <c r="E220" s="55">
        <f>IF(B219=B220, 0, (D220-D219)/(B220-B219))</f>
        <v/>
      </c>
      <c r="F220">
        <f>(B220-B219)*(D220)</f>
        <v/>
      </c>
    </row>
    <row r="221">
      <c r="B221" s="55" t="n">
        <v>255.557676574856</v>
      </c>
      <c r="C221" s="55" t="n">
        <v>15.0529789821087</v>
      </c>
      <c r="D221" s="55">
        <f>(C221*1000)/3600</f>
        <v/>
      </c>
      <c r="E221" s="55">
        <f>IF(B220=B221, 0, (D221-D220)/(B221-B220))</f>
        <v/>
      </c>
      <c r="F221">
        <f>(B221-B220)*(D221)</f>
        <v/>
      </c>
    </row>
    <row r="222">
      <c r="B222" s="55" t="n">
        <v>256.716662121625</v>
      </c>
      <c r="C222" s="55" t="n">
        <v>16.4078513114469</v>
      </c>
      <c r="D222" s="55">
        <f>(C222*1000)/3600</f>
        <v/>
      </c>
      <c r="E222" s="55">
        <f>IF(B221=B222, 0, (D222-D221)/(B222-B221))</f>
        <v/>
      </c>
      <c r="F222">
        <f>(B222-B221)*(D222)</f>
        <v/>
      </c>
    </row>
    <row r="223">
      <c r="B223" s="55" t="n">
        <v>259.034633215162</v>
      </c>
      <c r="C223" s="55" t="n">
        <v>21.0977939899253</v>
      </c>
      <c r="D223" s="55">
        <f>(C223*1000)/3600</f>
        <v/>
      </c>
      <c r="E223" s="55">
        <f>IF(B222=B223, 0, (D223-D222)/(B223-B222))</f>
        <v/>
      </c>
      <c r="F223">
        <f>(B223-B222)*(D223)</f>
        <v/>
      </c>
    </row>
    <row r="224">
      <c r="B224" s="55" t="n">
        <v>259.034633215162</v>
      </c>
      <c r="C224" s="55" t="n">
        <v>18.5964912280701</v>
      </c>
      <c r="D224" s="55">
        <f>(C224*1000)/3600</f>
        <v/>
      </c>
      <c r="E224" s="55">
        <f>IF(B223=B224, 0, (D224-D223)/(B224-B223))</f>
        <v/>
      </c>
      <c r="F224">
        <f>(B224-B223)*(D224)</f>
        <v/>
      </c>
    </row>
    <row r="225">
      <c r="B225" s="55" t="n">
        <v>259.382328879192</v>
      </c>
      <c r="C225" s="55" t="n">
        <v>19.6387007121765</v>
      </c>
      <c r="D225" s="55">
        <f>(C225*1000)/3600</f>
        <v/>
      </c>
      <c r="E225" s="55">
        <f>IF(B224=B225, 0, (D225-D224)/(B225-B224))</f>
        <v/>
      </c>
      <c r="F225">
        <f>(B225-B224)*(D225)</f>
        <v/>
      </c>
    </row>
    <row r="226">
      <c r="B226" s="55" t="n">
        <v>259.730024543223</v>
      </c>
      <c r="C226" s="55" t="n">
        <v>22.5308320305714</v>
      </c>
      <c r="D226" s="55">
        <f>(C226*1000)/3600</f>
        <v/>
      </c>
      <c r="E226" s="55">
        <f>IF(B225=B226, 0, (D226-D225)/(B226-B225))</f>
        <v/>
      </c>
      <c r="F226">
        <f>(B226-B225)*(D226)</f>
        <v/>
      </c>
    </row>
    <row r="227">
      <c r="B227" s="55" t="n">
        <v>259.730024543223</v>
      </c>
      <c r="C227" s="55" t="n">
        <v>23.5990967517804</v>
      </c>
      <c r="D227" s="55">
        <f>(C227*1000)/3600</f>
        <v/>
      </c>
      <c r="E227" s="55">
        <f>IF(B226=B227, 0, (D227-D226)/(B227-B226))</f>
        <v/>
      </c>
      <c r="F227">
        <f>(B227-B226)*(D227)</f>
        <v/>
      </c>
    </row>
    <row r="228">
      <c r="B228" s="55" t="n">
        <v>260.425415871284</v>
      </c>
      <c r="C228" s="55" t="n">
        <v>24.571825603613</v>
      </c>
      <c r="D228" s="55">
        <f>(C228*1000)/3600</f>
        <v/>
      </c>
      <c r="E228" s="55">
        <f>IF(B227=B228, 0, (D228-D227)/(B228-B227))</f>
        <v/>
      </c>
      <c r="F228">
        <f>(B228-B227)*(D228)</f>
        <v/>
      </c>
    </row>
    <row r="229">
      <c r="B229" s="55" t="n">
        <v>260.425415871284</v>
      </c>
      <c r="C229" s="55" t="n">
        <v>27.3510508945631</v>
      </c>
      <c r="D229" s="55">
        <f>(C229*1000)/3600</f>
        <v/>
      </c>
      <c r="E229" s="55">
        <f>IF(B228=B229, 0, (D229-D228)/(B229-B228))</f>
        <v/>
      </c>
      <c r="F229">
        <f>(B229-B228)*(D229)</f>
        <v/>
      </c>
    </row>
    <row r="230">
      <c r="B230" s="55" t="n">
        <v>261.259885464957</v>
      </c>
      <c r="C230" s="55" t="n">
        <v>26.183776272364</v>
      </c>
      <c r="D230" s="55">
        <f>(C230*1000)/3600</f>
        <v/>
      </c>
      <c r="E230" s="55">
        <f>IF(B229=B230, 0, (D230-D229)/(B230-B229))</f>
        <v/>
      </c>
      <c r="F230">
        <f>(B230-B229)*(D230)</f>
        <v/>
      </c>
    </row>
    <row r="231">
      <c r="B231" s="55" t="n">
        <v>261.816198527406</v>
      </c>
      <c r="C231" s="55" t="n">
        <v>29.3659892305019</v>
      </c>
      <c r="D231" s="55">
        <f>(C231*1000)/3600</f>
        <v/>
      </c>
      <c r="E231" s="55">
        <f>IF(B230=B231, 0, (D231-D230)/(B231-B230))</f>
        <v/>
      </c>
      <c r="F231">
        <f>(B231-B230)*(D231)</f>
        <v/>
      </c>
    </row>
    <row r="232">
      <c r="B232" s="55" t="n">
        <v>261.816198527406</v>
      </c>
      <c r="C232" s="55" t="n">
        <v>28.1153378495744</v>
      </c>
      <c r="D232" s="55">
        <f>(C232*1000)/3600</f>
        <v/>
      </c>
      <c r="E232" s="55">
        <f>IF(B231=B232, 0, (D232-D231)/(B232-B231))</f>
        <v/>
      </c>
      <c r="F232">
        <f>(B232-B231)*(D232)</f>
        <v/>
      </c>
    </row>
    <row r="233">
      <c r="B233" s="55" t="n">
        <v>261.816198527406</v>
      </c>
      <c r="C233" s="55" t="n">
        <v>32.7705402119159</v>
      </c>
      <c r="D233" s="55">
        <f>(C233*1000)/3600</f>
        <v/>
      </c>
      <c r="E233" s="55">
        <f>IF(B232=B233, 0, (D233-D232)/(B233-B232))</f>
        <v/>
      </c>
      <c r="F233">
        <f>(B233-B232)*(D233)</f>
        <v/>
      </c>
    </row>
    <row r="234">
      <c r="B234" s="55" t="n">
        <v>262.511589855467</v>
      </c>
      <c r="C234" s="55" t="n">
        <v>31.189855827688</v>
      </c>
      <c r="D234" s="55">
        <f>(C234*1000)/3600</f>
        <v/>
      </c>
      <c r="E234" s="55">
        <f>IF(B233=B234, 0, (D234-D233)/(B234-B233))</f>
        <v/>
      </c>
      <c r="F234">
        <f>(B234-B233)*(D234)</f>
        <v/>
      </c>
    </row>
    <row r="235">
      <c r="B235" s="55" t="n">
        <v>263.206981183528</v>
      </c>
      <c r="C235" s="55" t="n">
        <v>33.3958659023797</v>
      </c>
      <c r="D235" s="55">
        <f>(C235*1000)/3600</f>
        <v/>
      </c>
      <c r="E235" s="55">
        <f>IF(B234=B235, 0, (D235-D234)/(B235-B234))</f>
        <v/>
      </c>
      <c r="F235">
        <f>(B235-B234)*(D235)</f>
        <v/>
      </c>
    </row>
    <row r="236">
      <c r="B236" s="55" t="n">
        <v>263.902372511589</v>
      </c>
      <c r="C236" s="55" t="n">
        <v>35.1676220253604</v>
      </c>
      <c r="D236" s="55">
        <f>(C236*1000)/3600</f>
        <v/>
      </c>
      <c r="E236" s="55">
        <f>IF(B235=B236, 0, (D236-D235)/(B236-B235))</f>
        <v/>
      </c>
      <c r="F236">
        <f>(B236-B235)*(D236)</f>
        <v/>
      </c>
    </row>
    <row r="237">
      <c r="B237" s="55" t="n">
        <v>264.59776383965</v>
      </c>
      <c r="C237" s="55" t="n">
        <v>37.6341844710787</v>
      </c>
      <c r="D237" s="55">
        <f>(C237*1000)/3600</f>
        <v/>
      </c>
      <c r="E237" s="55">
        <f>IF(B236=B237, 0, (D237-D236)/(B237-B236))</f>
        <v/>
      </c>
      <c r="F237">
        <f>(B237-B236)*(D237)</f>
        <v/>
      </c>
    </row>
    <row r="238">
      <c r="B238" s="55" t="n">
        <v>264.59776383965</v>
      </c>
      <c r="C238" s="55" t="n">
        <v>36.7309362515198</v>
      </c>
      <c r="D238" s="55">
        <f>(C238*1000)/3600</f>
        <v/>
      </c>
      <c r="E238" s="55">
        <f>IF(B237=B238, 0, (D238-D237)/(B238-B237))</f>
        <v/>
      </c>
      <c r="F238">
        <f>(B238-B237)*(D238)</f>
        <v/>
      </c>
    </row>
    <row r="239">
      <c r="B239" s="55" t="n">
        <v>265.154076902099</v>
      </c>
      <c r="C239" s="55" t="n">
        <v>39.1697064443286</v>
      </c>
      <c r="D239" s="55">
        <f>(C239*1000)/3600</f>
        <v/>
      </c>
      <c r="E239" s="55">
        <f>IF(B238=B239, 0, (D239-D238)/(B239-B238))</f>
        <v/>
      </c>
      <c r="F239">
        <f>(B239-B238)*(D239)</f>
        <v/>
      </c>
    </row>
    <row r="240">
      <c r="B240" s="55" t="n">
        <v>265.988546495773</v>
      </c>
      <c r="C240" s="55" t="n">
        <v>40.5523710265763</v>
      </c>
      <c r="D240" s="55">
        <f>(C240*1000)/3600</f>
        <v/>
      </c>
      <c r="E240" s="55">
        <f>IF(B239=B240, 0, (D240-D239)/(B240-B239))</f>
        <v/>
      </c>
      <c r="F240">
        <f>(B240-B239)*(D240)</f>
        <v/>
      </c>
    </row>
    <row r="241">
      <c r="B241" s="55" t="n">
        <v>267.379329151895</v>
      </c>
      <c r="C241" s="55" t="n">
        <v>42.2546465172833</v>
      </c>
      <c r="D241" s="55">
        <f>(C241*1000)/3600</f>
        <v/>
      </c>
      <c r="E241" s="55">
        <f>IF(B240=B241, 0, (D241-D240)/(B241-B240))</f>
        <v/>
      </c>
      <c r="F241">
        <f>(B241-B240)*(D241)</f>
        <v/>
      </c>
    </row>
    <row r="242">
      <c r="B242" s="55" t="n">
        <v>269.465503136078</v>
      </c>
      <c r="C242" s="55" t="n">
        <v>45.6418273406288</v>
      </c>
      <c r="D242" s="55">
        <f>(C242*1000)/3600</f>
        <v/>
      </c>
      <c r="E242" s="55">
        <f>IF(B241=B242, 0, (D242-D241)/(B242-B241))</f>
        <v/>
      </c>
      <c r="F242">
        <f>(B242-B241)*(D242)</f>
        <v/>
      </c>
    </row>
    <row r="243">
      <c r="B243" s="55" t="n">
        <v>270.006363057903</v>
      </c>
      <c r="C243" s="55" t="n">
        <v>44.1422036940536</v>
      </c>
      <c r="D243" s="55">
        <f>(C243*1000)/3600</f>
        <v/>
      </c>
      <c r="E243" s="55">
        <f>IF(B242=B243, 0, (D243-D242)/(B243-B242))</f>
        <v/>
      </c>
      <c r="F243">
        <f>(B243-B242)*(D243)</f>
        <v/>
      </c>
    </row>
    <row r="244">
      <c r="B244" s="55" t="n">
        <v>273.869648213798</v>
      </c>
      <c r="C244" s="55" t="n">
        <v>42.4283480979677</v>
      </c>
      <c r="D244" s="55">
        <f>(C244*1000)/3600</f>
        <v/>
      </c>
      <c r="E244" s="55">
        <f>IF(B243=B244, 0, (D244-D243)/(B244-B243))</f>
        <v/>
      </c>
      <c r="F244">
        <f>(B244-B243)*(D244)</f>
        <v/>
      </c>
    </row>
    <row r="245">
      <c r="B245" s="55" t="n">
        <v>274.333242432506</v>
      </c>
      <c r="C245" s="55" t="n">
        <v>40.9692548202188</v>
      </c>
      <c r="D245" s="55">
        <f>(C245*1000)/3600</f>
        <v/>
      </c>
      <c r="E245" s="55">
        <f>IF(B244=B245, 0, (D245-D244)/(B245-B244))</f>
        <v/>
      </c>
      <c r="F245">
        <f>(B245-B244)*(D245)</f>
        <v/>
      </c>
    </row>
    <row r="246">
      <c r="B246" s="55" t="n">
        <v>274.333242432506</v>
      </c>
      <c r="C246" s="55" t="n">
        <v>39.7186034392913</v>
      </c>
      <c r="D246" s="55">
        <f>(C246*1000)/3600</f>
        <v/>
      </c>
      <c r="E246" s="55">
        <f>IF(B245=B246, 0, (D246-D245)/(B246-B245))</f>
        <v/>
      </c>
      <c r="F246">
        <f>(B246-B245)*(D246)</f>
        <v/>
      </c>
    </row>
    <row r="247">
      <c r="B247" s="55" t="n">
        <v>274.333242432506</v>
      </c>
      <c r="C247" s="55" t="n">
        <v>38.4679520583637</v>
      </c>
      <c r="D247" s="55">
        <f>(C247*1000)/3600</f>
        <v/>
      </c>
      <c r="E247" s="55">
        <f>IF(B246=B247, 0, (D247-D246)/(B247-B246))</f>
        <v/>
      </c>
      <c r="F247">
        <f>(B247-B246)*(D247)</f>
        <v/>
      </c>
    </row>
    <row r="248">
      <c r="B248" s="55" t="n">
        <v>274.333242432506</v>
      </c>
      <c r="C248" s="55" t="n">
        <v>44.2348445370852</v>
      </c>
      <c r="D248" s="55">
        <f>(C248*1000)/3600</f>
        <v/>
      </c>
      <c r="E248" s="55">
        <f>IF(B247=B248, 0, (D248-D247)/(B248-B247))</f>
        <v/>
      </c>
      <c r="F248">
        <f>(B248-B247)*(D248)</f>
        <v/>
      </c>
    </row>
    <row r="249">
      <c r="B249" s="55" t="n">
        <v>275.028633760567</v>
      </c>
      <c r="C249" s="55" t="n">
        <v>37.173875282265</v>
      </c>
      <c r="D249" s="55">
        <f>(C249*1000)/3600</f>
        <v/>
      </c>
      <c r="E249" s="55">
        <f>IF(B248=B249, 0, (D249-D248)/(B249-B248))</f>
        <v/>
      </c>
      <c r="F249">
        <f>(B249-B248)*(D249)</f>
        <v/>
      </c>
    </row>
    <row r="250">
      <c r="B250" s="55" t="n">
        <v>275.724025088628</v>
      </c>
      <c r="C250" s="55" t="n">
        <v>33.6737884314747</v>
      </c>
      <c r="D250" s="55">
        <f>(C250*1000)/3600</f>
        <v/>
      </c>
      <c r="E250" s="55">
        <f>IF(B249=B250, 0, (D250-D249)/(B250-B249))</f>
        <v/>
      </c>
      <c r="F250">
        <f>(B250-B249)*(D250)</f>
        <v/>
      </c>
    </row>
    <row r="251">
      <c r="B251" s="55" t="n">
        <v>276.002181619852</v>
      </c>
      <c r="C251" s="55" t="n">
        <v>35.3135313531353</v>
      </c>
      <c r="D251" s="55">
        <f>(C251*1000)/3600</f>
        <v/>
      </c>
      <c r="E251" s="55">
        <f>IF(B250=B251, 0, (D251-D250)/(B251-B250))</f>
        <v/>
      </c>
      <c r="F251">
        <f>(B251-B250)*(D251)</f>
        <v/>
      </c>
    </row>
    <row r="252">
      <c r="B252" s="55" t="n">
        <v>276.187619307335</v>
      </c>
      <c r="C252" s="55" t="n">
        <v>32.5273579989578</v>
      </c>
      <c r="D252" s="55">
        <f>(C252*1000)/3600</f>
        <v/>
      </c>
      <c r="E252" s="55">
        <f>IF(B251=B252, 0, (D252-D251)/(B252-B251))</f>
        <v/>
      </c>
      <c r="F252">
        <f>(B252-B251)*(D252)</f>
        <v/>
      </c>
    </row>
    <row r="253">
      <c r="B253" s="55" t="n">
        <v>278.704273637461</v>
      </c>
      <c r="C253" s="55" t="n">
        <v>26.8150574455941</v>
      </c>
      <c r="D253" s="55">
        <f>(C253*1000)/3600</f>
        <v/>
      </c>
      <c r="E253" s="55">
        <f>IF(B252=B253, 0, (D253-D252)/(B253-B252))</f>
        <v/>
      </c>
      <c r="F253">
        <f>(B253-B252)*(D253)</f>
        <v/>
      </c>
    </row>
    <row r="254">
      <c r="B254" s="55" t="n">
        <v>278.783746932097</v>
      </c>
      <c r="C254" s="55" t="n">
        <v>21.4938335938857</v>
      </c>
      <c r="D254" s="55">
        <f>(C254*1000)/3600</f>
        <v/>
      </c>
      <c r="E254" s="55">
        <f>IF(B253=B254, 0, (D254-D253)/(B254-B253))</f>
        <v/>
      </c>
      <c r="F254">
        <f>(B254-B253)*(D254)</f>
        <v/>
      </c>
    </row>
    <row r="255">
      <c r="B255" s="55" t="n">
        <v>279.061903463321</v>
      </c>
      <c r="C255" s="55" t="n">
        <v>29.3937814834115</v>
      </c>
      <c r="D255" s="55">
        <f>(C255*1000)/3600</f>
        <v/>
      </c>
      <c r="E255" s="55">
        <f>IF(B254=B255, 0, (D255-D254)/(B255-B254))</f>
        <v/>
      </c>
      <c r="F255">
        <f>(B255-B254)*(D255)</f>
        <v/>
      </c>
    </row>
    <row r="256">
      <c r="B256" s="55" t="n">
        <v>279.200981728933</v>
      </c>
      <c r="C256" s="55" t="n">
        <v>28.1153378495744</v>
      </c>
      <c r="D256" s="55">
        <f>(C256*1000)/3600</f>
        <v/>
      </c>
      <c r="E256" s="55">
        <f>IF(B255=B256, 0, (D256-D255)/(B256-B255))</f>
        <v/>
      </c>
      <c r="F256">
        <f>(B256-B255)*(D256)</f>
        <v/>
      </c>
    </row>
    <row r="257">
      <c r="B257" s="55" t="n">
        <v>279.548677392964</v>
      </c>
      <c r="C257" s="55" t="n">
        <v>31.0248393260378</v>
      </c>
      <c r="D257" s="55">
        <f>(C257*1000)/3600</f>
        <v/>
      </c>
      <c r="E257" s="55">
        <f>IF(B256=B257, 0, (D257-D256)/(B257-B256))</f>
        <v/>
      </c>
      <c r="F257">
        <f>(B257-B256)*(D257)</f>
        <v/>
      </c>
    </row>
    <row r="258">
      <c r="B258" s="55" t="n">
        <v>279.664575947641</v>
      </c>
      <c r="C258" s="55" t="n">
        <v>25.3708528747611</v>
      </c>
      <c r="D258" s="55">
        <f>(C258*1000)/3600</f>
        <v/>
      </c>
      <c r="E258" s="55">
        <f>IF(B257=B258, 0, (D258-D257)/(B258-B257))</f>
        <v/>
      </c>
      <c r="F258">
        <f>(B258-B257)*(D258)</f>
        <v/>
      </c>
    </row>
    <row r="259">
      <c r="B259" s="55" t="n">
        <v>279.896373056994</v>
      </c>
      <c r="C259" s="55" t="n">
        <v>24.0159805454229</v>
      </c>
      <c r="D259" s="55">
        <f>(C259*1000)/3600</f>
        <v/>
      </c>
      <c r="E259" s="55">
        <f>IF(B258=B259, 0, (D259-D258)/(B259-B258))</f>
        <v/>
      </c>
      <c r="F259">
        <f>(B259-B258)*(D259)</f>
        <v/>
      </c>
    </row>
    <row r="260">
      <c r="B260" s="55" t="n">
        <v>279.896373056994</v>
      </c>
      <c r="C260" s="55" t="n">
        <v>22.7861733541775</v>
      </c>
      <c r="D260" s="55">
        <f>(C260*1000)/3600</f>
        <v/>
      </c>
      <c r="E260" s="55">
        <f>IF(B259=B260, 0, (D260-D259)/(B260-B259))</f>
        <v/>
      </c>
      <c r="F260">
        <f>(B260-B259)*(D260)</f>
        <v/>
      </c>
    </row>
    <row r="261">
      <c r="B261" s="55" t="n">
        <v>279.896373056994</v>
      </c>
      <c r="C261" s="55" t="n">
        <v>20.4377279833246</v>
      </c>
      <c r="D261" s="55">
        <f>(C261*1000)/3600</f>
        <v/>
      </c>
      <c r="E261" s="55">
        <f>IF(B260=B261, 0, (D261-D260)/(B261-B260))</f>
        <v/>
      </c>
      <c r="F261">
        <f>(B261-B260)*(D261)</f>
        <v/>
      </c>
    </row>
    <row r="262">
      <c r="B262" s="55" t="n">
        <v>284.068721025361</v>
      </c>
      <c r="C262" s="55" t="n">
        <v>34.8549591801285</v>
      </c>
      <c r="D262" s="55">
        <f>(C262*1000)/3600</f>
        <v/>
      </c>
      <c r="E262" s="55">
        <f>IF(B261=B262, 0, (D262-D261)/(B262-B261))</f>
        <v/>
      </c>
      <c r="F262">
        <f>(B262-B261)*(D262)</f>
        <v/>
      </c>
    </row>
    <row r="263">
      <c r="B263" s="55" t="n">
        <v>284.068721025361</v>
      </c>
      <c r="C263" s="55" t="n">
        <v>33.6043077992009</v>
      </c>
      <c r="D263" s="55">
        <f>(C263*1000)/3600</f>
        <v/>
      </c>
      <c r="E263" s="55">
        <f>IF(B262=B263, 0, (D263-D262)/(B263-B262))</f>
        <v/>
      </c>
      <c r="F263">
        <f>(B263-B262)*(D263)</f>
        <v/>
      </c>
    </row>
    <row r="264">
      <c r="B264" s="55" t="n">
        <v>284.068721025361</v>
      </c>
      <c r="C264" s="55" t="n">
        <v>32.457877366684</v>
      </c>
      <c r="D264" s="55">
        <f>(C264*1000)/3600</f>
        <v/>
      </c>
      <c r="E264" s="55">
        <f>IF(B263=B264, 0, (D264-D263)/(B264-B263))</f>
        <v/>
      </c>
      <c r="F264">
        <f>(B264-B263)*(D264)</f>
        <v/>
      </c>
    </row>
    <row r="265">
      <c r="B265" s="55" t="n">
        <v>284.068721025361</v>
      </c>
      <c r="C265" s="55" t="n">
        <v>31.1030050373458</v>
      </c>
      <c r="D265" s="55">
        <f>(C265*1000)/3600</f>
        <v/>
      </c>
      <c r="E265" s="55">
        <f>IF(B264=B265, 0, (D265-D264)/(B265-B264))</f>
        <v/>
      </c>
      <c r="F265">
        <f>(B265-B264)*(D265)</f>
        <v/>
      </c>
    </row>
    <row r="266">
      <c r="B266" s="55" t="n">
        <v>284.068721025361</v>
      </c>
      <c r="C266" s="55" t="n">
        <v>29.8523536564182</v>
      </c>
      <c r="D266" s="55">
        <f>(C266*1000)/3600</f>
        <v/>
      </c>
      <c r="E266" s="55">
        <f>IF(B265=B266, 0, (D266-D265)/(B266-B265))</f>
        <v/>
      </c>
      <c r="F266">
        <f>(B266-B265)*(D266)</f>
        <v/>
      </c>
    </row>
    <row r="267">
      <c r="B267" s="55" t="n">
        <v>284.068721025361</v>
      </c>
      <c r="C267" s="55" t="n">
        <v>28.0805975334375</v>
      </c>
      <c r="D267" s="55">
        <f>(C267*1000)/3600</f>
        <v/>
      </c>
      <c r="E267" s="55">
        <f>IF(B266=B267, 0, (D267-D266)/(B267-B266))</f>
        <v/>
      </c>
      <c r="F267">
        <f>(B267-B266)*(D267)</f>
        <v/>
      </c>
    </row>
    <row r="268">
      <c r="B268" s="55" t="n">
        <v>284.764112353422</v>
      </c>
      <c r="C268" s="55" t="n">
        <v>36.5919749869724</v>
      </c>
      <c r="D268" s="55">
        <f>(C268*1000)/3600</f>
        <v/>
      </c>
      <c r="E268" s="55">
        <f>IF(B267=B268, 0, (D268-D267)/(B268-B267))</f>
        <v/>
      </c>
      <c r="F268">
        <f>(B268-B267)*(D268)</f>
        <v/>
      </c>
    </row>
    <row r="269">
      <c r="B269" s="55" t="n">
        <v>285.459503681483</v>
      </c>
      <c r="C269" s="55" t="n">
        <v>39.4406809101962</v>
      </c>
      <c r="D269" s="55">
        <f>(C269*1000)/3600</f>
        <v/>
      </c>
      <c r="E269" s="55">
        <f>IF(B268=B269, 0, (D269-D268)/(B269-B268))</f>
        <v/>
      </c>
      <c r="F269">
        <f>(B269-B268)*(D269)</f>
        <v/>
      </c>
    </row>
    <row r="270">
      <c r="B270" s="55" t="n">
        <v>285.459503681483</v>
      </c>
      <c r="C270" s="55" t="n">
        <v>38.1900295292687</v>
      </c>
      <c r="D270" s="55">
        <f>(C270*1000)/3600</f>
        <v/>
      </c>
      <c r="E270" s="55">
        <f>IF(B269=B270, 0, (D270-D269)/(B270-B269))</f>
        <v/>
      </c>
      <c r="F270">
        <f>(B270-B269)*(D270)</f>
        <v/>
      </c>
    </row>
    <row r="271">
      <c r="B271" s="55" t="n">
        <v>286.154895009544</v>
      </c>
      <c r="C271" s="55" t="n">
        <v>41.2645475073823</v>
      </c>
      <c r="D271" s="55">
        <f>(C271*1000)/3600</f>
        <v/>
      </c>
      <c r="E271" s="55">
        <f>IF(B270=B271, 0, (D271-D270)/(B271-B270))</f>
        <v/>
      </c>
      <c r="F271">
        <f>(B271-B270)*(D271)</f>
        <v/>
      </c>
    </row>
    <row r="272">
      <c r="B272" s="55" t="n">
        <v>286.850286337605</v>
      </c>
      <c r="C272" s="55" t="n">
        <v>44.304325169359</v>
      </c>
      <c r="D272" s="55">
        <f>(C272*1000)/3600</f>
        <v/>
      </c>
      <c r="E272" s="55">
        <f>IF(B271=B272, 0, (D272-D271)/(B272-B271))</f>
        <v/>
      </c>
      <c r="F272">
        <f>(B272-B271)*(D272)</f>
        <v/>
      </c>
    </row>
    <row r="273">
      <c r="B273" s="55" t="n">
        <v>286.850286337605</v>
      </c>
      <c r="C273" s="55" t="n">
        <v>43.0536737884314</v>
      </c>
      <c r="D273" s="55">
        <f>(C273*1000)/3600</f>
        <v/>
      </c>
      <c r="E273" s="55">
        <f>IF(B272=B273, 0, (D273-D272)/(B273-B272))</f>
        <v/>
      </c>
      <c r="F273">
        <f>(B273-B272)*(D273)</f>
        <v/>
      </c>
    </row>
    <row r="274">
      <c r="B274" s="55" t="n">
        <v>288.241068993727</v>
      </c>
      <c r="C274" s="55" t="n">
        <v>46.2597086776346</v>
      </c>
      <c r="D274" s="55">
        <f>(C274*1000)/3600</f>
        <v/>
      </c>
      <c r="E274" s="55">
        <f>IF(B273=B274, 0, (D274-D273)/(B274-B273))</f>
        <v/>
      </c>
      <c r="F274">
        <f>(B274-B273)*(D274)</f>
        <v/>
      </c>
    </row>
    <row r="275">
      <c r="B275" s="55" t="n">
        <v>290.327242977911</v>
      </c>
      <c r="C275" s="55" t="n">
        <v>48.653812749696</v>
      </c>
      <c r="D275" s="55">
        <f>(C275*1000)/3600</f>
        <v/>
      </c>
      <c r="E275" s="55">
        <f>IF(B274=B275, 0, (D275-D274)/(B275-B274))</f>
        <v/>
      </c>
      <c r="F275">
        <f>(B275-B274)*(D275)</f>
        <v/>
      </c>
    </row>
    <row r="276">
      <c r="B276" s="55" t="n">
        <v>290.559040087264</v>
      </c>
      <c r="C276" s="55" t="n">
        <v>47.2919923571304</v>
      </c>
      <c r="D276" s="55">
        <f>(C276*1000)/3600</f>
        <v/>
      </c>
      <c r="E276" s="55">
        <f>IF(B275=B276, 0, (D276-D275)/(B276-B275))</f>
        <v/>
      </c>
      <c r="F276">
        <f>(B276-B275)*(D276)</f>
        <v/>
      </c>
    </row>
    <row r="277">
      <c r="B277" s="55" t="n">
        <v>298.771280532938</v>
      </c>
      <c r="C277" s="55" t="n">
        <v>46.8850343680984</v>
      </c>
      <c r="D277" s="55">
        <f>(C277*1000)/3600</f>
        <v/>
      </c>
      <c r="E277" s="55">
        <f>IF(B276=B277, 0, (D277-D276)/(B277-B276))</f>
        <v/>
      </c>
      <c r="F277">
        <f>(B277-B276)*(D277)</f>
        <v/>
      </c>
    </row>
    <row r="278">
      <c r="B278" s="55" t="n">
        <v>301.801199890919</v>
      </c>
      <c r="C278" s="55" t="n">
        <v>45.3552197324995</v>
      </c>
      <c r="D278" s="55">
        <f>(C278*1000)/3600</f>
        <v/>
      </c>
      <c r="E278" s="55">
        <f>IF(B277=B278, 0, (D278-D277)/(B278-B277))</f>
        <v/>
      </c>
      <c r="F278">
        <f>(B278-B277)*(D278)</f>
        <v/>
      </c>
    </row>
    <row r="279">
      <c r="B279" s="55" t="n">
        <v>303.539678211071</v>
      </c>
      <c r="C279" s="55" t="n">
        <v>43.6789994788952</v>
      </c>
      <c r="D279" s="55">
        <f>(C279*1000)/3600</f>
        <v/>
      </c>
      <c r="E279" s="55">
        <f>IF(B278=B279, 0, (D279-D278)/(B279-B278))</f>
        <v/>
      </c>
      <c r="F279">
        <f>(B279-B278)*(D279)</f>
        <v/>
      </c>
    </row>
    <row r="280">
      <c r="B280" s="55" t="n">
        <v>305.208617398418</v>
      </c>
      <c r="C280" s="55" t="n">
        <v>41.5876324474552</v>
      </c>
      <c r="D280" s="55">
        <f>(C280*1000)/3600</f>
        <v/>
      </c>
      <c r="E280" s="55">
        <f>IF(B279=B280, 0, (D280-D279)/(B280-B279))</f>
        <v/>
      </c>
      <c r="F280">
        <f>(B280-B279)*(D280)</f>
        <v/>
      </c>
    </row>
    <row r="281">
      <c r="B281" s="55" t="n">
        <v>308.268339241887</v>
      </c>
      <c r="C281" s="55" t="n">
        <v>39.899253083203</v>
      </c>
      <c r="D281" s="55">
        <f>(C281*1000)/3600</f>
        <v/>
      </c>
      <c r="E281" s="55">
        <f>IF(B280=B281, 0, (D281-D280)/(B281-B280))</f>
        <v/>
      </c>
      <c r="F281">
        <f>(B281-B280)*(D281)</f>
        <v/>
      </c>
    </row>
    <row r="282">
      <c r="B282" s="55" t="n">
        <v>311.188982819743</v>
      </c>
      <c r="C282" s="55" t="n">
        <v>38.3724161889873</v>
      </c>
      <c r="D282" s="55">
        <f>(C282*1000)/3600</f>
        <v/>
      </c>
      <c r="E282" s="55">
        <f>IF(B281=B282, 0, (D282-D281)/(B282-B281))</f>
        <v/>
      </c>
      <c r="F282">
        <f>(B282-B281)*(D282)</f>
        <v/>
      </c>
    </row>
    <row r="283">
      <c r="B283" s="55" t="n">
        <v>311.884374147804</v>
      </c>
      <c r="C283" s="55" t="n">
        <v>36.8612124370331</v>
      </c>
      <c r="D283" s="55">
        <f>(C283*1000)/3600</f>
        <v/>
      </c>
      <c r="E283" s="55">
        <f>IF(B282=B283, 0, (D283-D282)/(B283-B282))</f>
        <v/>
      </c>
      <c r="F283">
        <f>(B283-B282)*(D283)</f>
        <v/>
      </c>
    </row>
    <row r="284">
      <c r="B284" s="55" t="n">
        <v>313.275156803926</v>
      </c>
      <c r="C284" s="55" t="n">
        <v>34.8723293381969</v>
      </c>
      <c r="D284" s="55">
        <f>(C284*1000)/3600</f>
        <v/>
      </c>
      <c r="E284" s="55">
        <f>IF(B283=B284, 0, (D284-D283)/(B284-B283))</f>
        <v/>
      </c>
      <c r="F284">
        <f>(B284-B283)*(D284)</f>
        <v/>
      </c>
    </row>
    <row r="285">
      <c r="B285" s="55" t="n">
        <v>314.944095991273</v>
      </c>
      <c r="C285" s="55" t="n">
        <v>32.958137919055</v>
      </c>
      <c r="D285" s="55">
        <f>(C285*1000)/3600</f>
        <v/>
      </c>
      <c r="E285" s="55">
        <f>IF(B284=B285, 0, (D285-D284)/(B285-B284))</f>
        <v/>
      </c>
      <c r="F285">
        <f>(B285-B284)*(D285)</f>
        <v/>
      </c>
    </row>
    <row r="286">
      <c r="B286" s="55" t="n">
        <v>316.334878647395</v>
      </c>
      <c r="C286" s="55" t="n">
        <v>30.9154073302067</v>
      </c>
      <c r="D286" s="55">
        <f>(C286*1000)/3600</f>
        <v/>
      </c>
      <c r="E286" s="55">
        <f>IF(B285=B286, 0, (D286-D285)/(B286-B285))</f>
        <v/>
      </c>
      <c r="F286">
        <f>(B286-B285)*(D286)</f>
        <v/>
      </c>
    </row>
    <row r="287">
      <c r="B287" s="55" t="n">
        <v>317.447504772293</v>
      </c>
      <c r="C287" s="55" t="n">
        <v>28.7232933819697</v>
      </c>
      <c r="D287" s="55">
        <f>(C287*1000)/3600</f>
        <v/>
      </c>
      <c r="E287" s="55">
        <f>IF(B286=B287, 0, (D287-D286)/(B287-B286))</f>
        <v/>
      </c>
      <c r="F287">
        <f>(B287-B286)*(D287)</f>
        <v/>
      </c>
    </row>
    <row r="288">
      <c r="B288" s="55" t="n">
        <v>318.838287428415</v>
      </c>
      <c r="C288" s="55" t="n">
        <v>26.5346534653465</v>
      </c>
      <c r="D288" s="55">
        <f>(C288*1000)/3600</f>
        <v/>
      </c>
      <c r="E288" s="55">
        <f>IF(B287=B288, 0, (D288-D287)/(B288-B287))</f>
        <v/>
      </c>
      <c r="F288">
        <f>(B288-B287)*(D288)</f>
        <v/>
      </c>
    </row>
    <row r="289">
      <c r="B289" s="55" t="n">
        <v>321.619852740659</v>
      </c>
      <c r="C289" s="55" t="n">
        <v>24.7628973423658</v>
      </c>
      <c r="D289" s="55">
        <f>(C289*1000)/3600</f>
        <v/>
      </c>
      <c r="E289" s="55">
        <f>IF(B288=B289, 0, (D289-D288)/(B289-B288))</f>
        <v/>
      </c>
      <c r="F289">
        <f>(B289-B288)*(D289)</f>
        <v/>
      </c>
    </row>
    <row r="290">
      <c r="B290" s="55" t="n">
        <v>325.792200709026</v>
      </c>
      <c r="C290" s="55" t="n">
        <v>23.4740316136876</v>
      </c>
      <c r="D290" s="55">
        <f>(C290*1000)/3600</f>
        <v/>
      </c>
      <c r="E290" s="55">
        <f>IF(B289=B290, 0, (D290-D289)/(B290-B289))</f>
        <v/>
      </c>
      <c r="F290">
        <f>(B290-B289)*(D290)</f>
        <v/>
      </c>
    </row>
    <row r="291">
      <c r="B291" s="55" t="n">
        <v>326.835287701118</v>
      </c>
      <c r="C291" s="55" t="n">
        <v>20.6809101962828</v>
      </c>
      <c r="D291" s="55">
        <f>(C291*1000)/3600</f>
        <v/>
      </c>
      <c r="E291" s="55">
        <f>IF(B290=B291, 0, (D291-D290)/(B291-B290))</f>
        <v/>
      </c>
      <c r="F291">
        <f>(B291-B290)*(D291)</f>
        <v/>
      </c>
    </row>
    <row r="292">
      <c r="B292" s="55" t="n">
        <v>327.182983365148</v>
      </c>
      <c r="C292" s="55" t="n">
        <v>22.0705228417578</v>
      </c>
      <c r="D292" s="55">
        <f>(C292*1000)/3600</f>
        <v/>
      </c>
      <c r="E292" s="55">
        <f>IF(B291=B292, 0, (D292-D291)/(B292-B291))</f>
        <v/>
      </c>
      <c r="F292">
        <f>(B292-B291)*(D292)</f>
        <v/>
      </c>
    </row>
    <row r="293">
      <c r="B293" s="55" t="n">
        <v>328.22607035724</v>
      </c>
      <c r="C293" s="55" t="n">
        <v>17.8148341149904</v>
      </c>
      <c r="D293" s="55">
        <f>(C293*1000)/3600</f>
        <v/>
      </c>
      <c r="E293" s="55">
        <f>IF(B292=B293, 0, (D293-D292)/(B293-B292))</f>
        <v/>
      </c>
      <c r="F293">
        <f>(B293-B292)*(D293)</f>
        <v/>
      </c>
    </row>
    <row r="294">
      <c r="B294" s="55" t="n">
        <v>328.921461685301</v>
      </c>
      <c r="C294" s="55" t="n">
        <v>19.3260378669446</v>
      </c>
      <c r="D294" s="55">
        <f>(C294*1000)/3600</f>
        <v/>
      </c>
      <c r="E294" s="55">
        <f>IF(B293=B294, 0, (D294-D293)/(B294-B293))</f>
        <v/>
      </c>
      <c r="F294">
        <f>(B294-B293)*(D294)</f>
        <v/>
      </c>
    </row>
    <row r="295">
      <c r="B295" s="55" t="n">
        <v>330.659940005454</v>
      </c>
      <c r="C295" s="55" t="n">
        <v>16.6423484453708</v>
      </c>
      <c r="D295" s="55">
        <f>(C295*1000)/3600</f>
        <v/>
      </c>
      <c r="E295" s="55">
        <f>IF(B294=B295, 0, (D295-D294)/(B295-B294))</f>
        <v/>
      </c>
      <c r="F295">
        <f>(B295-B294)*(D295)</f>
        <v/>
      </c>
    </row>
    <row r="296">
      <c r="B296" s="55" t="n">
        <v>335.527679301881</v>
      </c>
      <c r="C296" s="55" t="n">
        <v>15.5350008685079</v>
      </c>
      <c r="D296" s="55">
        <f>(C296*1000)/3600</f>
        <v/>
      </c>
      <c r="E296" s="55">
        <f>IF(B295=B296, 0, (D296-D295)/(B296-B295))</f>
        <v/>
      </c>
      <c r="F296">
        <f>(B296-B295)*(D296)</f>
        <v/>
      </c>
    </row>
    <row r="297">
      <c r="B297" s="55" t="n">
        <v>335.527679301881</v>
      </c>
      <c r="C297" s="55" t="n">
        <v>14.392912975508</v>
      </c>
      <c r="D297" s="55">
        <f>(C297*1000)/3600</f>
        <v/>
      </c>
      <c r="E297" s="55">
        <f>IF(B296=B297, 0, (D297-D296)/(B297-B296))</f>
        <v/>
      </c>
      <c r="F297">
        <f>(B297-B296)*(D297)</f>
        <v/>
      </c>
    </row>
    <row r="298">
      <c r="B298" s="55" t="n">
        <v>339.004635942187</v>
      </c>
      <c r="C298" s="55" t="n">
        <v>17.9885356956748</v>
      </c>
      <c r="D298" s="55">
        <f>(C298*1000)/3600</f>
        <v/>
      </c>
      <c r="E298" s="55">
        <f>IF(B297=B298, 0, (D298-D297)/(B298-B297))</f>
        <v/>
      </c>
      <c r="F298">
        <f>(B298-B297)*(D298)</f>
        <v/>
      </c>
    </row>
    <row r="299">
      <c r="B299" s="55" t="n">
        <v>339.700027270248</v>
      </c>
      <c r="C299" s="55" t="n">
        <v>21.0283133576515</v>
      </c>
      <c r="D299" s="55">
        <f>(C299*1000)/3600</f>
        <v/>
      </c>
      <c r="E299" s="55">
        <f>IF(B298=B299, 0, (D299-D298)/(B299-B298))</f>
        <v/>
      </c>
      <c r="F299">
        <f>(B299-B298)*(D299)</f>
        <v/>
      </c>
    </row>
    <row r="300">
      <c r="B300" s="55" t="n">
        <v>339.700027270248</v>
      </c>
      <c r="C300" s="55" t="n">
        <v>19.7776619767239</v>
      </c>
      <c r="D300" s="55">
        <f>(C300*1000)/3600</f>
        <v/>
      </c>
      <c r="E300" s="55">
        <f>IF(B299=B300, 0, (D300-D299)/(B300-B299))</f>
        <v/>
      </c>
      <c r="F300">
        <f>(B300-B299)*(D300)</f>
        <v/>
      </c>
    </row>
    <row r="301">
      <c r="B301" s="55" t="n">
        <v>339.700027270248</v>
      </c>
      <c r="C301" s="55" t="n">
        <v>15.8867465693937</v>
      </c>
      <c r="D301" s="55">
        <f>(C301*1000)/3600</f>
        <v/>
      </c>
      <c r="E301" s="55">
        <f>IF(B300=B301, 0, (D301-D300)/(B301-B300))</f>
        <v/>
      </c>
      <c r="F301">
        <f>(B301-B300)*(D301)</f>
        <v/>
      </c>
    </row>
    <row r="302">
      <c r="B302" s="55" t="n">
        <v>340.256340332697</v>
      </c>
      <c r="C302" s="55" t="n">
        <v>22.702796595449</v>
      </c>
      <c r="D302" s="55">
        <f>(C302*1000)/3600</f>
        <v/>
      </c>
      <c r="E302" s="55">
        <f>IF(B301=B302, 0, (D302-D301)/(B302-B301))</f>
        <v/>
      </c>
      <c r="F302">
        <f>(B302-B301)*(D302)</f>
        <v/>
      </c>
    </row>
    <row r="303">
      <c r="B303" s="55" t="n">
        <v>341.786201254431</v>
      </c>
      <c r="C303" s="55" t="n">
        <v>24.7628973423658</v>
      </c>
      <c r="D303" s="55">
        <f>(C303*1000)/3600</f>
        <v/>
      </c>
      <c r="E303" s="55">
        <f>IF(B302=B303, 0, (D303-D302)/(B303-B302))</f>
        <v/>
      </c>
      <c r="F303">
        <f>(B303-B302)*(D303)</f>
        <v/>
      </c>
    </row>
    <row r="304">
      <c r="B304" s="55" t="n">
        <v>345.819470957185</v>
      </c>
      <c r="C304" s="55" t="n">
        <v>26.4964391175959</v>
      </c>
      <c r="D304" s="55">
        <f>(C304*1000)/3600</f>
        <v/>
      </c>
      <c r="E304" s="55">
        <f>IF(B303=B304, 0, (D304-D303)/(B304-B303))</f>
        <v/>
      </c>
      <c r="F304">
        <f>(B304-B303)*(D304)</f>
        <v/>
      </c>
    </row>
    <row r="305">
      <c r="B305" s="55" t="n">
        <v>350.130897191164</v>
      </c>
      <c r="C305" s="55" t="n">
        <v>27.9590064269584</v>
      </c>
      <c r="D305" s="55">
        <f>(C305*1000)/3600</f>
        <v/>
      </c>
      <c r="E305" s="55">
        <f>IF(B304=B305, 0, (D305-D304)/(B305-B304))</f>
        <v/>
      </c>
      <c r="F305">
        <f>(B305-B304)*(D305)</f>
        <v/>
      </c>
    </row>
    <row r="306">
      <c r="B306" s="55" t="n">
        <v>357.084810471775</v>
      </c>
      <c r="C306" s="55" t="n">
        <v>27.8200451624109</v>
      </c>
      <c r="D306" s="55">
        <f>(C306*1000)/3600</f>
        <v/>
      </c>
      <c r="E306" s="55">
        <f>IF(B305=B306, 0, (D306-D305)/(B306-B305))</f>
        <v/>
      </c>
      <c r="F306">
        <f>(B306-B305)*(D306)</f>
        <v/>
      </c>
    </row>
    <row r="307">
      <c r="B307" s="55" t="n">
        <v>357.432506135805</v>
      </c>
      <c r="C307" s="55" t="n">
        <v>26.3348966475595</v>
      </c>
      <c r="D307" s="55">
        <f>(C307*1000)/3600</f>
        <v/>
      </c>
      <c r="E307" s="55">
        <f>IF(B306=B307, 0, (D307-D306)/(B307-B306))</f>
        <v/>
      </c>
      <c r="F307">
        <f>(B307-B306)*(D307)</f>
        <v/>
      </c>
    </row>
    <row r="308">
      <c r="B308" s="55" t="n">
        <v>358.823288791928</v>
      </c>
      <c r="C308" s="55" t="n">
        <v>23.4688205662671</v>
      </c>
      <c r="D308" s="55">
        <f>(C308*1000)/3600</f>
        <v/>
      </c>
      <c r="E308" s="55">
        <f>IF(B307=B308, 0, (D308-D307)/(B308-B307))</f>
        <v/>
      </c>
      <c r="F308">
        <f>(B308-B307)*(D308)</f>
        <v/>
      </c>
    </row>
    <row r="309">
      <c r="B309" s="55" t="n">
        <v>359.518680119989</v>
      </c>
      <c r="C309" s="55" t="n">
        <v>24.9539690811186</v>
      </c>
      <c r="D309" s="55">
        <f>(C309*1000)/3600</f>
        <v/>
      </c>
      <c r="E309" s="55">
        <f>IF(B308=B309, 0, (D309-D308)/(B309-B308))</f>
        <v/>
      </c>
      <c r="F309">
        <f>(B309-B308)*(D309)</f>
        <v/>
      </c>
    </row>
    <row r="310">
      <c r="B310" s="55" t="n">
        <v>362.945965951147</v>
      </c>
      <c r="C310" s="55" t="n">
        <v>22.2293357155264</v>
      </c>
      <c r="D310" s="55">
        <f>(C310*1000)/3600</f>
        <v/>
      </c>
      <c r="E310" s="55">
        <f>IF(B309=B310, 0, (D310-D309)/(B310-B309))</f>
        <v/>
      </c>
      <c r="F310">
        <f>(B310-B309)*(D310)</f>
        <v/>
      </c>
    </row>
    <row r="311">
      <c r="B311" s="55" t="n">
        <v>364.038723752386</v>
      </c>
      <c r="C311" s="55" t="n">
        <v>21.04568351572</v>
      </c>
      <c r="D311" s="55">
        <f>(C311*1000)/3600</f>
        <v/>
      </c>
      <c r="E311" s="55">
        <f>IF(B310=B311, 0, (D311-D310)/(B311-B310))</f>
        <v/>
      </c>
      <c r="F311">
        <f>(B311-B310)*(D311)</f>
        <v/>
      </c>
    </row>
    <row r="312">
      <c r="B312" s="55" t="n">
        <v>370.297245704935</v>
      </c>
      <c r="C312" s="55" t="n">
        <v>23.5990967517804</v>
      </c>
      <c r="D312" s="55">
        <f>(C312*1000)/3600</f>
        <v/>
      </c>
      <c r="E312" s="55">
        <f>IF(B311=B312, 0, (D312-D311)/(B312-B311))</f>
        <v/>
      </c>
      <c r="F312">
        <f>(B312-B311)*(D312)</f>
        <v/>
      </c>
    </row>
    <row r="313">
      <c r="B313" s="55" t="n">
        <v>370.297245704935</v>
      </c>
      <c r="C313" s="55" t="n">
        <v>22.0774709049852</v>
      </c>
      <c r="D313" s="55">
        <f>(C313*1000)/3600</f>
        <v/>
      </c>
      <c r="E313" s="55">
        <f>IF(B312=B313, 0, (D313-D312)/(B313-B312))</f>
        <v/>
      </c>
      <c r="F313">
        <f>(B313-B312)*(D313)</f>
        <v/>
      </c>
    </row>
    <row r="314">
      <c r="B314" s="55" t="n">
        <v>372.151622579765</v>
      </c>
      <c r="C314" s="55" t="n">
        <v>20.055584505819</v>
      </c>
      <c r="D314" s="55">
        <f>(C314*1000)/3600</f>
        <v/>
      </c>
      <c r="E314" s="55">
        <f>IF(B313=B314, 0, (D314-D313)/(B314-B313))</f>
        <v/>
      </c>
      <c r="F314">
        <f>(B314-B313)*(D314)</f>
        <v/>
      </c>
    </row>
    <row r="315">
      <c r="B315" s="55" t="n">
        <v>372.731115353149</v>
      </c>
      <c r="C315" s="55" t="n">
        <v>14.7924266110821</v>
      </c>
      <c r="D315" s="55">
        <f>(C315*1000)/3600</f>
        <v/>
      </c>
      <c r="E315" s="55">
        <f>IF(B314=B315, 0, (D315-D314)/(B315-B314))</f>
        <v/>
      </c>
      <c r="F315">
        <f>(B315-B314)*(D315)</f>
        <v/>
      </c>
    </row>
    <row r="316">
      <c r="B316" s="55" t="n">
        <v>373.07881101718</v>
      </c>
      <c r="C316" s="55" t="n">
        <v>18.5964912280701</v>
      </c>
      <c r="D316" s="55">
        <f>(C316*1000)/3600</f>
        <v/>
      </c>
      <c r="E316" s="55">
        <f>IF(B315=B316, 0, (D316-D315)/(B316-B315))</f>
        <v/>
      </c>
      <c r="F316">
        <f>(B316-B315)*(D316)</f>
        <v/>
      </c>
    </row>
    <row r="317">
      <c r="B317" s="55" t="n">
        <v>373.07881101718</v>
      </c>
      <c r="C317" s="55" t="n">
        <v>17.3458398471426</v>
      </c>
      <c r="D317" s="55">
        <f>(C317*1000)/3600</f>
        <v/>
      </c>
      <c r="E317" s="55">
        <f>IF(B316=B317, 0, (D317-D316)/(B317-B316))</f>
        <v/>
      </c>
      <c r="F317">
        <f>(B317-B316)*(D317)</f>
        <v/>
      </c>
    </row>
    <row r="318">
      <c r="B318" s="55" t="n">
        <v>373.07881101718</v>
      </c>
      <c r="C318" s="55" t="n">
        <v>16.095188466215</v>
      </c>
      <c r="D318" s="55">
        <f>(C318*1000)/3600</f>
        <v/>
      </c>
      <c r="E318" s="55">
        <f>IF(B317=B318, 0, (D318-D317)/(B318-B317))</f>
        <v/>
      </c>
      <c r="F318">
        <f>(B318-B317)*(D318)</f>
        <v/>
      </c>
    </row>
    <row r="319">
      <c r="B319" s="55" t="n">
        <v>374.747750204526</v>
      </c>
      <c r="C319" s="55" t="n">
        <v>13.1770019107173</v>
      </c>
      <c r="D319" s="55">
        <f>(C319*1000)/3600</f>
        <v/>
      </c>
      <c r="E319" s="55">
        <f>IF(B318=B319, 0, (D319-D318)/(B319-B318))</f>
        <v/>
      </c>
      <c r="F319">
        <f>(B319-B318)*(D319)</f>
        <v/>
      </c>
    </row>
    <row r="320">
      <c r="B320" s="55" t="n">
        <v>375.164985001363</v>
      </c>
      <c r="C320" s="55" t="n">
        <v>11.3531353135313</v>
      </c>
      <c r="D320" s="55">
        <f>(C320*1000)/3600</f>
        <v/>
      </c>
      <c r="E320" s="55">
        <f>IF(B319=B320, 0, (D320-D319)/(B320-B319))</f>
        <v/>
      </c>
      <c r="F320">
        <f>(B320-B319)*(D320)</f>
        <v/>
      </c>
    </row>
    <row r="321">
      <c r="B321" s="55" t="n">
        <v>376.416689391873</v>
      </c>
      <c r="C321" s="55" t="n">
        <v>9.633489664755951</v>
      </c>
      <c r="D321" s="55">
        <f>(C321*1000)/3600</f>
        <v/>
      </c>
      <c r="E321" s="55">
        <f>IF(B320=B321, 0, (D321-D320)/(B321-B320))</f>
        <v/>
      </c>
      <c r="F321">
        <f>(B321-B320)*(D321)</f>
        <v/>
      </c>
    </row>
    <row r="322">
      <c r="B322" s="55" t="n">
        <v>377.807472047995</v>
      </c>
      <c r="C322" s="55" t="n">
        <v>7.84088935209311</v>
      </c>
      <c r="D322" s="55">
        <f>(C322*1000)/3600</f>
        <v/>
      </c>
      <c r="E322" s="55">
        <f>IF(B321=B322, 0, (D322-D321)/(B322-B321))</f>
        <v/>
      </c>
      <c r="F322">
        <f>(B322-B321)*(D322)</f>
        <v/>
      </c>
    </row>
    <row r="323">
      <c r="B323" s="55" t="n">
        <v>379.68502863376</v>
      </c>
      <c r="C323" s="55" t="n">
        <v>6.14208789299982</v>
      </c>
      <c r="D323" s="55">
        <f>(C323*1000)/3600</f>
        <v/>
      </c>
      <c r="E323" s="55">
        <f>IF(B322=B323, 0, (D323-D322)/(B323-B322))</f>
        <v/>
      </c>
      <c r="F323">
        <f>(B323-B322)*(D323)</f>
        <v/>
      </c>
    </row>
    <row r="324">
      <c r="B324" s="55" t="n">
        <v>381.075811289882</v>
      </c>
      <c r="C324" s="55" t="n">
        <v>4.682994615251</v>
      </c>
      <c r="D324" s="55">
        <f>(C324*1000)/3600</f>
        <v/>
      </c>
      <c r="E324" s="55">
        <f>IF(B323=B324, 0, (D324-D323)/(B324-B323))</f>
        <v/>
      </c>
      <c r="F324">
        <f>(B324-B323)*(D324)</f>
        <v/>
      </c>
    </row>
    <row r="325">
      <c r="B325" s="55" t="n">
        <v>382.466593946004</v>
      </c>
      <c r="C325" s="55" t="n">
        <v>2.1035261420879</v>
      </c>
      <c r="D325" s="55">
        <f>(C325*1000)/3600</f>
        <v/>
      </c>
      <c r="E325" s="55">
        <f>IF(B324=B325, 0, (D325-D324)/(B325-B324))</f>
        <v/>
      </c>
      <c r="F325">
        <f>(B325-B324)*(D325)</f>
        <v/>
      </c>
    </row>
    <row r="326">
      <c r="B326" s="55" t="n">
        <v>382.814289610035</v>
      </c>
      <c r="C326" s="55" t="n">
        <v>3.44971339239188</v>
      </c>
      <c r="D326" s="55">
        <f>(C326*1000)/3600</f>
        <v/>
      </c>
      <c r="E326" s="55">
        <f>IF(B325=B326, 0, (D326-D325)/(B326-B325))</f>
        <v/>
      </c>
      <c r="F326">
        <f>(B326-B325)*(D326)</f>
        <v/>
      </c>
    </row>
    <row r="327">
      <c r="B327" s="55" t="n">
        <v>386.013089719116</v>
      </c>
      <c r="C327" s="55" t="n">
        <v>0.5350008685079209</v>
      </c>
      <c r="D327" s="55">
        <f>(C327*1000)/3600</f>
        <v/>
      </c>
      <c r="E327" s="55">
        <f>IF(B326=B327, 0, (D327-D326)/(B327-B326))</f>
        <v/>
      </c>
      <c r="F327">
        <f>(B327-B326)*(D327)</f>
        <v/>
      </c>
    </row>
    <row r="328">
      <c r="B328" s="55" t="n">
        <v>391.622579765475</v>
      </c>
      <c r="C328" s="55" t="n">
        <v>0.566267153031105</v>
      </c>
      <c r="D328" s="55">
        <f>(C328*1000)/3600</f>
        <v/>
      </c>
      <c r="E328" s="55">
        <f>IF(B327=B328, 0, (D328-D327)/(B328-B327))</f>
        <v/>
      </c>
      <c r="F328">
        <f>(B328-B327)*(D328)</f>
        <v/>
      </c>
    </row>
    <row r="329">
      <c r="B329" s="55" t="n">
        <v>391.854376874829</v>
      </c>
      <c r="C329" s="55" t="n">
        <v>2.02536043077992</v>
      </c>
      <c r="D329" s="55">
        <f>(C329*1000)/3600</f>
        <v/>
      </c>
      <c r="E329" s="55">
        <f>IF(B328=B329, 0, (D329-D328)/(B329-B328))</f>
        <v/>
      </c>
      <c r="F329">
        <f>(B329-B328)*(D329)</f>
        <v/>
      </c>
    </row>
    <row r="330">
      <c r="B330" s="55" t="n">
        <v>392.54976820289</v>
      </c>
      <c r="C330" s="55" t="n">
        <v>4.28348097967693</v>
      </c>
      <c r="D330" s="55">
        <f>(C330*1000)/3600</f>
        <v/>
      </c>
      <c r="E330" s="55">
        <f>IF(B329=B330, 0, (D330-D329)/(B330-B329))</f>
        <v/>
      </c>
      <c r="F330">
        <f>(B330-B329)*(D330)</f>
        <v/>
      </c>
    </row>
    <row r="331">
      <c r="B331" s="55" t="n">
        <v>392.54976820289</v>
      </c>
      <c r="C331" s="55" t="n">
        <v>3.06756991488623</v>
      </c>
      <c r="D331" s="55">
        <f>(C331*1000)/3600</f>
        <v/>
      </c>
      <c r="E331" s="55">
        <f>IF(B330=B331, 0, (D331-D330)/(B331-B330))</f>
        <v/>
      </c>
      <c r="F331">
        <f>(B331-B330)*(D331)</f>
        <v/>
      </c>
    </row>
    <row r="332">
      <c r="B332" s="55" t="n">
        <v>393.245159530951</v>
      </c>
      <c r="C332" s="55" t="n">
        <v>6.03786694458921</v>
      </c>
      <c r="D332" s="55">
        <f>(C332*1000)/3600</f>
        <v/>
      </c>
      <c r="E332" s="55">
        <f>IF(B331=B332, 0, (D332-D331)/(B332-B331))</f>
        <v/>
      </c>
      <c r="F332">
        <f>(B332-B331)*(D332)</f>
        <v/>
      </c>
    </row>
    <row r="333">
      <c r="B333" s="55" t="n">
        <v>393.940550859012</v>
      </c>
      <c r="C333" s="55" t="n">
        <v>8.86920270974468</v>
      </c>
      <c r="D333" s="55">
        <f>(C333*1000)/3600</f>
        <v/>
      </c>
      <c r="E333" s="55">
        <f>IF(B332=B333, 0, (D333-D332)/(B333-B332))</f>
        <v/>
      </c>
      <c r="F333">
        <f>(B333-B332)*(D333)</f>
        <v/>
      </c>
    </row>
    <row r="334">
      <c r="B334" s="55" t="n">
        <v>393.940550859012</v>
      </c>
      <c r="C334" s="55" t="n">
        <v>7.61855132881711</v>
      </c>
      <c r="D334" s="55">
        <f>(C334*1000)/3600</f>
        <v/>
      </c>
      <c r="E334" s="55">
        <f>IF(B333=B334, 0, (D334-D333)/(B334-B333))</f>
        <v/>
      </c>
      <c r="F334">
        <f>(B334-B333)*(D334)</f>
        <v/>
      </c>
    </row>
    <row r="335">
      <c r="B335" s="55" t="n">
        <v>394.635942187073</v>
      </c>
      <c r="C335" s="55" t="n">
        <v>10.6583289907938</v>
      </c>
      <c r="D335" s="55">
        <f>(C335*1000)/3600</f>
        <v/>
      </c>
      <c r="E335" s="55">
        <f>IF(B334=B335, 0, (D335-D334)/(B335-B334))</f>
        <v/>
      </c>
      <c r="F335">
        <f>(B335-B334)*(D335)</f>
        <v/>
      </c>
    </row>
    <row r="336">
      <c r="B336" s="55" t="n">
        <v>395.331333515135</v>
      </c>
      <c r="C336" s="55" t="n">
        <v>14.9140177175612</v>
      </c>
      <c r="D336" s="55">
        <f>(C336*1000)/3600</f>
        <v/>
      </c>
      <c r="E336" s="55">
        <f>IF(B335=B336, 0, (D336-D335)/(B336-B335))</f>
        <v/>
      </c>
      <c r="F336">
        <f>(B336-B335)*(D336)</f>
        <v/>
      </c>
    </row>
    <row r="337">
      <c r="B337" s="55" t="n">
        <v>395.331333515135</v>
      </c>
      <c r="C337" s="55" t="n">
        <v>13.6633663366336</v>
      </c>
      <c r="D337" s="55">
        <f>(C337*1000)/3600</f>
        <v/>
      </c>
      <c r="E337" s="55">
        <f>IF(B336=B337, 0, (D337-D336)/(B337-B336))</f>
        <v/>
      </c>
      <c r="F337">
        <f>(B337-B336)*(D337)</f>
        <v/>
      </c>
    </row>
    <row r="338">
      <c r="B338" s="55" t="n">
        <v>395.331333515135</v>
      </c>
      <c r="C338" s="55" t="n">
        <v>12.4127149557061</v>
      </c>
      <c r="D338" s="55">
        <f>(C338*1000)/3600</f>
        <v/>
      </c>
      <c r="E338" s="55">
        <f>IF(B337=B338, 0, (D338-D337)/(B338-B337))</f>
        <v/>
      </c>
      <c r="F338">
        <f>(B338-B337)*(D338)</f>
        <v/>
      </c>
    </row>
    <row r="339">
      <c r="B339" s="55" t="n">
        <v>395.887646577583</v>
      </c>
      <c r="C339" s="55" t="n">
        <v>16.5120722598575</v>
      </c>
      <c r="D339" s="55">
        <f>(C339*1000)/3600</f>
        <v/>
      </c>
      <c r="E339" s="55">
        <f>IF(B338=B339, 0, (D339-D338)/(B339-B338))</f>
        <v/>
      </c>
      <c r="F339">
        <f>(B339-B338)*(D339)</f>
        <v/>
      </c>
    </row>
    <row r="340">
      <c r="B340" s="55" t="n">
        <v>396.722116171257</v>
      </c>
      <c r="C340" s="55" t="n">
        <v>19.2218169185339</v>
      </c>
      <c r="D340" s="55">
        <f>(C340*1000)/3600</f>
        <v/>
      </c>
      <c r="E340" s="55">
        <f>IF(B339=B340, 0, (D340-D339)/(B340-B339))</f>
        <v/>
      </c>
      <c r="F340">
        <f>(B340-B339)*(D340)</f>
        <v/>
      </c>
    </row>
    <row r="341">
      <c r="B341" s="55" t="n">
        <v>396.722116171257</v>
      </c>
      <c r="C341" s="55" t="n">
        <v>17.9711655376063</v>
      </c>
      <c r="D341" s="55">
        <f>(C341*1000)/3600</f>
        <v/>
      </c>
      <c r="E341" s="55">
        <f>IF(B340=B341, 0, (D341-D340)/(B341-B340))</f>
        <v/>
      </c>
      <c r="F341">
        <f>(B341-B340)*(D341)</f>
        <v/>
      </c>
    </row>
    <row r="342">
      <c r="B342" s="55" t="n">
        <v>398.112898827379</v>
      </c>
      <c r="C342" s="55" t="n">
        <v>20.3682473510509</v>
      </c>
      <c r="D342" s="55">
        <f>(C342*1000)/3600</f>
        <v/>
      </c>
      <c r="E342" s="55">
        <f>IF(B341=B342, 0, (D342-D341)/(B342-B341))</f>
        <v/>
      </c>
      <c r="F342">
        <f>(B342-B341)*(D342)</f>
        <v/>
      </c>
    </row>
    <row r="343">
      <c r="B343" s="55" t="n">
        <v>399.086446686664</v>
      </c>
      <c r="C343" s="55" t="n">
        <v>22.1816918533958</v>
      </c>
      <c r="D343" s="55">
        <f>(C343*1000)/3600</f>
        <v/>
      </c>
      <c r="E343" s="55">
        <f>IF(B342=B343, 0, (D343-D342)/(B343-B342))</f>
        <v/>
      </c>
      <c r="F343">
        <f>(B343-B342)*(D343)</f>
        <v/>
      </c>
    </row>
    <row r="344">
      <c r="B344" s="55" t="n">
        <v>399.503681483501</v>
      </c>
      <c r="C344" s="55" t="n">
        <v>24.8236928956053</v>
      </c>
      <c r="D344" s="55">
        <f>(C344*1000)/3600</f>
        <v/>
      </c>
      <c r="E344" s="55">
        <f>IF(B343=B344, 0, (D344-D343)/(B344-B343))</f>
        <v/>
      </c>
      <c r="F344">
        <f>(B344-B343)*(D344)</f>
        <v/>
      </c>
    </row>
    <row r="345">
      <c r="B345" s="55" t="n">
        <v>400.894464139623</v>
      </c>
      <c r="C345" s="55" t="n">
        <v>23.5990967517804</v>
      </c>
      <c r="D345" s="55">
        <f>(C345*1000)/3600</f>
        <v/>
      </c>
      <c r="E345" s="55">
        <f>IF(B344=B345, 0, (D345-D344)/(B345-B344))</f>
        <v/>
      </c>
      <c r="F345">
        <f>(B345-B344)*(D345)</f>
        <v/>
      </c>
    </row>
    <row r="346">
      <c r="B346" s="55" t="n">
        <v>404.371420779929</v>
      </c>
      <c r="C346" s="55" t="n">
        <v>21.723119680389</v>
      </c>
      <c r="D346" s="55">
        <f>(C346*1000)/3600</f>
        <v/>
      </c>
      <c r="E346" s="55">
        <f>IF(B345=B346, 0, (D346-D345)/(B346-B345))</f>
        <v/>
      </c>
      <c r="F346">
        <f>(B346-B345)*(D346)</f>
        <v/>
      </c>
    </row>
    <row r="347">
      <c r="B347" s="55" t="n">
        <v>404.371420779929</v>
      </c>
      <c r="C347" s="55" t="n">
        <v>20.4724682994615</v>
      </c>
      <c r="D347" s="55">
        <f>(C347*1000)/3600</f>
        <v/>
      </c>
      <c r="E347" s="55">
        <f>IF(B346=B347, 0, (D347-D346)/(B347-B346))</f>
        <v/>
      </c>
      <c r="F347">
        <f>(B347-B346)*(D347)</f>
        <v/>
      </c>
    </row>
    <row r="348">
      <c r="B348" s="55" t="n">
        <v>404.719116443959</v>
      </c>
      <c r="C348" s="55" t="n">
        <v>17.7887788778878</v>
      </c>
      <c r="D348" s="55">
        <f>(C348*1000)/3600</f>
        <v/>
      </c>
      <c r="E348" s="55">
        <f>IF(B347=B348, 0, (D348-D347)/(B348-B347))</f>
        <v/>
      </c>
      <c r="F348">
        <f>(B348-B347)*(D348)</f>
        <v/>
      </c>
    </row>
    <row r="349">
      <c r="B349" s="55" t="n">
        <v>405.06681210799</v>
      </c>
      <c r="C349" s="55" t="n">
        <v>19.1523362862602</v>
      </c>
      <c r="D349" s="55">
        <f>(C349*1000)/3600</f>
        <v/>
      </c>
      <c r="E349" s="55">
        <f>IF(B348=B349, 0, (D349-D348)/(B349-B348))</f>
        <v/>
      </c>
      <c r="F349">
        <f>(B349-B348)*(D349)</f>
        <v/>
      </c>
    </row>
    <row r="350">
      <c r="B350" s="55" t="n">
        <v>407.252327710467</v>
      </c>
      <c r="C350" s="55" t="n">
        <v>15.9314126901412</v>
      </c>
      <c r="D350" s="55">
        <f>(C350*1000)/3600</f>
        <v/>
      </c>
      <c r="E350" s="55">
        <f>IF(B349=B350, 0, (D350-D349)/(B350-B349))</f>
        <v/>
      </c>
      <c r="F350">
        <f>(B350-B349)*(D350)</f>
        <v/>
      </c>
    </row>
    <row r="351">
      <c r="B351" s="55" t="n">
        <v>409.835209786123</v>
      </c>
      <c r="C351" s="55" t="n">
        <v>14.4723194123923</v>
      </c>
      <c r="D351" s="55">
        <f>(C351*1000)/3600</f>
        <v/>
      </c>
      <c r="E351" s="55">
        <f>IF(B350=B351, 0, (D351-D350)/(B351-B350))</f>
        <v/>
      </c>
      <c r="F351">
        <f>(B351-B350)*(D351)</f>
        <v/>
      </c>
    </row>
    <row r="352">
      <c r="B352" s="55" t="n">
        <v>414.106899372784</v>
      </c>
      <c r="C352" s="55" t="n">
        <v>16.1994094146256</v>
      </c>
      <c r="D352" s="55">
        <f>(C352*1000)/3600</f>
        <v/>
      </c>
      <c r="E352" s="55">
        <f>IF(B351=B352, 0, (D352-D351)/(B352-B351))</f>
        <v/>
      </c>
      <c r="F352">
        <f>(B352-B351)*(D352)</f>
        <v/>
      </c>
    </row>
    <row r="353">
      <c r="B353" s="55" t="n">
        <v>414.802290700845</v>
      </c>
      <c r="C353" s="55" t="n">
        <v>15.1571999305193</v>
      </c>
      <c r="D353" s="55">
        <f>(C353*1000)/3600</f>
        <v/>
      </c>
      <c r="E353" s="55">
        <f>IF(B352=B353, 0, (D353-D352)/(B353-B352))</f>
        <v/>
      </c>
      <c r="F353">
        <f>(B353-B352)*(D353)</f>
        <v/>
      </c>
    </row>
    <row r="354">
      <c r="B354" s="55" t="n">
        <v>417.352058903735</v>
      </c>
      <c r="C354" s="55" t="n">
        <v>17.4326906374847</v>
      </c>
      <c r="D354" s="55">
        <f>(C354*1000)/3600</f>
        <v/>
      </c>
      <c r="E354" s="55">
        <f>IF(B353=B354, 0, (D354-D353)/(B354-B353))</f>
        <v/>
      </c>
      <c r="F354">
        <f>(B354-B353)*(D354)</f>
        <v/>
      </c>
    </row>
    <row r="355">
      <c r="B355" s="55" t="n">
        <v>420.365421325334</v>
      </c>
      <c r="C355" s="55" t="n">
        <v>18.5964912280701</v>
      </c>
      <c r="D355" s="55">
        <f>(C355*1000)/3600</f>
        <v/>
      </c>
      <c r="E355" s="55">
        <f>IF(B354=B355, 0, (D355-D354)/(B355-B354))</f>
        <v/>
      </c>
      <c r="F355">
        <f>(B355-B354)*(D355)</f>
        <v/>
      </c>
    </row>
    <row r="356">
      <c r="B356" s="55" t="n">
        <v>423.146986637578</v>
      </c>
      <c r="C356" s="55" t="n">
        <v>17.095709570957</v>
      </c>
      <c r="D356" s="55">
        <f>(C356*1000)/3600</f>
        <v/>
      </c>
      <c r="E356" s="55">
        <f>IF(B355=B356, 0, (D356-D355)/(B356-B355))</f>
        <v/>
      </c>
      <c r="F356">
        <f>(B356-B355)*(D356)</f>
        <v/>
      </c>
    </row>
    <row r="357">
      <c r="B357" s="55" t="n">
        <v>424.5377692937</v>
      </c>
      <c r="C357" s="55" t="n">
        <v>22.4179260031266</v>
      </c>
      <c r="D357" s="55">
        <f>(C357*1000)/3600</f>
        <v/>
      </c>
      <c r="E357" s="55">
        <f>IF(B356=B357, 0, (D357-D356)/(B357-B356))</f>
        <v/>
      </c>
      <c r="F357">
        <f>(B357-B356)*(D357)</f>
        <v/>
      </c>
    </row>
    <row r="358">
      <c r="B358" s="55" t="n">
        <v>424.5377692937</v>
      </c>
      <c r="C358" s="55" t="n">
        <v>21.167274622199</v>
      </c>
      <c r="D358" s="55">
        <f>(C358*1000)/3600</f>
        <v/>
      </c>
      <c r="E358" s="55">
        <f>IF(B357=B358, 0, (D358-D357)/(B358-B357))</f>
        <v/>
      </c>
      <c r="F358">
        <f>(B358-B357)*(D358)</f>
        <v/>
      </c>
    </row>
    <row r="359">
      <c r="B359" s="55" t="n">
        <v>424.885464957731</v>
      </c>
      <c r="C359" s="55" t="n">
        <v>19.7689768976897</v>
      </c>
      <c r="D359" s="55">
        <f>(C359*1000)/3600</f>
        <v/>
      </c>
      <c r="E359" s="55">
        <f>IF(B358=B359, 0, (D359-D358)/(B359-B358))</f>
        <v/>
      </c>
      <c r="F359">
        <f>(B359-B358)*(D359)</f>
        <v/>
      </c>
    </row>
    <row r="360">
      <c r="B360" s="55" t="n">
        <v>425.094082356149</v>
      </c>
      <c r="C360" s="55" t="n">
        <v>23.9742921660587</v>
      </c>
      <c r="D360" s="55">
        <f>(C360*1000)/3600</f>
        <v/>
      </c>
      <c r="E360" s="55">
        <f>IF(B359=B360, 0, (D360-D359)/(B360-B359))</f>
        <v/>
      </c>
      <c r="F360">
        <f>(B360-B359)*(D360)</f>
        <v/>
      </c>
    </row>
    <row r="361">
      <c r="B361" s="55" t="n">
        <v>425.233160621761</v>
      </c>
      <c r="C361" s="55" t="n">
        <v>25.3708528747611</v>
      </c>
      <c r="D361" s="55">
        <f>(C361*1000)/3600</f>
        <v/>
      </c>
      <c r="E361" s="55">
        <f>IF(B360=B361, 0, (D361-D360)/(B361-B360))</f>
        <v/>
      </c>
      <c r="F361">
        <f>(B361-B360)*(D361)</f>
        <v/>
      </c>
    </row>
    <row r="362">
      <c r="B362" s="55" t="n">
        <v>425.928551949822</v>
      </c>
      <c r="C362" s="55" t="n">
        <v>28.8101441723119</v>
      </c>
      <c r="D362" s="55">
        <f>(C362*1000)/3600</f>
        <v/>
      </c>
      <c r="E362" s="55">
        <f>IF(B361=B362, 0, (D362-D361)/(B362-B361))</f>
        <v/>
      </c>
      <c r="F362">
        <f>(B362-B361)*(D362)</f>
        <v/>
      </c>
    </row>
    <row r="363">
      <c r="B363" s="55" t="n">
        <v>425.928551949822</v>
      </c>
      <c r="C363" s="55" t="n">
        <v>27.5594927913844</v>
      </c>
      <c r="D363" s="55">
        <f>(C363*1000)/3600</f>
        <v/>
      </c>
      <c r="E363" s="55">
        <f>IF(B362=B363, 0, (D363-D362)/(B363-B362))</f>
        <v/>
      </c>
      <c r="F363">
        <f>(B363-B362)*(D363)</f>
        <v/>
      </c>
    </row>
    <row r="364">
      <c r="B364" s="55" t="n">
        <v>425.928551949822</v>
      </c>
      <c r="C364" s="55" t="n">
        <v>26.3088414104568</v>
      </c>
      <c r="D364" s="55">
        <f>(C364*1000)/3600</f>
        <v/>
      </c>
      <c r="E364" s="55">
        <f>IF(B363=B364, 0, (D364-D363)/(B364-B363))</f>
        <v/>
      </c>
      <c r="F364">
        <f>(B364-B363)*(D364)</f>
        <v/>
      </c>
    </row>
    <row r="365">
      <c r="B365" s="55" t="n">
        <v>427.84087810199</v>
      </c>
      <c r="C365" s="55" t="n">
        <v>30.7121764808059</v>
      </c>
      <c r="D365" s="55">
        <f>(C365*1000)/3600</f>
        <v/>
      </c>
      <c r="E365" s="55">
        <f>IF(B364=B365, 0, (D365-D364)/(B365-B364))</f>
        <v/>
      </c>
      <c r="F365">
        <f>(B365-B364)*(D365)</f>
        <v/>
      </c>
    </row>
    <row r="366">
      <c r="B366" s="55" t="n">
        <v>428.710117262067</v>
      </c>
      <c r="C366" s="55" t="n">
        <v>32.6142087892999</v>
      </c>
      <c r="D366" s="55">
        <f>(C366*1000)/3600</f>
        <v/>
      </c>
      <c r="E366" s="55">
        <f>IF(B365=B366, 0, (D366-D365)/(B366-B365))</f>
        <v/>
      </c>
      <c r="F366">
        <f>(B366-B365)*(D366)</f>
        <v/>
      </c>
    </row>
    <row r="367">
      <c r="B367" s="55" t="n">
        <v>433.577856558494</v>
      </c>
      <c r="C367" s="55" t="n">
        <v>31.2072259857564</v>
      </c>
      <c r="D367" s="55">
        <f>(C367*1000)/3600</f>
        <v/>
      </c>
      <c r="E367" s="55">
        <f>IF(B366=B367, 0, (D367-D366)/(B367-B366))</f>
        <v/>
      </c>
      <c r="F367">
        <f>(B367-B366)*(D367)</f>
        <v/>
      </c>
    </row>
    <row r="368">
      <c r="B368" s="55" t="n">
        <v>433.925552222525</v>
      </c>
      <c r="C368" s="55" t="n">
        <v>29.9044641306235</v>
      </c>
      <c r="D368" s="55">
        <f>(C368*1000)/3600</f>
        <v/>
      </c>
      <c r="E368" s="55">
        <f>IF(B367=B368, 0, (D368-D367)/(B368-B367))</f>
        <v/>
      </c>
      <c r="F368">
        <f>(B368-B367)*(D368)</f>
        <v/>
      </c>
    </row>
    <row r="369">
      <c r="B369" s="55" t="n">
        <v>435.664030542677</v>
      </c>
      <c r="C369" s="55" t="n">
        <v>26.6562445718255</v>
      </c>
      <c r="D369" s="55">
        <f>(C369*1000)/3600</f>
        <v/>
      </c>
      <c r="E369" s="55">
        <f>IF(B368=B369, 0, (D369-D368)/(B369-B368))</f>
        <v/>
      </c>
      <c r="F369">
        <f>(B369-B368)*(D369)</f>
        <v/>
      </c>
    </row>
    <row r="370">
      <c r="B370" s="55" t="n">
        <v>435.942187073902</v>
      </c>
      <c r="C370" s="55" t="n">
        <v>28.3098836199409</v>
      </c>
      <c r="D370" s="55">
        <f>(C370*1000)/3600</f>
        <v/>
      </c>
      <c r="E370" s="55">
        <f>IF(B369=B370, 0, (D370-D369)/(B370-B369))</f>
        <v/>
      </c>
      <c r="F370">
        <f>(B370-B369)*(D370)</f>
        <v/>
      </c>
    </row>
    <row r="371">
      <c r="B371" s="55" t="n">
        <v>436.359421870738</v>
      </c>
      <c r="C371" s="55" t="n">
        <v>25.3187424005558</v>
      </c>
      <c r="D371" s="55">
        <f>(C371*1000)/3600</f>
        <v/>
      </c>
      <c r="E371" s="55">
        <f>IF(B370=B371, 0, (D371-D370)/(B371-B370))</f>
        <v/>
      </c>
      <c r="F371">
        <f>(B371-B370)*(D371)</f>
        <v/>
      </c>
    </row>
    <row r="372">
      <c r="B372" s="55" t="n">
        <v>436.707117534769</v>
      </c>
      <c r="C372" s="55" t="n">
        <v>19.899253083203</v>
      </c>
      <c r="D372" s="55">
        <f>(C372*1000)/3600</f>
        <v/>
      </c>
      <c r="E372" s="55">
        <f>IF(B371=B372, 0, (D372-D371)/(B372-B371))</f>
        <v/>
      </c>
      <c r="F372">
        <f>(B372-B371)*(D372)</f>
        <v/>
      </c>
    </row>
    <row r="373">
      <c r="B373" s="55" t="n">
        <v>437.0548131988</v>
      </c>
      <c r="C373" s="55" t="n">
        <v>23.8770192808754</v>
      </c>
      <c r="D373" s="55">
        <f>(C373*1000)/3600</f>
        <v/>
      </c>
      <c r="E373" s="55">
        <f>IF(B372=B373, 0, (D373-D372)/(B373-B372))</f>
        <v/>
      </c>
      <c r="F373">
        <f>(B373-B372)*(D373)</f>
        <v/>
      </c>
    </row>
    <row r="374">
      <c r="B374" s="55" t="n">
        <v>437.0548131988</v>
      </c>
      <c r="C374" s="55" t="n">
        <v>22.6263678999478</v>
      </c>
      <c r="D374" s="55">
        <f>(C374*1000)/3600</f>
        <v/>
      </c>
      <c r="E374" s="55">
        <f>IF(B373=B374, 0, (D374-D373)/(B374-B373))</f>
        <v/>
      </c>
      <c r="F374">
        <f>(B374-B373)*(D374)</f>
        <v/>
      </c>
    </row>
    <row r="375">
      <c r="B375" s="55" t="n">
        <v>437.0548131988</v>
      </c>
      <c r="C375" s="55" t="n">
        <v>21.3757165190203</v>
      </c>
      <c r="D375" s="55">
        <f>(C375*1000)/3600</f>
        <v/>
      </c>
      <c r="E375" s="55">
        <f>IF(B374=B375, 0, (D375-D374)/(B375-B374))</f>
        <v/>
      </c>
      <c r="F375">
        <f>(B375-B374)*(D375)</f>
        <v/>
      </c>
    </row>
    <row r="376">
      <c r="B376" s="55" t="n">
        <v>438.097900190891</v>
      </c>
      <c r="C376" s="55" t="n">
        <v>12.2390133750217</v>
      </c>
      <c r="D376" s="55">
        <f>(C376*1000)/3600</f>
        <v/>
      </c>
      <c r="E376" s="55">
        <f>IF(B375=B376, 0, (D376-D375)/(B376-B375))</f>
        <v/>
      </c>
      <c r="F376">
        <f>(B376-B375)*(D376)</f>
        <v/>
      </c>
    </row>
    <row r="377">
      <c r="B377" s="55" t="n">
        <v>438.445595854922</v>
      </c>
      <c r="C377" s="55" t="n">
        <v>18.7354524926176</v>
      </c>
      <c r="D377" s="55">
        <f>(C377*1000)/3600</f>
        <v/>
      </c>
      <c r="E377" s="55">
        <f>IF(B376=B377, 0, (D377-D376)/(B377-B376))</f>
        <v/>
      </c>
      <c r="F377">
        <f>(B377-B376)*(D377)</f>
        <v/>
      </c>
    </row>
    <row r="378">
      <c r="B378" s="55" t="n">
        <v>438.445595854922</v>
      </c>
      <c r="C378" s="55" t="n">
        <v>17.4848011116901</v>
      </c>
      <c r="D378" s="55">
        <f>(C378*1000)/3600</f>
        <v/>
      </c>
      <c r="E378" s="55">
        <f>IF(B377=B378, 0, (D378-D377)/(B378-B377))</f>
        <v/>
      </c>
      <c r="F378">
        <f>(B378-B377)*(D378)</f>
        <v/>
      </c>
    </row>
    <row r="379">
      <c r="B379" s="55" t="n">
        <v>438.445595854922</v>
      </c>
      <c r="C379" s="55" t="n">
        <v>16.2341497307625</v>
      </c>
      <c r="D379" s="55">
        <f>(C379*1000)/3600</f>
        <v/>
      </c>
      <c r="E379" s="55">
        <f>IF(B378=B379, 0, (D379-D378)/(B379-B378))</f>
        <v/>
      </c>
      <c r="F379">
        <f>(B379-B378)*(D379)</f>
        <v/>
      </c>
    </row>
    <row r="380">
      <c r="B380" s="55" t="n">
        <v>438.445595854922</v>
      </c>
      <c r="C380" s="55" t="n">
        <v>14.9834983498349</v>
      </c>
      <c r="D380" s="55">
        <f>(C380*1000)/3600</f>
        <v/>
      </c>
      <c r="E380" s="55">
        <f>IF(B379=B380, 0, (D380-D379)/(B380-B379))</f>
        <v/>
      </c>
      <c r="F380">
        <f>(B380-B379)*(D380)</f>
        <v/>
      </c>
    </row>
    <row r="381">
      <c r="B381" s="55" t="n">
        <v>438.445595854922</v>
      </c>
      <c r="C381" s="55" t="n">
        <v>13.7328469689074</v>
      </c>
      <c r="D381" s="55">
        <f>(C381*1000)/3600</f>
        <v/>
      </c>
      <c r="E381" s="55">
        <f>IF(B380=B381, 0, (D381-D380)/(B381-B380))</f>
        <v/>
      </c>
      <c r="F381">
        <f>(B381-B380)*(D381)</f>
        <v/>
      </c>
    </row>
    <row r="382">
      <c r="B382" s="55" t="n">
        <v>439.488682847013</v>
      </c>
      <c r="C382" s="55" t="n">
        <v>6.01181170748654</v>
      </c>
      <c r="D382" s="55">
        <f>(C382*1000)/3600</f>
        <v/>
      </c>
      <c r="E382" s="55">
        <f>IF(B381=B382, 0, (D382-D381)/(B382-B381))</f>
        <v/>
      </c>
      <c r="F382">
        <f>(B382-B381)*(D382)</f>
        <v/>
      </c>
    </row>
    <row r="383">
      <c r="B383" s="55" t="n">
        <v>439.836378511044</v>
      </c>
      <c r="C383" s="55" t="n">
        <v>11.1620635747785</v>
      </c>
      <c r="D383" s="55">
        <f>(C383*1000)/3600</f>
        <v/>
      </c>
      <c r="E383" s="55">
        <f>IF(B382=B383, 0, (D383-D382)/(B383-B382))</f>
        <v/>
      </c>
      <c r="F383">
        <f>(B383-B382)*(D383)</f>
        <v/>
      </c>
    </row>
    <row r="384">
      <c r="B384" s="55" t="n">
        <v>439.836378511044</v>
      </c>
      <c r="C384" s="55" t="n">
        <v>9.911412193850991</v>
      </c>
      <c r="D384" s="55">
        <f>(C384*1000)/3600</f>
        <v/>
      </c>
      <c r="E384" s="55">
        <f>IF(B383=B384, 0, (D384-D383)/(B384-B383))</f>
        <v/>
      </c>
      <c r="F384">
        <f>(B384-B383)*(D384)</f>
        <v/>
      </c>
    </row>
    <row r="385">
      <c r="B385" s="55" t="n">
        <v>439.836378511044</v>
      </c>
      <c r="C385" s="55" t="n">
        <v>8.660760812923421</v>
      </c>
      <c r="D385" s="55">
        <f>(C385*1000)/3600</f>
        <v/>
      </c>
      <c r="E385" s="55">
        <f>IF(B384=B385, 0, (D385-D384)/(B385-B384))</f>
        <v/>
      </c>
      <c r="F385">
        <f>(B385-B384)*(D385)</f>
        <v/>
      </c>
    </row>
    <row r="386">
      <c r="B386" s="55" t="n">
        <v>439.836378511044</v>
      </c>
      <c r="C386" s="55" t="n">
        <v>7.41010943199586</v>
      </c>
      <c r="D386" s="55">
        <f>(C386*1000)/3600</f>
        <v/>
      </c>
      <c r="E386" s="55">
        <f>IF(B385=B386, 0, (D386-D385)/(B386-B385))</f>
        <v/>
      </c>
      <c r="F386">
        <f>(B386-B385)*(D386)</f>
        <v/>
      </c>
    </row>
    <row r="387">
      <c r="B387" s="55" t="n">
        <v>441.227161167166</v>
      </c>
      <c r="C387" s="55" t="n">
        <v>3.24127149557062</v>
      </c>
      <c r="D387" s="55">
        <f>(C387*1000)/3600</f>
        <v/>
      </c>
      <c r="E387" s="55">
        <f>IF(B386=B387, 0, (D387-D386)/(B387-B386))</f>
        <v/>
      </c>
      <c r="F387">
        <f>(B387-B386)*(D387)</f>
        <v/>
      </c>
    </row>
    <row r="388">
      <c r="B388" s="55" t="n">
        <v>441.50531769839</v>
      </c>
      <c r="C388" s="55" t="n">
        <v>1.77523015459439</v>
      </c>
      <c r="D388" s="55">
        <f>(C388*1000)/3600</f>
        <v/>
      </c>
      <c r="E388" s="55">
        <f>IF(B387=B388, 0, (D388-D387)/(B388-B387))</f>
        <v/>
      </c>
      <c r="F388">
        <f>(B388-B387)*(D388)</f>
        <v/>
      </c>
    </row>
    <row r="389">
      <c r="B389" s="55" t="n">
        <v>441.574856831197</v>
      </c>
      <c r="C389" s="55" t="n">
        <v>4.63088414104569</v>
      </c>
      <c r="D389" s="55">
        <f>(C389*1000)/3600</f>
        <v/>
      </c>
      <c r="E389" s="55">
        <f>IF(B388=B389, 0, (D389-D388)/(B389-B388))</f>
        <v/>
      </c>
      <c r="F389">
        <f>(B389-B388)*(D389)</f>
        <v/>
      </c>
    </row>
    <row r="390">
      <c r="B390" s="55" t="n">
        <v>444.207409715999</v>
      </c>
      <c r="C390" s="55" t="n">
        <v>0.328047842378225</v>
      </c>
      <c r="D390" s="55">
        <f>(C390*1000)/3600</f>
        <v/>
      </c>
      <c r="E390" s="55">
        <f>IF(B389=B390, 0, (D390-D389)/(B390-B389))</f>
        <v/>
      </c>
      <c r="F390">
        <f>(B390-B389)*(D390)</f>
        <v/>
      </c>
    </row>
    <row r="391">
      <c r="B391" s="55" t="n">
        <v>453.048813744205</v>
      </c>
      <c r="C391" s="55" t="n">
        <v>0.149383359388593</v>
      </c>
      <c r="D391" s="55">
        <f>(C391*1000)/3600</f>
        <v/>
      </c>
      <c r="E391" s="55">
        <f>IF(B390=B391, 0, (D391-D390)/(B391-B390))</f>
        <v/>
      </c>
      <c r="F391">
        <f>(B391-B390)*(D391)</f>
        <v/>
      </c>
    </row>
    <row r="392">
      <c r="B392" s="55" t="n">
        <v>461.393509680938</v>
      </c>
      <c r="C392" s="55" t="n">
        <v>0.149383359388593</v>
      </c>
      <c r="D392" s="55">
        <f>(C392*1000)/3600</f>
        <v/>
      </c>
      <c r="E392" s="55">
        <f>IF(B391=B392, 0, (D392-D391)/(B392-B391))</f>
        <v/>
      </c>
      <c r="F392">
        <f>(B392-B391)*(D392)</f>
        <v/>
      </c>
    </row>
    <row r="393">
      <c r="B393" s="55" t="n">
        <v>469.738205617671</v>
      </c>
      <c r="C393" s="55" t="n">
        <v>0.149383359388593</v>
      </c>
      <c r="D393" s="55">
        <f>(C393*1000)/3600</f>
        <v/>
      </c>
      <c r="E393" s="55">
        <f>IF(B392=B393, 0, (D393-D392)/(B393-B392))</f>
        <v/>
      </c>
      <c r="F393">
        <f>(B393-B392)*(D393)</f>
        <v/>
      </c>
    </row>
    <row r="394">
      <c r="B394" s="55" t="n">
        <v>478.082901554404</v>
      </c>
      <c r="C394" s="55" t="n">
        <v>0.149383359388593</v>
      </c>
      <c r="D394" s="55">
        <f>(C394*1000)/3600</f>
        <v/>
      </c>
      <c r="E394" s="55">
        <f>IF(B393=B394, 0, (D394-D393)/(B394-B393))</f>
        <v/>
      </c>
      <c r="F394">
        <f>(B394-B393)*(D394)</f>
        <v/>
      </c>
    </row>
    <row r="395">
      <c r="B395" s="55" t="n">
        <v>486.427597491137</v>
      </c>
      <c r="C395" s="55" t="n">
        <v>0.149383359388593</v>
      </c>
      <c r="D395" s="55">
        <f>(C395*1000)/3600</f>
        <v/>
      </c>
      <c r="E395" s="55">
        <f>IF(B394=B395, 0, (D395-D394)/(B395-B394))</f>
        <v/>
      </c>
      <c r="F395">
        <f>(B395-B394)*(D395)</f>
        <v/>
      </c>
    </row>
    <row r="396">
      <c r="B396" s="55" t="n">
        <v>494.77229342787</v>
      </c>
      <c r="C396" s="55" t="n">
        <v>0.149383359388593</v>
      </c>
      <c r="D396" s="55">
        <f>(C396*1000)/3600</f>
        <v/>
      </c>
      <c r="E396" s="55">
        <f>IF(B395=B396, 0, (D396-D395)/(B396-B395))</f>
        <v/>
      </c>
      <c r="F396">
        <f>(B396-B395)*(D396)</f>
        <v/>
      </c>
    </row>
    <row r="397">
      <c r="B397" s="55" t="n">
        <v>503.116989364603</v>
      </c>
      <c r="C397" s="55" t="n">
        <v>0.149383359388593</v>
      </c>
      <c r="D397" s="55">
        <f>(C397*1000)/3600</f>
        <v/>
      </c>
      <c r="E397" s="55">
        <f>IF(B396=B397, 0, (D397-D396)/(B397-B396))</f>
        <v/>
      </c>
      <c r="F397">
        <f>(B397-B396)*(D397)</f>
        <v/>
      </c>
    </row>
    <row r="398">
      <c r="B398" s="55" t="n">
        <v>510.070902645214</v>
      </c>
      <c r="C398" s="55" t="n">
        <v>0.305714782004514</v>
      </c>
      <c r="D398" s="55">
        <f>(C398*1000)/3600</f>
        <v/>
      </c>
      <c r="E398" s="55">
        <f>IF(B397=B398, 0, (D398-D397)/(B398-B397))</f>
        <v/>
      </c>
      <c r="F398">
        <f>(B398-B397)*(D398)</f>
        <v/>
      </c>
    </row>
    <row r="399">
      <c r="B399" s="55" t="n">
        <v>511.461685301336</v>
      </c>
      <c r="C399" s="55" t="n">
        <v>1.55636616293207</v>
      </c>
      <c r="D399" s="55">
        <f>(C399*1000)/3600</f>
        <v/>
      </c>
      <c r="E399" s="55">
        <f>IF(B398=B399, 0, (D399-D398)/(B399-B398))</f>
        <v/>
      </c>
      <c r="F399">
        <f>(B399-B398)*(D399)</f>
        <v/>
      </c>
    </row>
    <row r="400">
      <c r="B400" s="55" t="n">
        <v>512.157076629397</v>
      </c>
      <c r="C400" s="55" t="n">
        <v>4.0055584505819</v>
      </c>
      <c r="D400" s="55">
        <f>(C400*1000)/3600</f>
        <v/>
      </c>
      <c r="E400" s="55">
        <f>IF(B399=B400, 0, (D400-D399)/(B400-B399))</f>
        <v/>
      </c>
      <c r="F400">
        <f>(B400-B399)*(D400)</f>
        <v/>
      </c>
    </row>
    <row r="401">
      <c r="B401" s="55" t="n">
        <v>512.157076629397</v>
      </c>
      <c r="C401" s="55" t="n">
        <v>2.75490706965433</v>
      </c>
      <c r="D401" s="55">
        <f>(C401*1000)/3600</f>
        <v/>
      </c>
      <c r="E401" s="55">
        <f>IF(B400=B401, 0, (D401-D400)/(B401-B400))</f>
        <v/>
      </c>
      <c r="F401">
        <f>(B401-B400)*(D401)</f>
        <v/>
      </c>
    </row>
    <row r="402">
      <c r="B402" s="55" t="n">
        <v>512.157076629397</v>
      </c>
      <c r="C402" s="55" t="n">
        <v>7.54907069654333</v>
      </c>
      <c r="D402" s="55">
        <f>(C402*1000)/3600</f>
        <v/>
      </c>
      <c r="E402" s="55">
        <f>IF(B401=B402, 0, (D402-D401)/(B402-B401))</f>
        <v/>
      </c>
      <c r="F402">
        <f>(B402-B401)*(D402)</f>
        <v/>
      </c>
    </row>
    <row r="403">
      <c r="B403" s="55" t="n">
        <v>512.852467957458</v>
      </c>
      <c r="C403" s="55" t="n">
        <v>5.8467952058364</v>
      </c>
      <c r="D403" s="55">
        <f>(C403*1000)/3600</f>
        <v/>
      </c>
      <c r="E403" s="55">
        <f>IF(B402=B403, 0, (D403-D402)/(B403-B402))</f>
        <v/>
      </c>
      <c r="F403">
        <f>(B403-B402)*(D403)</f>
        <v/>
      </c>
    </row>
    <row r="404">
      <c r="B404" s="55" t="n">
        <v>513.5478592855191</v>
      </c>
      <c r="C404" s="55" t="n">
        <v>10.6062185165885</v>
      </c>
      <c r="D404" s="55">
        <f>(C404*1000)/3600</f>
        <v/>
      </c>
      <c r="E404" s="55">
        <f>IF(B403=B404, 0, (D404-D403)/(B404-B403))</f>
        <v/>
      </c>
      <c r="F404">
        <f>(B404-B403)*(D404)</f>
        <v/>
      </c>
    </row>
    <row r="405">
      <c r="B405" s="55" t="n">
        <v>513.5478592855191</v>
      </c>
      <c r="C405" s="55" t="n">
        <v>9.355567135660939</v>
      </c>
      <c r="D405" s="55">
        <f>(C405*1000)/3600</f>
        <v/>
      </c>
      <c r="E405" s="55">
        <f>IF(B404=B405, 0, (D405-D404)/(B405-B404))</f>
        <v/>
      </c>
      <c r="F405">
        <f>(B405-B404)*(D405)</f>
        <v/>
      </c>
    </row>
    <row r="406">
      <c r="B406" s="55" t="n">
        <v>513.5478592855191</v>
      </c>
      <c r="C406" s="55" t="n">
        <v>8.10491575473338</v>
      </c>
      <c r="D406" s="55">
        <f>(C406*1000)/3600</f>
        <v/>
      </c>
      <c r="E406" s="55">
        <f>IF(B405=B406, 0, (D406-D405)/(B406-B405))</f>
        <v/>
      </c>
      <c r="F406">
        <f>(B406-B405)*(D406)</f>
        <v/>
      </c>
    </row>
    <row r="407">
      <c r="B407" s="55" t="n">
        <v>514.24325061358</v>
      </c>
      <c r="C407" s="55" t="n">
        <v>12.3779746395692</v>
      </c>
      <c r="D407" s="55">
        <f>(C407*1000)/3600</f>
        <v/>
      </c>
      <c r="E407" s="55">
        <f>IF(B406=B407, 0, (D407-D406)/(B407-B406))</f>
        <v/>
      </c>
      <c r="F407">
        <f>(B407-B406)*(D407)</f>
        <v/>
      </c>
    </row>
    <row r="408">
      <c r="B408" s="55" t="n">
        <v>514.24325061358</v>
      </c>
      <c r="C408" s="55" t="n">
        <v>14.0107694980024</v>
      </c>
      <c r="D408" s="55">
        <f>(C408*1000)/3600</f>
        <v/>
      </c>
      <c r="E408" s="55">
        <f>IF(B407=B408, 0, (D408-D407)/(B408-B407))</f>
        <v/>
      </c>
      <c r="F408">
        <f>(B408-B407)*(D408)</f>
        <v/>
      </c>
    </row>
    <row r="409">
      <c r="B409" s="55" t="n">
        <v>514.938641941641</v>
      </c>
      <c r="C409" s="55" t="n">
        <v>14.9140177175612</v>
      </c>
      <c r="D409" s="55">
        <f>(C409*1000)/3600</f>
        <v/>
      </c>
      <c r="E409" s="55">
        <f>IF(B408=B409, 0, (D409-D408)/(B409-B408))</f>
        <v/>
      </c>
      <c r="F409">
        <f>(B409-B408)*(D409)</f>
        <v/>
      </c>
    </row>
    <row r="410">
      <c r="B410" s="55" t="n">
        <v>516.329424597763</v>
      </c>
      <c r="C410" s="55" t="n">
        <v>17.3979503213479</v>
      </c>
      <c r="D410" s="55">
        <f>(C410*1000)/3600</f>
        <v/>
      </c>
      <c r="E410" s="55">
        <f>IF(B409=B410, 0, (D410-D409)/(B410-B409))</f>
        <v/>
      </c>
      <c r="F410">
        <f>(B410-B409)*(D410)</f>
        <v/>
      </c>
    </row>
    <row r="411">
      <c r="B411" s="55" t="n">
        <v>516.329424597763</v>
      </c>
      <c r="C411" s="55" t="n">
        <v>16.251519888831</v>
      </c>
      <c r="D411" s="55">
        <f>(C411*1000)/3600</f>
        <v/>
      </c>
      <c r="E411" s="55">
        <f>IF(B410=B411, 0, (D411-D410)/(B411-B410))</f>
        <v/>
      </c>
      <c r="F411">
        <f>(B411-B410)*(D411)</f>
        <v/>
      </c>
    </row>
    <row r="412">
      <c r="B412" s="55" t="n">
        <v>517.372511589855</v>
      </c>
      <c r="C412" s="55" t="n">
        <v>19.0785131144693</v>
      </c>
      <c r="D412" s="55">
        <f>(C412*1000)/3600</f>
        <v/>
      </c>
      <c r="E412" s="55">
        <f>IF(B411=B412, 0, (D412-D411)/(B412-B411))</f>
        <v/>
      </c>
      <c r="F412">
        <f>(B412-B411)*(D412)</f>
        <v/>
      </c>
    </row>
    <row r="413">
      <c r="B413" s="55" t="n">
        <v>517.720207253886</v>
      </c>
      <c r="C413" s="55" t="n">
        <v>21.1499044641306</v>
      </c>
      <c r="D413" s="55">
        <f>(C413*1000)/3600</f>
        <v/>
      </c>
      <c r="E413" s="55">
        <f>IF(B412=B413, 0, (D413-D412)/(B413-B412))</f>
        <v/>
      </c>
      <c r="F413">
        <f>(B413-B412)*(D413)</f>
        <v/>
      </c>
    </row>
    <row r="414">
      <c r="B414" s="55" t="n">
        <v>518.4155985819471</v>
      </c>
      <c r="C414" s="55" t="n">
        <v>20.1598054542296</v>
      </c>
      <c r="D414" s="55">
        <f>(C414*1000)/3600</f>
        <v/>
      </c>
      <c r="E414" s="55">
        <f>IF(B413=B414, 0, (D414-D413)/(B414-B413))</f>
        <v/>
      </c>
      <c r="F414">
        <f>(B414-B413)*(D414)</f>
        <v/>
      </c>
    </row>
    <row r="415">
      <c r="B415" s="55" t="n">
        <v>522.5879465503129</v>
      </c>
      <c r="C415" s="55" t="n">
        <v>18.7007121764808</v>
      </c>
      <c r="D415" s="55">
        <f>(C415*1000)/3600</f>
        <v/>
      </c>
      <c r="E415" s="55">
        <f>IF(B414=B415, 0, (D415-D414)/(B415-B414))</f>
        <v/>
      </c>
      <c r="F415">
        <f>(B415-B414)*(D415)</f>
        <v/>
      </c>
    </row>
    <row r="416">
      <c r="B416" s="55" t="n">
        <v>522.5879465503129</v>
      </c>
      <c r="C416" s="55" t="n">
        <v>17.4500607955532</v>
      </c>
      <c r="D416" s="55">
        <f>(C416*1000)/3600</f>
        <v/>
      </c>
      <c r="E416" s="55">
        <f>IF(B415=B416, 0, (D416-D415)/(B416-B415))</f>
        <v/>
      </c>
      <c r="F416">
        <f>(B416-B415)*(D416)</f>
        <v/>
      </c>
    </row>
    <row r="417">
      <c r="B417" s="55" t="n">
        <v>522.9356422143441</v>
      </c>
      <c r="C417" s="55" t="n">
        <v>12.1608476637137</v>
      </c>
      <c r="D417" s="55">
        <f>(C417*1000)/3600</f>
        <v/>
      </c>
      <c r="E417" s="55">
        <f>IF(B416=B417, 0, (D417-D416)/(B417-B416))</f>
        <v/>
      </c>
      <c r="F417">
        <f>(B417-B416)*(D417)</f>
        <v/>
      </c>
    </row>
    <row r="418">
      <c r="B418" s="55" t="n">
        <v>523.283337878374</v>
      </c>
      <c r="C418" s="55" t="n">
        <v>16.095188466215</v>
      </c>
      <c r="D418" s="55">
        <f>(C418*1000)/3600</f>
        <v/>
      </c>
      <c r="E418" s="55">
        <f>IF(B417=B418, 0, (D418-D417)/(B418-B417))</f>
        <v/>
      </c>
      <c r="F418">
        <f>(B418-B417)*(D418)</f>
        <v/>
      </c>
    </row>
    <row r="419">
      <c r="B419" s="55" t="n">
        <v>523.283337878374</v>
      </c>
      <c r="C419" s="55" t="n">
        <v>14.8445370852874</v>
      </c>
      <c r="D419" s="55">
        <f>(C419*1000)/3600</f>
        <v/>
      </c>
      <c r="E419" s="55">
        <f>IF(B418=B419, 0, (D419-D418)/(B419-B418))</f>
        <v/>
      </c>
      <c r="F419">
        <f>(B419-B418)*(D419)</f>
        <v/>
      </c>
    </row>
    <row r="420">
      <c r="B420" s="55" t="n">
        <v>523.283337878374</v>
      </c>
      <c r="C420" s="55" t="n">
        <v>13.5938857043599</v>
      </c>
      <c r="D420" s="55">
        <f>(C420*1000)/3600</f>
        <v/>
      </c>
      <c r="E420" s="55">
        <f>IF(B419=B420, 0, (D420-D419)/(B420-B419))</f>
        <v/>
      </c>
      <c r="F420">
        <f>(B420-B419)*(D420)</f>
        <v/>
      </c>
    </row>
    <row r="421">
      <c r="B421" s="55" t="n">
        <v>524.326424870466</v>
      </c>
      <c r="C421" s="55" t="n">
        <v>7.05402119159285</v>
      </c>
      <c r="D421" s="55">
        <f>(C421*1000)/3600</f>
        <v/>
      </c>
      <c r="E421" s="55">
        <f>IF(B420=B421, 0, (D421-D420)/(B421-B420))</f>
        <v/>
      </c>
      <c r="F421">
        <f>(B421-B420)*(D421)</f>
        <v/>
      </c>
    </row>
    <row r="422">
      <c r="B422" s="55" t="n">
        <v>524.674120534496</v>
      </c>
      <c r="C422" s="55" t="n">
        <v>11.023102310231</v>
      </c>
      <c r="D422" s="55">
        <f>(C422*1000)/3600</f>
        <v/>
      </c>
      <c r="E422" s="55">
        <f>IF(B421=B422, 0, (D422-D421)/(B422-B421))</f>
        <v/>
      </c>
      <c r="F422">
        <f>(B422-B421)*(D422)</f>
        <v/>
      </c>
    </row>
    <row r="423">
      <c r="B423" s="55" t="n">
        <v>524.674120534496</v>
      </c>
      <c r="C423" s="55" t="n">
        <v>9.77245092930346</v>
      </c>
      <c r="D423" s="55">
        <f>(C423*1000)/3600</f>
        <v/>
      </c>
      <c r="E423" s="55">
        <f>IF(B422=B423, 0, (D423-D422)/(B423-B422))</f>
        <v/>
      </c>
      <c r="F423">
        <f>(B423-B422)*(D423)</f>
        <v/>
      </c>
    </row>
    <row r="424">
      <c r="B424" s="55" t="n">
        <v>524.674120534496</v>
      </c>
      <c r="C424" s="55" t="n">
        <v>8.52179954837589</v>
      </c>
      <c r="D424" s="55">
        <f>(C424*1000)/3600</f>
        <v/>
      </c>
      <c r="E424" s="55">
        <f>IF(B423=B424, 0, (D424-D423)/(B424-B423))</f>
        <v/>
      </c>
      <c r="F424">
        <f>(B424-B423)*(D424)</f>
        <v/>
      </c>
    </row>
    <row r="425">
      <c r="B425" s="55" t="n">
        <v>525.717207526588</v>
      </c>
      <c r="C425" s="55" t="n">
        <v>2.88518325516761</v>
      </c>
      <c r="D425" s="55">
        <f>(C425*1000)/3600</f>
        <v/>
      </c>
      <c r="E425" s="55">
        <f>IF(B424=B425, 0, (D425-D424)/(B425-B424))</f>
        <v/>
      </c>
      <c r="F425">
        <f>(B425-B424)*(D425)</f>
        <v/>
      </c>
    </row>
    <row r="426">
      <c r="B426" s="55" t="n">
        <v>526.064903190619</v>
      </c>
      <c r="C426" s="55" t="n">
        <v>5.62098315094667</v>
      </c>
      <c r="D426" s="55">
        <f>(C426*1000)/3600</f>
        <v/>
      </c>
      <c r="E426" s="55">
        <f>IF(B425=B426, 0, (D426-D425)/(B426-B425))</f>
        <v/>
      </c>
      <c r="F426">
        <f>(B426-B425)*(D426)</f>
        <v/>
      </c>
    </row>
    <row r="427">
      <c r="B427" s="55" t="n">
        <v>526.064903190619</v>
      </c>
      <c r="C427" s="55" t="n">
        <v>4.21400034740315</v>
      </c>
      <c r="D427" s="55">
        <f>(C427*1000)/3600</f>
        <v/>
      </c>
      <c r="E427" s="55">
        <f>IF(B426=B427, 0, (D427-D426)/(B427-B426))</f>
        <v/>
      </c>
      <c r="F427">
        <f>(B427-B426)*(D427)</f>
        <v/>
      </c>
    </row>
    <row r="428">
      <c r="B428" s="55" t="n">
        <v>529.820016362148</v>
      </c>
      <c r="C428" s="55" t="n">
        <v>1.23328122285914</v>
      </c>
      <c r="D428" s="55">
        <f>(C428*1000)/3600</f>
        <v/>
      </c>
      <c r="E428" s="55">
        <f>IF(B427=B428, 0, (D428-D427)/(B428-B427))</f>
        <v/>
      </c>
      <c r="F428">
        <f>(B428-B427)*(D428)</f>
        <v/>
      </c>
    </row>
    <row r="429">
      <c r="B429" s="55" t="n">
        <v>530.584946823016</v>
      </c>
      <c r="C429" s="55" t="n">
        <v>0.253604307799207</v>
      </c>
      <c r="D429" s="55">
        <f>(C429*1000)/3600</f>
        <v/>
      </c>
      <c r="E429" s="55">
        <f>IF(B428=B429, 0, (D429-D428)/(B429-B428))</f>
        <v/>
      </c>
      <c r="F429">
        <f>(B429-B428)*(D429)</f>
        <v/>
      </c>
    </row>
    <row r="430">
      <c r="B430" s="55" t="n">
        <v>534.409599127352</v>
      </c>
      <c r="C430" s="55" t="n">
        <v>3.58867465693938</v>
      </c>
      <c r="D430" s="55">
        <f>(C430*1000)/3600</f>
        <v/>
      </c>
      <c r="E430" s="55">
        <f>IF(B429=B430, 0, (D430-D429)/(B430-B429))</f>
        <v/>
      </c>
      <c r="F430">
        <f>(B430-B429)*(D430)</f>
        <v/>
      </c>
    </row>
    <row r="431">
      <c r="B431" s="55" t="n">
        <v>534.409599127352</v>
      </c>
      <c r="C431" s="55" t="n">
        <v>2.47698454055932</v>
      </c>
      <c r="D431" s="55">
        <f>(C431*1000)/3600</f>
        <v/>
      </c>
      <c r="E431" s="55">
        <f>IF(B430=B431, 0, (D431-D430)/(B431-B430))</f>
        <v/>
      </c>
      <c r="F431">
        <f>(B431-B430)*(D431)</f>
        <v/>
      </c>
    </row>
    <row r="432">
      <c r="B432" s="55" t="n">
        <v>535.104990455413</v>
      </c>
      <c r="C432" s="55" t="n">
        <v>5.3604307799201</v>
      </c>
      <c r="D432" s="55">
        <f>(C432*1000)/3600</f>
        <v/>
      </c>
      <c r="E432" s="55">
        <f>IF(B431=B432, 0, (D432-D431)/(B432-B431))</f>
        <v/>
      </c>
      <c r="F432">
        <f>(B432-B431)*(D432)</f>
        <v/>
      </c>
    </row>
    <row r="433">
      <c r="B433" s="55" t="n">
        <v>535.800381783474</v>
      </c>
      <c r="C433" s="55" t="n">
        <v>9.07764460656594</v>
      </c>
      <c r="D433" s="55">
        <f>(C433*1000)/3600</f>
        <v/>
      </c>
      <c r="E433" s="55">
        <f>IF(B432=B433, 0, (D433-D432)/(B433-B432))</f>
        <v/>
      </c>
      <c r="F433">
        <f>(B433-B432)*(D433)</f>
        <v/>
      </c>
    </row>
    <row r="434">
      <c r="B434" s="55" t="n">
        <v>535.800381783474</v>
      </c>
      <c r="C434" s="55" t="n">
        <v>7.82699322563837</v>
      </c>
      <c r="D434" s="55">
        <f>(C434*1000)/3600</f>
        <v/>
      </c>
      <c r="E434" s="55">
        <f>IF(B433=B434, 0, (D434-D433)/(B434-B433))</f>
        <v/>
      </c>
      <c r="F434">
        <f>(B434-B433)*(D434)</f>
        <v/>
      </c>
    </row>
    <row r="435">
      <c r="B435" s="55" t="n">
        <v>535.800381783474</v>
      </c>
      <c r="C435" s="55" t="n">
        <v>6.81952405766892</v>
      </c>
      <c r="D435" s="55">
        <f>(C435*1000)/3600</f>
        <v/>
      </c>
      <c r="E435" s="55">
        <f>IF(B434=B435, 0, (D435-D434)/(B435-B434))</f>
        <v/>
      </c>
      <c r="F435">
        <f>(B435-B434)*(D435)</f>
        <v/>
      </c>
    </row>
    <row r="436">
      <c r="B436" s="55" t="n">
        <v>535.800381783474</v>
      </c>
      <c r="C436" s="55" t="n">
        <v>12.3432343234323</v>
      </c>
      <c r="D436" s="55">
        <f>(C436*1000)/3600</f>
        <v/>
      </c>
      <c r="E436" s="55">
        <f>IF(B435=B436, 0, (D436-D435)/(B436-B435))</f>
        <v/>
      </c>
      <c r="F436">
        <f>(B436-B435)*(D436)</f>
        <v/>
      </c>
    </row>
    <row r="437">
      <c r="B437" s="55" t="n">
        <v>536.793797966418</v>
      </c>
      <c r="C437" s="55" t="n">
        <v>10.9288071664309</v>
      </c>
      <c r="D437" s="55">
        <f>(C437*1000)/3600</f>
        <v/>
      </c>
      <c r="E437" s="55">
        <f>IF(B436=B437, 0, (D437-D436)/(B437-B436))</f>
        <v/>
      </c>
      <c r="F437">
        <f>(B437-B436)*(D437)</f>
        <v/>
      </c>
    </row>
    <row r="438">
      <c r="B438" s="55" t="n">
        <v>537.191164439596</v>
      </c>
      <c r="C438" s="55" t="n">
        <v>16.9289560535</v>
      </c>
      <c r="D438" s="55">
        <f>(C438*1000)/3600</f>
        <v/>
      </c>
      <c r="E438" s="55">
        <f>IF(B437=B438, 0, (D438-D437)/(B438-B437))</f>
        <v/>
      </c>
      <c r="F438">
        <f>(B438-B437)*(D438)</f>
        <v/>
      </c>
    </row>
    <row r="439">
      <c r="B439" s="55" t="n">
        <v>537.191164439596</v>
      </c>
      <c r="C439" s="55" t="n">
        <v>15.6783046725725</v>
      </c>
      <c r="D439" s="55">
        <f>(C439*1000)/3600</f>
        <v/>
      </c>
      <c r="E439" s="55">
        <f>IF(B438=B439, 0, (D439-D438)/(B439-B438))</f>
        <v/>
      </c>
      <c r="F439">
        <f>(B439-B438)*(D439)</f>
        <v/>
      </c>
    </row>
    <row r="440">
      <c r="B440" s="55" t="n">
        <v>537.191164439596</v>
      </c>
      <c r="C440" s="55" t="n">
        <v>14.4276532916449</v>
      </c>
      <c r="D440" s="55">
        <f>(C440*1000)/3600</f>
        <v/>
      </c>
      <c r="E440" s="55">
        <f>IF(B439=B440, 0, (D440-D439)/(B440-B439))</f>
        <v/>
      </c>
      <c r="F440">
        <f>(B440-B439)*(D440)</f>
        <v/>
      </c>
    </row>
    <row r="441">
      <c r="B441" s="55" t="n">
        <v>537.191164439596</v>
      </c>
      <c r="C441" s="55" t="n">
        <v>13.1770019107173</v>
      </c>
      <c r="D441" s="55">
        <f>(C441*1000)/3600</f>
        <v/>
      </c>
      <c r="E441" s="55">
        <f>IF(B440=B441, 0, (D441-D440)/(B441-B440))</f>
        <v/>
      </c>
      <c r="F441">
        <f>(B441-B440)*(D441)</f>
        <v/>
      </c>
    </row>
    <row r="442">
      <c r="B442" s="55" t="n">
        <v>537.886555767657</v>
      </c>
      <c r="C442" s="55" t="n">
        <v>18.7180823345492</v>
      </c>
      <c r="D442" s="55">
        <f>(C442*1000)/3600</f>
        <v/>
      </c>
      <c r="E442" s="55">
        <f>IF(B441=B442, 0, (D442-D441)/(B442-B441))</f>
        <v/>
      </c>
      <c r="F442">
        <f>(B442-B441)*(D442)</f>
        <v/>
      </c>
    </row>
    <row r="443">
      <c r="B443" s="55" t="n">
        <v>540.529042814289</v>
      </c>
      <c r="C443" s="55" t="n">
        <v>21.6397429216606</v>
      </c>
      <c r="D443" s="55">
        <f>(C443*1000)/3600</f>
        <v/>
      </c>
      <c r="E443" s="55">
        <f>IF(B442=B443, 0, (D443-D442)/(B443-B442))</f>
        <v/>
      </c>
      <c r="F443">
        <f>(B443-B442)*(D443)</f>
        <v/>
      </c>
    </row>
    <row r="444">
      <c r="B444" s="55" t="n">
        <v>540.529042814289</v>
      </c>
      <c r="C444" s="55" t="n">
        <v>20.4099357304151</v>
      </c>
      <c r="D444" s="55">
        <f>(C444*1000)/3600</f>
        <v/>
      </c>
      <c r="E444" s="55">
        <f>IF(B443=B444, 0, (D444-D443)/(B444-B443))</f>
        <v/>
      </c>
      <c r="F444">
        <f>(B444-B443)*(D444)</f>
        <v/>
      </c>
    </row>
    <row r="445">
      <c r="B445" s="55" t="n">
        <v>540.668121079901</v>
      </c>
      <c r="C445" s="55" t="n">
        <v>24.2244224422442</v>
      </c>
      <c r="D445" s="55">
        <f>(C445*1000)/3600</f>
        <v/>
      </c>
      <c r="E445" s="55">
        <f>IF(B444=B445, 0, (D445-D444)/(B445-B444))</f>
        <v/>
      </c>
      <c r="F445">
        <f>(B445-B444)*(D445)</f>
        <v/>
      </c>
    </row>
    <row r="446">
      <c r="B446" s="55" t="n">
        <v>541.164829171374</v>
      </c>
      <c r="C446" s="55" t="n">
        <v>23.0482145958957</v>
      </c>
      <c r="D446" s="55">
        <f>(C446*1000)/3600</f>
        <v/>
      </c>
      <c r="E446" s="55">
        <f>IF(B445=B446, 0, (D446-D445)/(B446-B445))</f>
        <v/>
      </c>
      <c r="F446">
        <f>(B446-B445)*(D446)</f>
        <v/>
      </c>
    </row>
    <row r="447">
      <c r="B447" s="55" t="n">
        <v>545.535860376329</v>
      </c>
      <c r="C447" s="55" t="n">
        <v>22.3484453708528</v>
      </c>
      <c r="D447" s="55">
        <f>(C447*1000)/3600</f>
        <v/>
      </c>
      <c r="E447" s="55">
        <f>IF(B446=B447, 0, (D447-D446)/(B447-B446))</f>
        <v/>
      </c>
      <c r="F447">
        <f>(B447-B446)*(D447)</f>
        <v/>
      </c>
    </row>
    <row r="448">
      <c r="B448" s="55" t="n">
        <v>545.535860376329</v>
      </c>
      <c r="C448" s="55" t="n">
        <v>21.0977939899253</v>
      </c>
      <c r="D448" s="55">
        <f>(C448*1000)/3600</f>
        <v/>
      </c>
      <c r="E448" s="55">
        <f>IF(B447=B448, 0, (D448-D447)/(B448-B447))</f>
        <v/>
      </c>
      <c r="F448">
        <f>(B448-B447)*(D448)</f>
        <v/>
      </c>
    </row>
    <row r="449">
      <c r="B449" s="55" t="n">
        <v>546.23125170439</v>
      </c>
      <c r="C449" s="55" t="n">
        <v>18.8917839152336</v>
      </c>
      <c r="D449" s="55">
        <f>(C449*1000)/3600</f>
        <v/>
      </c>
      <c r="E449" s="55">
        <f>IF(B448=B449, 0, (D449-D448)/(B449-B448))</f>
        <v/>
      </c>
      <c r="F449">
        <f>(B449-B448)*(D449)</f>
        <v/>
      </c>
    </row>
    <row r="450">
      <c r="B450" s="55" t="n">
        <v>547.622034360512</v>
      </c>
      <c r="C450" s="55" t="n">
        <v>16.8768455792947</v>
      </c>
      <c r="D450" s="55">
        <f>(C450*1000)/3600</f>
        <v/>
      </c>
      <c r="E450" s="55">
        <f>IF(B449=B450, 0, (D450-D449)/(B450-B449))</f>
        <v/>
      </c>
      <c r="F450">
        <f>(B450-B449)*(D450)</f>
        <v/>
      </c>
    </row>
    <row r="451">
      <c r="B451" s="55" t="n">
        <v>548.3174256885731</v>
      </c>
      <c r="C451" s="55" t="n">
        <v>15.5046030918881</v>
      </c>
      <c r="D451" s="55">
        <f>(C451*1000)/3600</f>
        <v/>
      </c>
      <c r="E451" s="55">
        <f>IF(B450=B451, 0, (D451-D450)/(B451-B450))</f>
        <v/>
      </c>
      <c r="F451">
        <f>(B451-B450)*(D451)</f>
        <v/>
      </c>
    </row>
    <row r="452">
      <c r="B452" s="55" t="n">
        <v>551.3307881101711</v>
      </c>
      <c r="C452" s="55" t="n">
        <v>14.2192113948237</v>
      </c>
      <c r="D452" s="55">
        <f>(C452*1000)/3600</f>
        <v/>
      </c>
      <c r="E452" s="55">
        <f>IF(B451=B452, 0, (D452-D451)/(B452-B451))</f>
        <v/>
      </c>
      <c r="F452">
        <f>(B452-B451)*(D452)</f>
        <v/>
      </c>
    </row>
    <row r="453">
      <c r="B453" s="55" t="n">
        <v>555.503136078538</v>
      </c>
      <c r="C453" s="55" t="n">
        <v>13.5417752301545</v>
      </c>
      <c r="D453" s="55">
        <f>(C453*1000)/3600</f>
        <v/>
      </c>
      <c r="E453" s="55">
        <f>IF(B452=B453, 0, (D453-D452)/(B453-B452))</f>
        <v/>
      </c>
      <c r="F453">
        <f>(B453-B452)*(D453)</f>
        <v/>
      </c>
    </row>
    <row r="454">
      <c r="B454" s="55" t="n">
        <v>559.7913826015809</v>
      </c>
      <c r="C454" s="55" t="n">
        <v>15.4698627757512</v>
      </c>
      <c r="D454" s="55">
        <f>(C454*1000)/3600</f>
        <v/>
      </c>
      <c r="E454" s="55">
        <f>IF(B453=B454, 0, (D454-D453)/(B454-B453))</f>
        <v/>
      </c>
      <c r="F454">
        <f>(B454-B453)*(D454)</f>
        <v/>
      </c>
    </row>
    <row r="455">
      <c r="B455" s="55" t="n">
        <v>561.529860921734</v>
      </c>
      <c r="C455" s="55" t="n">
        <v>16.7205141566788</v>
      </c>
      <c r="D455" s="55">
        <f>(C455*1000)/3600</f>
        <v/>
      </c>
      <c r="E455" s="55">
        <f>IF(B454=B455, 0, (D455-D454)/(B455-B454))</f>
        <v/>
      </c>
      <c r="F455">
        <f>(B455-B454)*(D455)</f>
        <v/>
      </c>
    </row>
    <row r="456">
      <c r="B456" s="55" t="n">
        <v>563.616034905917</v>
      </c>
      <c r="C456" s="55" t="n">
        <v>12.8295987493486</v>
      </c>
      <c r="D456" s="55">
        <f>(C456*1000)/3600</f>
        <v/>
      </c>
      <c r="E456" s="55">
        <f>IF(B455=B456, 0, (D456-D455)/(B456-B455))</f>
        <v/>
      </c>
      <c r="F456">
        <f>(B456-B455)*(D456)</f>
        <v/>
      </c>
    </row>
    <row r="457">
      <c r="B457" s="55" t="n">
        <v>563.616034905917</v>
      </c>
      <c r="C457" s="55" t="n">
        <v>11.578947368421</v>
      </c>
      <c r="D457" s="55">
        <f>(C457*1000)/3600</f>
        <v/>
      </c>
      <c r="E457" s="55">
        <f>IF(B456=B457, 0, (D457-D456)/(B457-B456))</f>
        <v/>
      </c>
      <c r="F457">
        <f>(B457-B456)*(D457)</f>
        <v/>
      </c>
    </row>
    <row r="458">
      <c r="B458" s="55" t="n">
        <v>563.616034905917</v>
      </c>
      <c r="C458" s="55" t="n">
        <v>10.3282959874935</v>
      </c>
      <c r="D458" s="55">
        <f>(C458*1000)/3600</f>
        <v/>
      </c>
      <c r="E458" s="55">
        <f>IF(B457=B458, 0, (D458-D457)/(B458-B457))</f>
        <v/>
      </c>
      <c r="F458">
        <f>(B458-B457)*(D458)</f>
        <v/>
      </c>
    </row>
    <row r="459">
      <c r="B459" s="55" t="n">
        <v>563.616034905917</v>
      </c>
      <c r="C459" s="55" t="n">
        <v>9.07764460656594</v>
      </c>
      <c r="D459" s="55">
        <f>(C459*1000)/3600</f>
        <v/>
      </c>
      <c r="E459" s="55">
        <f>IF(B458=B459, 0, (D459-D458)/(B459-B458))</f>
        <v/>
      </c>
      <c r="F459">
        <f>(B459-B458)*(D459)</f>
        <v/>
      </c>
    </row>
    <row r="460">
      <c r="B460" s="55" t="n">
        <v>563.963730569948</v>
      </c>
      <c r="C460" s="55" t="n">
        <v>14.3234323432343</v>
      </c>
      <c r="D460" s="55">
        <f>(C460*1000)/3600</f>
        <v/>
      </c>
      <c r="E460" s="55">
        <f>IF(B459=B460, 0, (D460-D459)/(B460-B459))</f>
        <v/>
      </c>
      <c r="F460">
        <f>(B460-B459)*(D460)</f>
        <v/>
      </c>
    </row>
    <row r="461">
      <c r="B461" s="55" t="n">
        <v>564.311426233978</v>
      </c>
      <c r="C461" s="55" t="n">
        <v>7.73145735626195</v>
      </c>
      <c r="D461" s="55">
        <f>(C461*1000)/3600</f>
        <v/>
      </c>
      <c r="E461" s="55">
        <f>IF(B460=B461, 0, (D461-D460)/(B461-B460))</f>
        <v/>
      </c>
      <c r="F461">
        <f>(B461-B460)*(D461)</f>
        <v/>
      </c>
    </row>
    <row r="462">
      <c r="B462" s="55" t="n">
        <v>564.6591218980089</v>
      </c>
      <c r="C462" s="55" t="n">
        <v>2.44224422442243</v>
      </c>
      <c r="D462" s="55">
        <f>(C462*1000)/3600</f>
        <v/>
      </c>
      <c r="E462" s="55">
        <f>IF(B461=B462, 0, (D462-D461)/(B462-B461))</f>
        <v/>
      </c>
      <c r="F462">
        <f>(B462-B461)*(D462)</f>
        <v/>
      </c>
    </row>
    <row r="463">
      <c r="B463" s="55" t="n">
        <v>565.006817562039</v>
      </c>
      <c r="C463" s="55" t="n">
        <v>6.36789994788955</v>
      </c>
      <c r="D463" s="55">
        <f>(C463*1000)/3600</f>
        <v/>
      </c>
      <c r="E463" s="55">
        <f>IF(B462=B463, 0, (D463-D462)/(B463-B462))</f>
        <v/>
      </c>
      <c r="F463">
        <f>(B463-B462)*(D463)</f>
        <v/>
      </c>
    </row>
    <row r="464">
      <c r="B464" s="55" t="n">
        <v>565.006817562039</v>
      </c>
      <c r="C464" s="55" t="n">
        <v>5.11724856696199</v>
      </c>
      <c r="D464" s="55">
        <f>(C464*1000)/3600</f>
        <v/>
      </c>
      <c r="E464" s="55">
        <f>IF(B463=B464, 0, (D464-D463)/(B464-B463))</f>
        <v/>
      </c>
      <c r="F464">
        <f>(B464-B463)*(D464)</f>
        <v/>
      </c>
    </row>
    <row r="465">
      <c r="B465" s="55" t="n">
        <v>565.006817562039</v>
      </c>
      <c r="C465" s="55" t="n">
        <v>3.86659718603439</v>
      </c>
      <c r="D465" s="55">
        <f>(C465*1000)/3600</f>
        <v/>
      </c>
      <c r="E465" s="55">
        <f>IF(B464=B465, 0, (D465-D464)/(B465-B464))</f>
        <v/>
      </c>
      <c r="F465">
        <f>(B465-B464)*(D465)</f>
        <v/>
      </c>
    </row>
    <row r="466">
      <c r="B466" s="55" t="n">
        <v>566.049904554131</v>
      </c>
      <c r="C466" s="55" t="n">
        <v>0.931040472468311</v>
      </c>
      <c r="D466" s="55">
        <f>(C466*1000)/3600</f>
        <v/>
      </c>
      <c r="E466" s="55">
        <f>IF(B465=B466, 0, (D466-D465)/(B466-B465))</f>
        <v/>
      </c>
      <c r="F466">
        <f>(B466-B465)*(D466)</f>
        <v/>
      </c>
    </row>
    <row r="467">
      <c r="B467" s="55" t="n">
        <v>569.874556858467</v>
      </c>
      <c r="C467" s="55" t="n">
        <v>0.149383359388593</v>
      </c>
      <c r="D467" s="55">
        <f>(C467*1000)/3600</f>
        <v/>
      </c>
      <c r="E467" s="55">
        <f>IF(B466=B467, 0, (D467-D466)/(B467-B466))</f>
        <v/>
      </c>
      <c r="F467">
        <f>(B467-B466)*(D467)</f>
        <v/>
      </c>
    </row>
    <row r="468">
      <c r="B468" s="55" t="n">
        <v>578.2192527952</v>
      </c>
      <c r="C468" s="55" t="n">
        <v>0.149383359388593</v>
      </c>
      <c r="D468" s="55">
        <f>(C468*1000)/3600</f>
        <v/>
      </c>
      <c r="E468" s="55">
        <f>IF(B467=B468, 0, (D468-D467)/(B468-B467))</f>
        <v/>
      </c>
      <c r="F468">
        <f>(B468-B467)*(D468)</f>
        <v/>
      </c>
    </row>
    <row r="469">
      <c r="B469" s="55" t="n">
        <v>586.563948731933</v>
      </c>
      <c r="C469" s="55" t="n">
        <v>0.149383359388593</v>
      </c>
      <c r="D469" s="55">
        <f>(C469*1000)/3600</f>
        <v/>
      </c>
      <c r="E469" s="55">
        <f>IF(B468=B469, 0, (D469-D468)/(B469-B468))</f>
        <v/>
      </c>
      <c r="F469">
        <f>(B469-B468)*(D469)</f>
        <v/>
      </c>
    </row>
    <row r="470">
      <c r="B470" s="55" t="n">
        <v>595.405352760138</v>
      </c>
      <c r="C470" s="55" t="n">
        <v>0.283381721630803</v>
      </c>
      <c r="D470" s="55">
        <f>(C470*1000)/3600</f>
        <v/>
      </c>
      <c r="E470" s="55">
        <f>IF(B469=B470, 0, (D470-D469)/(B470-B469))</f>
        <v/>
      </c>
      <c r="F470">
        <f>(B470-B469)*(D470)</f>
        <v/>
      </c>
    </row>
    <row r="471">
      <c r="B471" s="55" t="n">
        <v>600.471775293155</v>
      </c>
      <c r="C471" s="55" t="n">
        <v>0.305714782004514</v>
      </c>
      <c r="D471" s="55">
        <f>(C471*1000)/3600</f>
        <v/>
      </c>
      <c r="E471" s="55">
        <f>IF(B470=B471, 0, (D471-D470)/(B471-B470))</f>
        <v/>
      </c>
      <c r="F471">
        <f>(B471-B470)*(D471)</f>
        <v/>
      </c>
    </row>
    <row r="472">
      <c r="B472" s="55" t="n">
        <v>601.167166621216</v>
      </c>
      <c r="C472" s="55" t="n">
        <v>2.54646517283308</v>
      </c>
      <c r="D472" s="55">
        <f>(C472*1000)/3600</f>
        <v/>
      </c>
      <c r="E472" s="55">
        <f>IF(B471=B472, 0, (D472-D471)/(B472-B471))</f>
        <v/>
      </c>
      <c r="F472">
        <f>(B472-B471)*(D472)</f>
        <v/>
      </c>
    </row>
    <row r="473">
      <c r="B473" s="55" t="n">
        <v>601.167166621216</v>
      </c>
      <c r="C473" s="55" t="n">
        <v>1.43477505645302</v>
      </c>
      <c r="D473" s="55">
        <f>(C473*1000)/3600</f>
        <v/>
      </c>
      <c r="E473" s="55">
        <f>IF(B472=B473, 0, (D473-D472)/(B473-B472))</f>
        <v/>
      </c>
      <c r="F473">
        <f>(B473-B472)*(D473)</f>
        <v/>
      </c>
    </row>
    <row r="474">
      <c r="B474" s="55" t="n">
        <v>601.167166621216</v>
      </c>
      <c r="C474" s="55" t="n">
        <v>5.88153552197326</v>
      </c>
      <c r="D474" s="55">
        <f>(C474*1000)/3600</f>
        <v/>
      </c>
      <c r="E474" s="55">
        <f>IF(B473=B474, 0, (D474-D473)/(B474-B473))</f>
        <v/>
      </c>
      <c r="F474">
        <f>(B474-B473)*(D474)</f>
        <v/>
      </c>
    </row>
    <row r="475">
      <c r="B475" s="55" t="n">
        <v>601.8625579492769</v>
      </c>
      <c r="C475" s="55" t="n">
        <v>4.3703317700191</v>
      </c>
      <c r="D475" s="55">
        <f>(C475*1000)/3600</f>
        <v/>
      </c>
      <c r="E475" s="55">
        <f>IF(B474=B475, 0, (D475-D474)/(B475-B474))</f>
        <v/>
      </c>
      <c r="F475">
        <f>(B475-B474)*(D475)</f>
        <v/>
      </c>
    </row>
    <row r="476">
      <c r="B476" s="55" t="n">
        <v>602.557949277338</v>
      </c>
      <c r="C476" s="55" t="n">
        <v>9.07764460656594</v>
      </c>
      <c r="D476" s="55">
        <f>(C476*1000)/3600</f>
        <v/>
      </c>
      <c r="E476" s="55">
        <f>IF(B475=B476, 0, (D476-D475)/(B476-B475))</f>
        <v/>
      </c>
      <c r="F476">
        <f>(B476-B475)*(D476)</f>
        <v/>
      </c>
    </row>
    <row r="477">
      <c r="B477" s="55" t="n">
        <v>602.557949277338</v>
      </c>
      <c r="C477" s="55" t="n">
        <v>7.82699322563837</v>
      </c>
      <c r="D477" s="55">
        <f>(C477*1000)/3600</f>
        <v/>
      </c>
      <c r="E477" s="55">
        <f>IF(B476=B477, 0, (D477-D476)/(B477-B476))</f>
        <v/>
      </c>
      <c r="F477">
        <f>(B477-B476)*(D477)</f>
        <v/>
      </c>
    </row>
    <row r="478">
      <c r="B478" s="55" t="n">
        <v>602.557949277338</v>
      </c>
      <c r="C478" s="55" t="n">
        <v>6.57634184471081</v>
      </c>
      <c r="D478" s="55">
        <f>(C478*1000)/3600</f>
        <v/>
      </c>
      <c r="E478" s="55">
        <f>IF(B477=B478, 0, (D478-D477)/(B478-B477))</f>
        <v/>
      </c>
      <c r="F478">
        <f>(B478-B477)*(D478)</f>
        <v/>
      </c>
    </row>
    <row r="479">
      <c r="B479" s="55" t="n">
        <v>603.253340605399</v>
      </c>
      <c r="C479" s="55" t="n">
        <v>12.5516762202536</v>
      </c>
      <c r="D479" s="55">
        <f>(C479*1000)/3600</f>
        <v/>
      </c>
      <c r="E479" s="55">
        <f>IF(B478=B479, 0, (D479-D478)/(B479-B478))</f>
        <v/>
      </c>
      <c r="F479">
        <f>(B479-B478)*(D479)</f>
        <v/>
      </c>
    </row>
    <row r="480">
      <c r="B480" s="55" t="n">
        <v>603.551365460282</v>
      </c>
      <c r="C480" s="55" t="n">
        <v>10.9436958733467</v>
      </c>
      <c r="D480" s="55">
        <f>(C480*1000)/3600</f>
        <v/>
      </c>
      <c r="E480" s="55">
        <f>IF(B479=B480, 0, (D480-D479)/(B480-B479))</f>
        <v/>
      </c>
      <c r="F480">
        <f>(B480-B479)*(D480)</f>
        <v/>
      </c>
    </row>
    <row r="481">
      <c r="B481" s="55" t="n">
        <v>603.94873193346</v>
      </c>
      <c r="C481" s="55" t="n">
        <v>16.095188466215</v>
      </c>
      <c r="D481" s="55">
        <f>(C481*1000)/3600</f>
        <v/>
      </c>
      <c r="E481" s="55">
        <f>IF(B480=B481, 0, (D481-D480)/(B481-B480))</f>
        <v/>
      </c>
      <c r="F481">
        <f>(B481-B480)*(D481)</f>
        <v/>
      </c>
    </row>
    <row r="482">
      <c r="B482" s="55" t="n">
        <v>603.94873193346</v>
      </c>
      <c r="C482" s="55" t="n">
        <v>14.8445370852874</v>
      </c>
      <c r="D482" s="55">
        <f>(C482*1000)/3600</f>
        <v/>
      </c>
      <c r="E482" s="55">
        <f>IF(B481=B482, 0, (D482-D481)/(B482-B481))</f>
        <v/>
      </c>
      <c r="F482">
        <f>(B482-B481)*(D482)</f>
        <v/>
      </c>
    </row>
    <row r="483">
      <c r="B483" s="55" t="n">
        <v>603.94873193346</v>
      </c>
      <c r="C483" s="55" t="n">
        <v>13.5938857043599</v>
      </c>
      <c r="D483" s="55">
        <f>(C483*1000)/3600</f>
        <v/>
      </c>
      <c r="E483" s="55">
        <f>IF(B482=B483, 0, (D483-D482)/(B483-B482))</f>
        <v/>
      </c>
      <c r="F483">
        <f>(B483-B482)*(D483)</f>
        <v/>
      </c>
    </row>
    <row r="484">
      <c r="B484" s="55" t="n">
        <v>603.94873193346</v>
      </c>
      <c r="C484" s="55" t="n">
        <v>18.8049331248914</v>
      </c>
      <c r="D484" s="55">
        <f>(C484*1000)/3600</f>
        <v/>
      </c>
      <c r="E484" s="55">
        <f>IF(B483=B484, 0, (D484-D483)/(B484-B483))</f>
        <v/>
      </c>
      <c r="F484">
        <f>(B484-B483)*(D484)</f>
        <v/>
      </c>
    </row>
    <row r="485">
      <c r="B485" s="55" t="n">
        <v>604.783201527133</v>
      </c>
      <c r="C485" s="55" t="n">
        <v>17.6793468820566</v>
      </c>
      <c r="D485" s="55">
        <f>(C485*1000)/3600</f>
        <v/>
      </c>
      <c r="E485" s="55">
        <f>IF(B484=B485, 0, (D485-D484)/(B485-B484))</f>
        <v/>
      </c>
      <c r="F485">
        <f>(B485-B484)*(D485)</f>
        <v/>
      </c>
    </row>
    <row r="486">
      <c r="B486" s="55" t="n">
        <v>605.339514589582</v>
      </c>
      <c r="C486" s="55" t="n">
        <v>23.3211742226854</v>
      </c>
      <c r="D486" s="55">
        <f>(C486*1000)/3600</f>
        <v/>
      </c>
      <c r="E486" s="55">
        <f>IF(B485=B486, 0, (D486-D485)/(B486-B485))</f>
        <v/>
      </c>
      <c r="F486">
        <f>(B486-B485)*(D486)</f>
        <v/>
      </c>
    </row>
    <row r="487">
      <c r="B487" s="55" t="n">
        <v>605.339514589582</v>
      </c>
      <c r="C487" s="55" t="n">
        <v>22.0705228417578</v>
      </c>
      <c r="D487" s="55">
        <f>(C487*1000)/3600</f>
        <v/>
      </c>
      <c r="E487" s="55">
        <f>IF(B486=B487, 0, (D487-D486)/(B487-B486))</f>
        <v/>
      </c>
      <c r="F487">
        <f>(B487-B486)*(D487)</f>
        <v/>
      </c>
    </row>
    <row r="488">
      <c r="B488" s="55" t="n">
        <v>605.339514589582</v>
      </c>
      <c r="C488" s="55" t="n">
        <v>20.8198714608302</v>
      </c>
      <c r="D488" s="55">
        <f>(C488*1000)/3600</f>
        <v/>
      </c>
      <c r="E488" s="55">
        <f>IF(B487=B488, 0, (D488-D487)/(B488-B487))</f>
        <v/>
      </c>
      <c r="F488">
        <f>(B488-B487)*(D488)</f>
        <v/>
      </c>
    </row>
    <row r="489">
      <c r="B489" s="55" t="n">
        <v>605.339514589582</v>
      </c>
      <c r="C489" s="55" t="n">
        <v>19.5692200799027</v>
      </c>
      <c r="D489" s="55">
        <f>(C489*1000)/3600</f>
        <v/>
      </c>
      <c r="E489" s="55">
        <f>IF(B488=B489, 0, (D489-D488)/(B489-B488))</f>
        <v/>
      </c>
      <c r="F489">
        <f>(B489-B488)*(D489)</f>
        <v/>
      </c>
    </row>
    <row r="490">
      <c r="B490" s="55" t="n">
        <v>606.034905917643</v>
      </c>
      <c r="C490" s="55" t="n">
        <v>25.0581900295292</v>
      </c>
      <c r="D490" s="55">
        <f>(C490*1000)/3600</f>
        <v/>
      </c>
      <c r="E490" s="55">
        <f>IF(B489=B490, 0, (D490-D489)/(B490-B489))</f>
        <v/>
      </c>
      <c r="F490">
        <f>(B490-B489)*(D490)</f>
        <v/>
      </c>
    </row>
    <row r="491">
      <c r="B491" s="55" t="n">
        <v>606.7302972457049</v>
      </c>
      <c r="C491" s="55" t="n">
        <v>30.4081987146083</v>
      </c>
      <c r="D491" s="55">
        <f>(C491*1000)/3600</f>
        <v/>
      </c>
      <c r="E491" s="55">
        <f>IF(B490=B491, 0, (D491-D490)/(B491-B490))</f>
        <v/>
      </c>
      <c r="F491">
        <f>(B491-B490)*(D491)</f>
        <v/>
      </c>
    </row>
    <row r="492">
      <c r="B492" s="55" t="n">
        <v>606.7302972457049</v>
      </c>
      <c r="C492" s="55" t="n">
        <v>29.1575473336807</v>
      </c>
      <c r="D492" s="55">
        <f>(C492*1000)/3600</f>
        <v/>
      </c>
      <c r="E492" s="55">
        <f>IF(B491=B492, 0, (D492-D491)/(B492-B491))</f>
        <v/>
      </c>
      <c r="F492">
        <f>(B492-B491)*(D492)</f>
        <v/>
      </c>
    </row>
    <row r="493">
      <c r="B493" s="55" t="n">
        <v>606.7302972457049</v>
      </c>
      <c r="C493" s="55" t="n">
        <v>27.9068959527531</v>
      </c>
      <c r="D493" s="55">
        <f>(C493*1000)/3600</f>
        <v/>
      </c>
      <c r="E493" s="55">
        <f>IF(B492=B493, 0, (D493-D492)/(B493-B492))</f>
        <v/>
      </c>
      <c r="F493">
        <f>(B493-B492)*(D493)</f>
        <v/>
      </c>
    </row>
    <row r="494">
      <c r="B494" s="55" t="n">
        <v>606.7302972457049</v>
      </c>
      <c r="C494" s="55" t="n">
        <v>26.6562445718255</v>
      </c>
      <c r="D494" s="55">
        <f>(C494*1000)/3600</f>
        <v/>
      </c>
      <c r="E494" s="55">
        <f>IF(B493=B494, 0, (D494-D493)/(B494-B493))</f>
        <v/>
      </c>
      <c r="F494">
        <f>(B494-B493)*(D494)</f>
        <v/>
      </c>
    </row>
    <row r="495">
      <c r="B495" s="55" t="n">
        <v>607.425688573766</v>
      </c>
      <c r="C495" s="55" t="n">
        <v>32.1625846795206</v>
      </c>
      <c r="D495" s="55">
        <f>(C495*1000)/3600</f>
        <v/>
      </c>
      <c r="E495" s="55">
        <f>IF(B494=B495, 0, (D495-D494)/(B495-B494))</f>
        <v/>
      </c>
      <c r="F495">
        <f>(B495-B494)*(D495)</f>
        <v/>
      </c>
    </row>
    <row r="496">
      <c r="B496" s="55" t="n">
        <v>608.121079901827</v>
      </c>
      <c r="C496" s="55" t="n">
        <v>36.3140524578773</v>
      </c>
      <c r="D496" s="55">
        <f>(C496*1000)/3600</f>
        <v/>
      </c>
      <c r="E496" s="55">
        <f>IF(B495=B496, 0, (D496-D495)/(B496-B495))</f>
        <v/>
      </c>
      <c r="F496">
        <f>(B496-B495)*(D496)</f>
        <v/>
      </c>
    </row>
    <row r="497">
      <c r="B497" s="55" t="n">
        <v>608.121079901827</v>
      </c>
      <c r="C497" s="55" t="n">
        <v>35.0634010769498</v>
      </c>
      <c r="D497" s="55">
        <f>(C497*1000)/3600</f>
        <v/>
      </c>
      <c r="E497" s="55">
        <f>IF(B496=B497, 0, (D497-D496)/(B497-B496))</f>
        <v/>
      </c>
      <c r="F497">
        <f>(B497-B496)*(D497)</f>
        <v/>
      </c>
    </row>
    <row r="498">
      <c r="B498" s="55" t="n">
        <v>608.121079901827</v>
      </c>
      <c r="C498" s="55" t="n">
        <v>33.8127496960222</v>
      </c>
      <c r="D498" s="55">
        <f>(C498*1000)/3600</f>
        <v/>
      </c>
      <c r="E498" s="55">
        <f>IF(B497=B498, 0, (D498-D497)/(B498-B497))</f>
        <v/>
      </c>
      <c r="F498">
        <f>(B498-B497)*(D498)</f>
        <v/>
      </c>
    </row>
    <row r="499">
      <c r="B499" s="55" t="n">
        <v>608.816471229888</v>
      </c>
      <c r="C499" s="55" t="n">
        <v>38.0684384227896</v>
      </c>
      <c r="D499" s="55">
        <f>(C499*1000)/3600</f>
        <v/>
      </c>
      <c r="E499" s="55">
        <f>IF(B498=B499, 0, (D499-D498)/(B499-B498))</f>
        <v/>
      </c>
      <c r="F499">
        <f>(B499-B498)*(D499)</f>
        <v/>
      </c>
    </row>
    <row r="500">
      <c r="B500" s="55" t="n">
        <v>609.511862557949</v>
      </c>
      <c r="C500" s="55" t="n">
        <v>42.2199062011464</v>
      </c>
      <c r="D500" s="55">
        <f>(C500*1000)/3600</f>
        <v/>
      </c>
      <c r="E500" s="55">
        <f>IF(B499=B500, 0, (D500-D499)/(B500-B499))</f>
        <v/>
      </c>
      <c r="F500">
        <f>(B500-B499)*(D500)</f>
        <v/>
      </c>
    </row>
    <row r="501">
      <c r="B501" s="55" t="n">
        <v>609.511862557949</v>
      </c>
      <c r="C501" s="55" t="n">
        <v>40.9692548202188</v>
      </c>
      <c r="D501" s="55">
        <f>(C501*1000)/3600</f>
        <v/>
      </c>
      <c r="E501" s="55">
        <f>IF(B500=B501, 0, (D501-D500)/(B501-B500))</f>
        <v/>
      </c>
      <c r="F501">
        <f>(B501-B500)*(D501)</f>
        <v/>
      </c>
    </row>
    <row r="502">
      <c r="B502" s="55" t="n">
        <v>609.511862557949</v>
      </c>
      <c r="C502" s="55" t="n">
        <v>39.7186034392913</v>
      </c>
      <c r="D502" s="55">
        <f>(C502*1000)/3600</f>
        <v/>
      </c>
      <c r="E502" s="55">
        <f>IF(B501=B502, 0, (D502-D501)/(B502-B501))</f>
        <v/>
      </c>
      <c r="F502">
        <f>(B502-B501)*(D502)</f>
        <v/>
      </c>
    </row>
    <row r="503">
      <c r="B503" s="55" t="n">
        <v>610.20725388601</v>
      </c>
      <c r="C503" s="55" t="n">
        <v>44.026402640264</v>
      </c>
      <c r="D503" s="55">
        <f>(C503*1000)/3600</f>
        <v/>
      </c>
      <c r="E503" s="55">
        <f>IF(B502=B503, 0, (D503-D502)/(B503-B502))</f>
        <v/>
      </c>
      <c r="F503">
        <f>(B503-B502)*(D503)</f>
        <v/>
      </c>
    </row>
    <row r="504">
      <c r="B504" s="55" t="n">
        <v>610.902645214071</v>
      </c>
      <c r="C504" s="55" t="n">
        <v>45.8328990793816</v>
      </c>
      <c r="D504" s="55">
        <f>(C504*1000)/3600</f>
        <v/>
      </c>
      <c r="E504" s="55">
        <f>IF(B503=B504, 0, (D504-D503)/(B504-B503))</f>
        <v/>
      </c>
      <c r="F504">
        <f>(B504-B503)*(D504)</f>
        <v/>
      </c>
    </row>
    <row r="505">
      <c r="B505" s="55" t="n">
        <v>613.16266703027</v>
      </c>
      <c r="C505" s="55" t="n">
        <v>47.5308320305714</v>
      </c>
      <c r="D505" s="55">
        <f>(C505*1000)/3600</f>
        <v/>
      </c>
      <c r="E505" s="55">
        <f>IF(B504=B505, 0, (D505-D504)/(B505-B504))</f>
        <v/>
      </c>
      <c r="F505">
        <f>(B505-B504)*(D505)</f>
        <v/>
      </c>
    </row>
    <row r="506">
      <c r="B506" s="55" t="n">
        <v>614.61139896373</v>
      </c>
      <c r="C506" s="55" t="n">
        <v>48.1952405766892</v>
      </c>
      <c r="D506" s="55">
        <f>(C506*1000)/3600</f>
        <v/>
      </c>
      <c r="E506" s="55">
        <f>IF(B505=B506, 0, (D506-D505)/(B506-B505))</f>
        <v/>
      </c>
      <c r="F506">
        <f>(B506-B505)*(D506)</f>
        <v/>
      </c>
    </row>
    <row r="507">
      <c r="B507" s="55" t="n">
        <v>619.942732478865</v>
      </c>
      <c r="C507" s="55" t="n">
        <v>46.1455619246135</v>
      </c>
      <c r="D507" s="55">
        <f>(C507*1000)/3600</f>
        <v/>
      </c>
      <c r="E507" s="55">
        <f>IF(B506=B507, 0, (D507-D506)/(B507-B506))</f>
        <v/>
      </c>
      <c r="F507">
        <f>(B507-B506)*(D507)</f>
        <v/>
      </c>
    </row>
    <row r="508">
      <c r="B508" s="55" t="n">
        <v>622.492500681756</v>
      </c>
      <c r="C508" s="55" t="n">
        <v>44.7791094898963</v>
      </c>
      <c r="D508" s="55">
        <f>(C508*1000)/3600</f>
        <v/>
      </c>
      <c r="E508" s="55">
        <f>IF(B507=B508, 0, (D508-D507)/(B508-B507))</f>
        <v/>
      </c>
      <c r="F508">
        <f>(B508-B507)*(D508)</f>
        <v/>
      </c>
    </row>
    <row r="509">
      <c r="B509" s="55" t="n">
        <v>629.539132806108</v>
      </c>
      <c r="C509" s="55" t="n">
        <v>46.6527705402119</v>
      </c>
      <c r="D509" s="55">
        <f>(C509*1000)/3600</f>
        <v/>
      </c>
      <c r="E509" s="55">
        <f>IF(B508=B509, 0, (D509-D508)/(B509-B508))</f>
        <v/>
      </c>
      <c r="F509">
        <f>(B509-B508)*(D509)</f>
        <v/>
      </c>
    </row>
    <row r="510">
      <c r="B510" s="55" t="n">
        <v>631.764385055904</v>
      </c>
      <c r="C510" s="55" t="n">
        <v>47.7262463088414</v>
      </c>
      <c r="D510" s="55">
        <f>(C510*1000)/3600</f>
        <v/>
      </c>
      <c r="E510" s="55">
        <f>IF(B509=B510, 0, (D510-D509)/(B510-B509))</f>
        <v/>
      </c>
      <c r="F510">
        <f>(B510-B509)*(D510)</f>
        <v/>
      </c>
    </row>
    <row r="511">
      <c r="B511" s="55" t="n">
        <v>632.459776383965</v>
      </c>
      <c r="C511" s="55" t="n">
        <v>49.2027097446586</v>
      </c>
      <c r="D511" s="55">
        <f>(C511*1000)/3600</f>
        <v/>
      </c>
      <c r="E511" s="55">
        <f>IF(B510=B511, 0, (D511-D510)/(B511-B510))</f>
        <v/>
      </c>
      <c r="F511">
        <f>(B511-B510)*(D511)</f>
        <v/>
      </c>
    </row>
    <row r="512">
      <c r="B512" s="55" t="n">
        <v>633.850559040087</v>
      </c>
      <c r="C512" s="55" t="n">
        <v>51.2176480805975</v>
      </c>
      <c r="D512" s="55">
        <f>(C512*1000)/3600</f>
        <v/>
      </c>
      <c r="E512" s="55">
        <f>IF(B511=B512, 0, (D512-D511)/(B512-B511))</f>
        <v/>
      </c>
      <c r="F512">
        <f>(B512-B511)*(D512)</f>
        <v/>
      </c>
    </row>
    <row r="513">
      <c r="B513" s="55" t="n">
        <v>636.6321243523309</v>
      </c>
      <c r="C513" s="55" t="n">
        <v>52.6941115164148</v>
      </c>
      <c r="D513" s="55">
        <f>(C513*1000)/3600</f>
        <v/>
      </c>
      <c r="E513" s="55">
        <f>IF(B512=B513, 0, (D513-D512)/(B513-B512))</f>
        <v/>
      </c>
      <c r="F513">
        <f>(B513-B512)*(D513)</f>
        <v/>
      </c>
    </row>
    <row r="514">
      <c r="B514" s="55" t="n">
        <v>641.4998636487589</v>
      </c>
      <c r="C514" s="55" t="n">
        <v>52.6767413583463</v>
      </c>
      <c r="D514" s="55">
        <f>(C514*1000)/3600</f>
        <v/>
      </c>
      <c r="E514" s="55">
        <f>IF(B513=B514, 0, (D514-D513)/(B514-B513))</f>
        <v/>
      </c>
      <c r="F514">
        <f>(B514-B513)*(D514)</f>
        <v/>
      </c>
    </row>
    <row r="515">
      <c r="B515" s="55" t="n">
        <v>642.19525497682</v>
      </c>
      <c r="C515" s="55" t="n">
        <v>54.1184644780267</v>
      </c>
      <c r="D515" s="55">
        <f>(C515*1000)/3600</f>
        <v/>
      </c>
      <c r="E515" s="55">
        <f>IF(B514=B515, 0, (D515-D514)/(B515-B514))</f>
        <v/>
      </c>
      <c r="F515">
        <f>(B515-B514)*(D515)</f>
        <v/>
      </c>
    </row>
    <row r="516">
      <c r="B516" s="55" t="n">
        <v>646.135805835833</v>
      </c>
      <c r="C516" s="55" t="n">
        <v>55.6296682299809</v>
      </c>
      <c r="D516" s="55">
        <f>(C516*1000)/3600</f>
        <v/>
      </c>
      <c r="E516" s="55">
        <f>IF(B515=B516, 0, (D516-D515)/(B516-B515))</f>
        <v/>
      </c>
      <c r="F516">
        <f>(B516-B515)*(D516)</f>
        <v/>
      </c>
    </row>
    <row r="517">
      <c r="B517" s="55" t="n">
        <v>649.149168257431</v>
      </c>
      <c r="C517" s="55" t="n">
        <v>56.428695501129</v>
      </c>
      <c r="D517" s="55">
        <f>(C517*1000)/3600</f>
        <v/>
      </c>
      <c r="E517" s="55">
        <f>IF(B516=B517, 0, (D517-D516)/(B517-B516))</f>
        <v/>
      </c>
      <c r="F517">
        <f>(B517-B516)*(D517)</f>
        <v/>
      </c>
    </row>
    <row r="518">
      <c r="B518" s="55" t="n">
        <v>651.513498772838</v>
      </c>
      <c r="C518" s="55" t="n">
        <v>54.0316136876845</v>
      </c>
      <c r="D518" s="55">
        <f>(C518*1000)/3600</f>
        <v/>
      </c>
      <c r="E518" s="55">
        <f>IF(B517=B518, 0, (D518-D517)/(B518-B517))</f>
        <v/>
      </c>
      <c r="F518">
        <f>(B518-B517)*(D518)</f>
        <v/>
      </c>
    </row>
    <row r="519">
      <c r="B519" s="55" t="n">
        <v>651.930733569675</v>
      </c>
      <c r="C519" s="55" t="n">
        <v>52.2859128018065</v>
      </c>
      <c r="D519" s="55">
        <f>(C519*1000)/3600</f>
        <v/>
      </c>
      <c r="E519" s="55">
        <f>IF(B518=B519, 0, (D519-D518)/(B519-B518))</f>
        <v/>
      </c>
      <c r="F519">
        <f>(B519-B518)*(D519)</f>
        <v/>
      </c>
    </row>
    <row r="520">
      <c r="B520" s="55" t="n">
        <v>652.626124897736</v>
      </c>
      <c r="C520" s="55" t="n">
        <v>50.8355046030919</v>
      </c>
      <c r="D520" s="55">
        <f>(C520*1000)/3600</f>
        <v/>
      </c>
      <c r="E520" s="55">
        <f>IF(B519=B520, 0, (D520-D519)/(B520-B519))</f>
        <v/>
      </c>
      <c r="F520">
        <f>(B520-B519)*(D520)</f>
        <v/>
      </c>
    </row>
    <row r="521">
      <c r="B521" s="55" t="n">
        <v>652.904281428961</v>
      </c>
      <c r="C521" s="55" t="n">
        <v>49.3416710092061</v>
      </c>
      <c r="D521" s="55">
        <f>(C521*1000)/3600</f>
        <v/>
      </c>
      <c r="E521" s="55">
        <f>IF(B520=B521, 0, (D521-D520)/(B521-B520))</f>
        <v/>
      </c>
      <c r="F521">
        <f>(B521-B520)*(D521)</f>
        <v/>
      </c>
    </row>
    <row r="522">
      <c r="B522" s="55" t="n">
        <v>654.016907553858</v>
      </c>
      <c r="C522" s="55" t="n">
        <v>47.986798679868</v>
      </c>
      <c r="D522" s="55">
        <f>(C522*1000)/3600</f>
        <v/>
      </c>
      <c r="E522" s="55">
        <f>IF(B521=B522, 0, (D522-D521)/(B522-B521))</f>
        <v/>
      </c>
      <c r="F522">
        <f>(B522-B521)*(D522)</f>
        <v/>
      </c>
    </row>
    <row r="523">
      <c r="B523" s="55" t="n">
        <v>654.016907553858</v>
      </c>
      <c r="C523" s="55" t="n">
        <v>46.7361472989404</v>
      </c>
      <c r="D523" s="55">
        <f>(C523*1000)/3600</f>
        <v/>
      </c>
      <c r="E523" s="55">
        <f>IF(B522=B523, 0, (D523-D522)/(B523-B522))</f>
        <v/>
      </c>
      <c r="F523">
        <f>(B523-B522)*(D523)</f>
        <v/>
      </c>
    </row>
    <row r="524">
      <c r="B524" s="55" t="n">
        <v>654.016907553858</v>
      </c>
      <c r="C524" s="55" t="n">
        <v>45.4854959180128</v>
      </c>
      <c r="D524" s="55">
        <f>(C524*1000)/3600</f>
        <v/>
      </c>
      <c r="E524" s="55">
        <f>IF(B523=B524, 0, (D524-D523)/(B524-B523))</f>
        <v/>
      </c>
      <c r="F524">
        <f>(B524-B523)*(D524)</f>
        <v/>
      </c>
    </row>
    <row r="525">
      <c r="B525" s="55" t="n">
        <v>654.712298881919</v>
      </c>
      <c r="C525" s="55" t="n">
        <v>44.1566788257773</v>
      </c>
      <c r="D525" s="55">
        <f>(C525*1000)/3600</f>
        <v/>
      </c>
      <c r="E525" s="55">
        <f>IF(B524=B525, 0, (D525-D524)/(B525-B524))</f>
        <v/>
      </c>
      <c r="F525">
        <f>(B525-B524)*(D525)</f>
        <v/>
      </c>
    </row>
    <row r="526">
      <c r="B526" s="55" t="n">
        <v>655.05999454595</v>
      </c>
      <c r="C526" s="55" t="n">
        <v>38.9456314052457</v>
      </c>
      <c r="D526" s="55">
        <f>(C526*1000)/3600</f>
        <v/>
      </c>
      <c r="E526" s="55">
        <f>IF(B525=B526, 0, (D526-D525)/(B526-B525))</f>
        <v/>
      </c>
      <c r="F526">
        <f>(B526-B525)*(D526)</f>
        <v/>
      </c>
    </row>
    <row r="527">
      <c r="B527" s="55" t="n">
        <v>655.407690209981</v>
      </c>
      <c r="C527" s="55" t="n">
        <v>42.7757512593364</v>
      </c>
      <c r="D527" s="55">
        <f>(C527*1000)/3600</f>
        <v/>
      </c>
      <c r="E527" s="55">
        <f>IF(B526=B527, 0, (D527-D526)/(B527-B526))</f>
        <v/>
      </c>
      <c r="F527">
        <f>(B527-B526)*(D527)</f>
        <v/>
      </c>
    </row>
    <row r="528">
      <c r="B528" s="55" t="n">
        <v>655.407690209981</v>
      </c>
      <c r="C528" s="55" t="n">
        <v>41.5250998784089</v>
      </c>
      <c r="D528" s="55">
        <f>(C528*1000)/3600</f>
        <v/>
      </c>
      <c r="E528" s="55">
        <f>IF(B527=B528, 0, (D528-D527)/(B528-B527))</f>
        <v/>
      </c>
      <c r="F528">
        <f>(B528-B527)*(D528)</f>
        <v/>
      </c>
    </row>
    <row r="529">
      <c r="B529" s="55" t="n">
        <v>655.407690209981</v>
      </c>
      <c r="C529" s="55" t="n">
        <v>40.2744484974813</v>
      </c>
      <c r="D529" s="55">
        <f>(C529*1000)/3600</f>
        <v/>
      </c>
      <c r="E529" s="55">
        <f>IF(B528=B529, 0, (D529-D528)/(B529-B528))</f>
        <v/>
      </c>
      <c r="F529">
        <f>(B529-B528)*(D529)</f>
        <v/>
      </c>
    </row>
    <row r="530">
      <c r="B530" s="55" t="n">
        <v>657.146168530133</v>
      </c>
      <c r="C530" s="55" t="n">
        <v>37.5647038388049</v>
      </c>
      <c r="D530" s="55">
        <f>(C530*1000)/3600</f>
        <v/>
      </c>
      <c r="E530" s="55">
        <f>IF(B529=B530, 0, (D530-D529)/(B530-B529))</f>
        <v/>
      </c>
      <c r="F530">
        <f>(B530-B529)*(D530)</f>
        <v/>
      </c>
    </row>
    <row r="531">
      <c r="B531" s="55" t="n">
        <v>657.493864194164</v>
      </c>
      <c r="C531" s="55" t="n">
        <v>35.8971686642348</v>
      </c>
      <c r="D531" s="55">
        <f>(C531*1000)/3600</f>
        <v/>
      </c>
      <c r="E531" s="55">
        <f>IF(B530=B531, 0, (D531-D530)/(B531-B530))</f>
        <v/>
      </c>
      <c r="F531">
        <f>(B531-B530)*(D531)</f>
        <v/>
      </c>
    </row>
    <row r="532">
      <c r="B532" s="55" t="n">
        <v>657.841559858194</v>
      </c>
      <c r="C532" s="55" t="n">
        <v>31.9367726246308</v>
      </c>
      <c r="D532" s="55">
        <f>(C532*1000)/3600</f>
        <v/>
      </c>
      <c r="E532" s="55">
        <f>IF(B531=B532, 0, (D532-D531)/(B532-B531))</f>
        <v/>
      </c>
      <c r="F532">
        <f>(B532-B531)*(D532)</f>
        <v/>
      </c>
    </row>
    <row r="533">
      <c r="B533" s="55" t="n">
        <v>658.189255522225</v>
      </c>
      <c r="C533" s="55" t="n">
        <v>34.5075560187597</v>
      </c>
      <c r="D533" s="55">
        <f>(C533*1000)/3600</f>
        <v/>
      </c>
      <c r="E533" s="55">
        <f>IF(B532=B533, 0, (D533-D532)/(B533-B532))</f>
        <v/>
      </c>
      <c r="F533">
        <f>(B533-B532)*(D533)</f>
        <v/>
      </c>
    </row>
    <row r="534">
      <c r="B534" s="55" t="n">
        <v>658.189255522225</v>
      </c>
      <c r="C534" s="55" t="n">
        <v>33.2569046378322</v>
      </c>
      <c r="D534" s="55">
        <f>(C534*1000)/3600</f>
        <v/>
      </c>
      <c r="E534" s="55">
        <f>IF(B533=B534, 0, (D534-D533)/(B534-B533))</f>
        <v/>
      </c>
      <c r="F534">
        <f>(B534-B533)*(D534)</f>
        <v/>
      </c>
    </row>
    <row r="535">
      <c r="B535" s="55" t="n">
        <v>659.232342514316</v>
      </c>
      <c r="C535" s="55" t="n">
        <v>25.1884662150425</v>
      </c>
      <c r="D535" s="55">
        <f>(C535*1000)/3600</f>
        <v/>
      </c>
      <c r="E535" s="55">
        <f>IF(B534=B535, 0, (D535-D534)/(B535-B534))</f>
        <v/>
      </c>
      <c r="F535">
        <f>(B535-B534)*(D535)</f>
        <v/>
      </c>
    </row>
    <row r="536">
      <c r="B536" s="55" t="n">
        <v>659.580038178347</v>
      </c>
      <c r="C536" s="55" t="n">
        <v>29.088066701407</v>
      </c>
      <c r="D536" s="55">
        <f>(C536*1000)/3600</f>
        <v/>
      </c>
      <c r="E536" s="55">
        <f>IF(B535=B536, 0, (D536-D535)/(B536-B535))</f>
        <v/>
      </c>
      <c r="F536">
        <f>(B536-B535)*(D536)</f>
        <v/>
      </c>
    </row>
    <row r="537">
      <c r="B537" s="55" t="n">
        <v>659.580038178347</v>
      </c>
      <c r="C537" s="55" t="n">
        <v>27.8374153204794</v>
      </c>
      <c r="D537" s="55">
        <f>(C537*1000)/3600</f>
        <v/>
      </c>
      <c r="E537" s="55">
        <f>IF(B536=B537, 0, (D537-D536)/(B537-B536))</f>
        <v/>
      </c>
      <c r="F537">
        <f>(B537-B536)*(D537)</f>
        <v/>
      </c>
    </row>
    <row r="538">
      <c r="B538" s="55" t="n">
        <v>659.580038178347</v>
      </c>
      <c r="C538" s="55" t="n">
        <v>26.5867639395518</v>
      </c>
      <c r="D538" s="55">
        <f>(C538*1000)/3600</f>
        <v/>
      </c>
      <c r="E538" s="55">
        <f>IF(B537=B538, 0, (D538-D537)/(B538-B537))</f>
        <v/>
      </c>
      <c r="F538">
        <f>(B538-B537)*(D538)</f>
        <v/>
      </c>
    </row>
    <row r="539">
      <c r="B539" s="55" t="n">
        <v>659.927733842378</v>
      </c>
      <c r="C539" s="55" t="n">
        <v>30.5819002952926</v>
      </c>
      <c r="D539" s="55">
        <f>(C539*1000)/3600</f>
        <v/>
      </c>
      <c r="E539" s="55">
        <f>IF(B538=B539, 0, (D539-D538)/(B539-B538))</f>
        <v/>
      </c>
      <c r="F539">
        <f>(B539-B538)*(D539)</f>
        <v/>
      </c>
    </row>
    <row r="540">
      <c r="B540" s="55" t="n">
        <v>662.3616034905911</v>
      </c>
      <c r="C540" s="55" t="n">
        <v>22.4005558450581</v>
      </c>
      <c r="D540" s="55">
        <f>(C540*1000)/3600</f>
        <v/>
      </c>
      <c r="E540" s="55">
        <f>IF(B539=B540, 0, (D540-D539)/(B540-B539))</f>
        <v/>
      </c>
      <c r="F540">
        <f>(B540-B539)*(D540)</f>
        <v/>
      </c>
    </row>
    <row r="541">
      <c r="B541" s="55" t="n">
        <v>662.3616034905911</v>
      </c>
      <c r="C541" s="55" t="n">
        <v>21.1499044641306</v>
      </c>
      <c r="D541" s="55">
        <f>(C541*1000)/3600</f>
        <v/>
      </c>
      <c r="E541" s="55">
        <f>IF(B540=B541, 0, (D541-D540)/(B541-B540))</f>
        <v/>
      </c>
      <c r="F541">
        <f>(B541-B540)*(D541)</f>
        <v/>
      </c>
    </row>
    <row r="542">
      <c r="B542" s="55" t="n">
        <v>662.3616034905911</v>
      </c>
      <c r="C542" s="55" t="n">
        <v>17.2937293729372</v>
      </c>
      <c r="D542" s="55">
        <f>(C542*1000)/3600</f>
        <v/>
      </c>
      <c r="E542" s="55">
        <f>IF(B541=B542, 0, (D542-D541)/(B542-B541))</f>
        <v/>
      </c>
      <c r="F542">
        <f>(B542-B541)*(D542)</f>
        <v/>
      </c>
    </row>
    <row r="543">
      <c r="B543" s="55" t="n">
        <v>662.91791655304</v>
      </c>
      <c r="C543" s="55" t="n">
        <v>19.888830988362</v>
      </c>
      <c r="D543" s="55">
        <f>(C543*1000)/3600</f>
        <v/>
      </c>
      <c r="E543" s="55">
        <f>IF(B542=B543, 0, (D543-D542)/(B543-B542))</f>
        <v/>
      </c>
      <c r="F543">
        <f>(B543-B542)*(D543)</f>
        <v/>
      </c>
    </row>
    <row r="544">
      <c r="B544" s="55" t="n">
        <v>662.91791655304</v>
      </c>
      <c r="C544" s="55" t="n">
        <v>18.6381796074344</v>
      </c>
      <c r="D544" s="55">
        <f>(C544*1000)/3600</f>
        <v/>
      </c>
      <c r="E544" s="55">
        <f>IF(B543=B544, 0, (D544-D543)/(B544-B543))</f>
        <v/>
      </c>
      <c r="F544">
        <f>(B544-B543)*(D544)</f>
        <v/>
      </c>
    </row>
    <row r="545">
      <c r="B545" s="55" t="n">
        <v>663.056994818652</v>
      </c>
      <c r="C545" s="55" t="n">
        <v>23.9812402292861</v>
      </c>
      <c r="D545" s="55">
        <f>(C545*1000)/3600</f>
        <v/>
      </c>
      <c r="E545" s="55">
        <f>IF(B544=B545, 0, (D545-D544)/(B545-B544))</f>
        <v/>
      </c>
      <c r="F545">
        <f>(B545-B544)*(D545)</f>
        <v/>
      </c>
    </row>
    <row r="546">
      <c r="B546" s="55" t="n">
        <v>663.288791928006</v>
      </c>
      <c r="C546" s="55" t="n">
        <v>13.3333333333333</v>
      </c>
      <c r="D546" s="55">
        <f>(C546*1000)/3600</f>
        <v/>
      </c>
      <c r="E546" s="55">
        <f>IF(B545=B546, 0, (D546-D545)/(B546-B545))</f>
        <v/>
      </c>
      <c r="F546">
        <f>(B546-B545)*(D546)</f>
        <v/>
      </c>
    </row>
    <row r="547">
      <c r="B547" s="55" t="n">
        <v>664.447777474775</v>
      </c>
      <c r="C547" s="55" t="n">
        <v>14.5839847142609</v>
      </c>
      <c r="D547" s="55">
        <f>(C547*1000)/3600</f>
        <v/>
      </c>
      <c r="E547" s="55">
        <f>IF(B546=B547, 0, (D547-D546)/(B547-B546))</f>
        <v/>
      </c>
      <c r="F547">
        <f>(B547-B546)*(D547)</f>
        <v/>
      </c>
    </row>
    <row r="548">
      <c r="B548" s="55" t="n">
        <v>664.447777474775</v>
      </c>
      <c r="C548" s="55" t="n">
        <v>12.291123849227</v>
      </c>
      <c r="D548" s="55">
        <f>(C548*1000)/3600</f>
        <v/>
      </c>
      <c r="E548" s="55">
        <f>IF(B547=B548, 0, (D548-D547)/(B548-B547))</f>
        <v/>
      </c>
      <c r="F548">
        <f>(B548-B547)*(D548)</f>
        <v/>
      </c>
    </row>
    <row r="549">
      <c r="B549" s="55" t="n">
        <v>664.7954731388051</v>
      </c>
      <c r="C549" s="55" t="n">
        <v>16.017022754907</v>
      </c>
      <c r="D549" s="55">
        <f>(C549*1000)/3600</f>
        <v/>
      </c>
      <c r="E549" s="55">
        <f>IF(B548=B549, 0, (D549-D548)/(B549-B548))</f>
        <v/>
      </c>
      <c r="F549">
        <f>(B549-B548)*(D549)</f>
        <v/>
      </c>
    </row>
    <row r="550">
      <c r="B550" s="55" t="n">
        <v>667.92473411508</v>
      </c>
      <c r="C550" s="55" t="n">
        <v>19.2218169185339</v>
      </c>
      <c r="D550" s="55">
        <f>(C550*1000)/3600</f>
        <v/>
      </c>
      <c r="E550" s="55">
        <f>IF(B549=B550, 0, (D550-D549)/(B550-B549))</f>
        <v/>
      </c>
      <c r="F550">
        <f>(B550-B549)*(D550)</f>
        <v/>
      </c>
    </row>
    <row r="551">
      <c r="B551" s="55" t="n">
        <v>667.92473411508</v>
      </c>
      <c r="C551" s="55" t="n">
        <v>17.9711655376063</v>
      </c>
      <c r="D551" s="55">
        <f>(C551*1000)/3600</f>
        <v/>
      </c>
      <c r="E551" s="55">
        <f>IF(B550=B551, 0, (D551-D550)/(B551-B550))</f>
        <v/>
      </c>
      <c r="F551">
        <f>(B551-B550)*(D551)</f>
        <v/>
      </c>
    </row>
    <row r="552">
      <c r="B552" s="55" t="n">
        <v>668.620125443141</v>
      </c>
      <c r="C552" s="55" t="n">
        <v>26.3088414104568</v>
      </c>
      <c r="D552" s="55">
        <f>(C552*1000)/3600</f>
        <v/>
      </c>
      <c r="E552" s="55">
        <f>IF(B551=B552, 0, (D552-D551)/(B552-B551))</f>
        <v/>
      </c>
      <c r="F552">
        <f>(B552-B551)*(D552)</f>
        <v/>
      </c>
    </row>
    <row r="553">
      <c r="B553" s="55" t="n">
        <v>668.620125443141</v>
      </c>
      <c r="C553" s="55" t="n">
        <v>27.9763765850269</v>
      </c>
      <c r="D553" s="55">
        <f>(C553*1000)/3600</f>
        <v/>
      </c>
      <c r="E553" s="55">
        <f>IF(B552=B553, 0, (D553-D552)/(B553-B552))</f>
        <v/>
      </c>
      <c r="F553">
        <f>(B553-B552)*(D553)</f>
        <v/>
      </c>
    </row>
    <row r="554">
      <c r="B554" s="55" t="n">
        <v>668.620125443141</v>
      </c>
      <c r="C554" s="55" t="n">
        <v>24.2244224422442</v>
      </c>
      <c r="D554" s="55">
        <f>(C554*1000)/3600</f>
        <v/>
      </c>
      <c r="E554" s="55">
        <f>IF(B553=B554, 0, (D554-D553)/(B554-B553))</f>
        <v/>
      </c>
      <c r="F554">
        <f>(B554-B553)*(D554)</f>
        <v/>
      </c>
    </row>
    <row r="555">
      <c r="B555" s="55" t="n">
        <v>668.620125443141</v>
      </c>
      <c r="C555" s="55" t="n">
        <v>22.9737710613166</v>
      </c>
      <c r="D555" s="55">
        <f>(C555*1000)/3600</f>
        <v/>
      </c>
      <c r="E555" s="55">
        <f>IF(B554=B555, 0, (D555-D554)/(B555-B554))</f>
        <v/>
      </c>
      <c r="F555">
        <f>(B555-B554)*(D555)</f>
        <v/>
      </c>
    </row>
    <row r="556">
      <c r="B556" s="55" t="n">
        <v>668.620125443141</v>
      </c>
      <c r="C556" s="55" t="n">
        <v>21.723119680389</v>
      </c>
      <c r="D556" s="55">
        <f>(C556*1000)/3600</f>
        <v/>
      </c>
      <c r="E556" s="55">
        <f>IF(B555=B556, 0, (D556-D555)/(B556-B555))</f>
        <v/>
      </c>
      <c r="F556">
        <f>(B556-B555)*(D556)</f>
        <v/>
      </c>
    </row>
    <row r="557">
      <c r="B557" s="55" t="n">
        <v>668.620125443141</v>
      </c>
      <c r="C557" s="55" t="n">
        <v>20.4724682994615</v>
      </c>
      <c r="D557" s="55">
        <f>(C557*1000)/3600</f>
        <v/>
      </c>
      <c r="E557" s="55">
        <f>IF(B556=B557, 0, (D557-D556)/(B557-B556))</f>
        <v/>
      </c>
      <c r="F557">
        <f>(B557-B556)*(D557)</f>
        <v/>
      </c>
    </row>
    <row r="558">
      <c r="B558" s="55" t="n">
        <v>669.3155167712021</v>
      </c>
      <c r="C558" s="55" t="n">
        <v>30.199756817787</v>
      </c>
      <c r="D558" s="55">
        <f>(C558*1000)/3600</f>
        <v/>
      </c>
      <c r="E558" s="55">
        <f>IF(B557=B558, 0, (D558-D557)/(B558-B557))</f>
        <v/>
      </c>
      <c r="F558">
        <f>(B558-B557)*(D558)</f>
        <v/>
      </c>
    </row>
    <row r="559">
      <c r="B559" s="55" t="n">
        <v>669.3155167712021</v>
      </c>
      <c r="C559" s="55" t="n">
        <v>28.9491054368594</v>
      </c>
      <c r="D559" s="55">
        <f>(C559*1000)/3600</f>
        <v/>
      </c>
      <c r="E559" s="55">
        <f>IF(B558=B559, 0, (D559-D558)/(B559-B558))</f>
        <v/>
      </c>
      <c r="F559">
        <f>(B559-B558)*(D559)</f>
        <v/>
      </c>
    </row>
    <row r="560">
      <c r="B560" s="55" t="n">
        <v>669.3155167712021</v>
      </c>
      <c r="C560" s="55" t="n">
        <v>32.9789821087372</v>
      </c>
      <c r="D560" s="55">
        <f>(C560*1000)/3600</f>
        <v/>
      </c>
      <c r="E560" s="55">
        <f>IF(B559=B560, 0, (D560-D559)/(B560-B559))</f>
        <v/>
      </c>
      <c r="F560">
        <f>(B560-B559)*(D560)</f>
        <v/>
      </c>
    </row>
    <row r="561">
      <c r="B561" s="55" t="n">
        <v>670.149986364876</v>
      </c>
      <c r="C561" s="55" t="n">
        <v>31.8117074865381</v>
      </c>
      <c r="D561" s="55">
        <f>(C561*1000)/3600</f>
        <v/>
      </c>
      <c r="E561" s="55">
        <f>IF(B560=B561, 0, (D561-D560)/(B561-B560))</f>
        <v/>
      </c>
      <c r="F561">
        <f>(B561-B560)*(D561)</f>
        <v/>
      </c>
    </row>
    <row r="562">
      <c r="B562" s="55" t="n">
        <v>672.618625579492</v>
      </c>
      <c r="C562" s="55" t="n">
        <v>34.4120201493833</v>
      </c>
      <c r="D562" s="55">
        <f>(C562*1000)/3600</f>
        <v/>
      </c>
      <c r="E562" s="55">
        <f>IF(B561=B562, 0, (D562-D561)/(B562-B561))</f>
        <v/>
      </c>
      <c r="F562">
        <f>(B562-B561)*(D562)</f>
        <v/>
      </c>
    </row>
    <row r="563">
      <c r="B563" s="55" t="n">
        <v>673.487864739569</v>
      </c>
      <c r="C563" s="55" t="n">
        <v>35.6192461351398</v>
      </c>
      <c r="D563" s="55">
        <f>(C563*1000)/3600</f>
        <v/>
      </c>
      <c r="E563" s="55">
        <f>IF(B562=B563, 0, (D563-D562)/(B563-B562))</f>
        <v/>
      </c>
      <c r="F563">
        <f>(B563-B562)*(D563)</f>
        <v/>
      </c>
    </row>
    <row r="564">
      <c r="B564" s="55" t="n">
        <v>674.724115989455</v>
      </c>
      <c r="C564" s="55" t="n">
        <v>37.1478200451624</v>
      </c>
      <c r="D564" s="55">
        <f>(C564*1000)/3600</f>
        <v/>
      </c>
      <c r="E564" s="55">
        <f>IF(B563=B564, 0, (D564-D563)/(B564-B563))</f>
        <v/>
      </c>
      <c r="F564">
        <f>(B564-B563)*(D564)</f>
        <v/>
      </c>
    </row>
    <row r="565">
      <c r="B565" s="55" t="n">
        <v>675.574038723752</v>
      </c>
      <c r="C565" s="55" t="n">
        <v>39.4823692895605</v>
      </c>
      <c r="D565" s="55">
        <f>(C565*1000)/3600</f>
        <v/>
      </c>
      <c r="E565" s="55">
        <f>IF(B564=B565, 0, (D565-D564)/(B565-B564))</f>
        <v/>
      </c>
      <c r="F565">
        <f>(B565-B564)*(D565)</f>
        <v/>
      </c>
    </row>
    <row r="566">
      <c r="B566" s="55" t="n">
        <v>675.574038723752</v>
      </c>
      <c r="C566" s="55" t="n">
        <v>37.9815876324474</v>
      </c>
      <c r="D566" s="55">
        <f>(C566*1000)/3600</f>
        <v/>
      </c>
      <c r="E566" s="55">
        <f>IF(B565=B566, 0, (D566-D565)/(B566-B565))</f>
        <v/>
      </c>
      <c r="F566">
        <f>(B566-B565)*(D566)</f>
        <v/>
      </c>
    </row>
    <row r="567">
      <c r="B567" s="55" t="n">
        <v>679.050995364057</v>
      </c>
      <c r="C567" s="55" t="n">
        <v>32.2841757859996</v>
      </c>
      <c r="D567" s="55">
        <f>(C567*1000)/3600</f>
        <v/>
      </c>
      <c r="E567" s="55">
        <f>IF(B566=B567, 0, (D567-D566)/(B567-B566))</f>
        <v/>
      </c>
      <c r="F567">
        <f>(B567-B566)*(D567)</f>
        <v/>
      </c>
    </row>
    <row r="568">
      <c r="B568" s="55" t="n">
        <v>679.050995364057</v>
      </c>
      <c r="C568" s="55" t="n">
        <v>31.033524405072</v>
      </c>
      <c r="D568" s="55">
        <f>(C568*1000)/3600</f>
        <v/>
      </c>
      <c r="E568" s="55">
        <f>IF(B567=B568, 0, (D568-D567)/(B568-B567))</f>
        <v/>
      </c>
      <c r="F568">
        <f>(B568-B567)*(D568)</f>
        <v/>
      </c>
    </row>
    <row r="569">
      <c r="B569" s="55" t="n">
        <v>679.050995364057</v>
      </c>
      <c r="C569" s="55" t="n">
        <v>29.7828730241445</v>
      </c>
      <c r="D569" s="55">
        <f>(C569*1000)/3600</f>
        <v/>
      </c>
      <c r="E569" s="55">
        <f>IF(B568=B569, 0, (D569-D568)/(B569-B568))</f>
        <v/>
      </c>
      <c r="F569">
        <f>(B569-B568)*(D569)</f>
        <v/>
      </c>
    </row>
    <row r="570">
      <c r="B570" s="55" t="n">
        <v>679.050995364057</v>
      </c>
      <c r="C570" s="55" t="n">
        <v>36.3140524578773</v>
      </c>
      <c r="D570" s="55">
        <f>(C570*1000)/3600</f>
        <v/>
      </c>
      <c r="E570" s="55">
        <f>IF(B569=B570, 0, (D570-D569)/(B570-B569))</f>
        <v/>
      </c>
      <c r="F570">
        <f>(B570-B569)*(D570)</f>
        <v/>
      </c>
    </row>
    <row r="571">
      <c r="B571" s="55" t="n">
        <v>679.050995364057</v>
      </c>
      <c r="C571" s="55" t="n">
        <v>35.0634010769498</v>
      </c>
      <c r="D571" s="55">
        <f>(C571*1000)/3600</f>
        <v/>
      </c>
      <c r="E571" s="55">
        <f>IF(B570=B571, 0, (D571-D570)/(B571-B570))</f>
        <v/>
      </c>
      <c r="F571">
        <f>(B571-B570)*(D571)</f>
        <v/>
      </c>
    </row>
    <row r="572">
      <c r="B572" s="55" t="n">
        <v>679.398691028088</v>
      </c>
      <c r="C572" s="55" t="n">
        <v>33.7085287476116</v>
      </c>
      <c r="D572" s="55">
        <f>(C572*1000)/3600</f>
        <v/>
      </c>
      <c r="E572" s="55">
        <f>IF(B571=B572, 0, (D572-D571)/(B572-B571))</f>
        <v/>
      </c>
      <c r="F572">
        <f>(B572-B571)*(D572)</f>
        <v/>
      </c>
    </row>
    <row r="573">
      <c r="B573" s="55" t="n">
        <v>679.746386692118</v>
      </c>
      <c r="C573" s="55" t="n">
        <v>28.3932603786694</v>
      </c>
      <c r="D573" s="55">
        <f>(C573*1000)/3600</f>
        <v/>
      </c>
      <c r="E573" s="55">
        <f>IF(B572=B573, 0, (D573-D572)/(B573-B572))</f>
        <v/>
      </c>
      <c r="F573">
        <f>(B573-B572)*(D573)</f>
        <v/>
      </c>
    </row>
    <row r="574">
      <c r="B574" s="55" t="n">
        <v>681.832560676302</v>
      </c>
      <c r="C574" s="55" t="n">
        <v>25.7877366684036</v>
      </c>
      <c r="D574" s="55">
        <f>(C574*1000)/3600</f>
        <v/>
      </c>
      <c r="E574" s="55">
        <f>IF(B573=B574, 0, (D574-D573)/(B574-B573))</f>
        <v/>
      </c>
      <c r="F574">
        <f>(B574-B573)*(D574)</f>
        <v/>
      </c>
    </row>
    <row r="575">
      <c r="B575" s="55" t="n">
        <v>681.832560676302</v>
      </c>
      <c r="C575" s="55" t="n">
        <v>23.2690637484801</v>
      </c>
      <c r="D575" s="55">
        <f>(C575*1000)/3600</f>
        <v/>
      </c>
      <c r="E575" s="55">
        <f>IF(B574=B575, 0, (D575-D574)/(B575-B574))</f>
        <v/>
      </c>
      <c r="F575">
        <f>(B575-B574)*(D575)</f>
        <v/>
      </c>
    </row>
    <row r="576">
      <c r="B576" s="55" t="n">
        <v>682.38887373875</v>
      </c>
      <c r="C576" s="55" t="n">
        <v>24.5996178565224</v>
      </c>
      <c r="D576" s="55">
        <f>(C576*1000)/3600</f>
        <v/>
      </c>
      <c r="E576" s="55">
        <f>IF(B575=B576, 0, (D576-D575)/(B576-B575))</f>
        <v/>
      </c>
      <c r="F576">
        <f>(B576-B575)*(D576)</f>
        <v/>
      </c>
    </row>
    <row r="577">
      <c r="B577" s="55" t="n">
        <v>682.667030269975</v>
      </c>
      <c r="C577" s="55" t="n">
        <v>27.3093625151988</v>
      </c>
      <c r="D577" s="55">
        <f>(C577*1000)/3600</f>
        <v/>
      </c>
      <c r="E577" s="55">
        <f>IF(B576=B577, 0, (D577-D576)/(B577-B576))</f>
        <v/>
      </c>
      <c r="F577">
        <f>(B577-B576)*(D577)</f>
        <v/>
      </c>
    </row>
    <row r="578">
      <c r="B578" s="55" t="n">
        <v>682.759749113716</v>
      </c>
      <c r="C578" s="55" t="n">
        <v>20.0382143477505</v>
      </c>
      <c r="D578" s="55">
        <f>(C578*1000)/3600</f>
        <v/>
      </c>
      <c r="E578" s="55">
        <f>IF(B577=B578, 0, (D578-D577)/(B578-B577))</f>
        <v/>
      </c>
      <c r="F578">
        <f>(B578-B577)*(D578)</f>
        <v/>
      </c>
    </row>
    <row r="579">
      <c r="B579" s="55" t="n">
        <v>683.918734660485</v>
      </c>
      <c r="C579" s="55" t="n">
        <v>19.065485495918</v>
      </c>
      <c r="D579" s="55">
        <f>(C579*1000)/3600</f>
        <v/>
      </c>
      <c r="E579" s="55">
        <f>IF(B578=B579, 0, (D579-D578)/(B579-B578))</f>
        <v/>
      </c>
      <c r="F579">
        <f>(B579-B578)*(D579)</f>
        <v/>
      </c>
    </row>
    <row r="580">
      <c r="B580" s="55" t="n">
        <v>684.1505317698389</v>
      </c>
      <c r="C580" s="55" t="n">
        <v>21.8157605234207</v>
      </c>
      <c r="D580" s="55">
        <f>(C580*1000)/3600</f>
        <v/>
      </c>
      <c r="E580" s="55">
        <f>IF(B579=B580, 0, (D580-D579)/(B580-B579))</f>
        <v/>
      </c>
      <c r="F580">
        <f>(B580-B579)*(D580)</f>
        <v/>
      </c>
    </row>
    <row r="581">
      <c r="B581" s="55" t="n">
        <v>687.39569130079</v>
      </c>
      <c r="C581" s="55" t="n">
        <v>25.0581900295292</v>
      </c>
      <c r="D581" s="55">
        <f>(C581*1000)/3600</f>
        <v/>
      </c>
      <c r="E581" s="55">
        <f>IF(B580=B581, 0, (D581-D580)/(B581-B580))</f>
        <v/>
      </c>
      <c r="F581">
        <f>(B581-B580)*(D581)</f>
        <v/>
      </c>
    </row>
    <row r="582">
      <c r="B582" s="55" t="n">
        <v>687.39569130079</v>
      </c>
      <c r="C582" s="55" t="n">
        <v>23.8075386486017</v>
      </c>
      <c r="D582" s="55">
        <f>(C582*1000)/3600</f>
        <v/>
      </c>
      <c r="E582" s="55">
        <f>IF(B581=B582, 0, (D582-D581)/(B582-B581))</f>
        <v/>
      </c>
      <c r="F582">
        <f>(B582-B581)*(D582)</f>
        <v/>
      </c>
    </row>
    <row r="583">
      <c r="B583" s="55" t="n">
        <v>688.091082628852</v>
      </c>
      <c r="C583" s="55" t="n">
        <v>26.0482890394302</v>
      </c>
      <c r="D583" s="55">
        <f>(C583*1000)/3600</f>
        <v/>
      </c>
      <c r="E583" s="55">
        <f>IF(B582=B583, 0, (D583-D582)/(B583-B582))</f>
        <v/>
      </c>
      <c r="F583">
        <f>(B583-B582)*(D583)</f>
        <v/>
      </c>
    </row>
    <row r="584">
      <c r="B584" s="55" t="n">
        <v>690.177256613035</v>
      </c>
      <c r="C584" s="55" t="n">
        <v>28.3237797463957</v>
      </c>
      <c r="D584" s="55">
        <f>(C584*1000)/3600</f>
        <v/>
      </c>
      <c r="E584" s="55">
        <f>IF(B583=B584, 0, (D584-D583)/(B584-B583))</f>
        <v/>
      </c>
      <c r="F584">
        <f>(B584-B583)*(D584)</f>
        <v/>
      </c>
    </row>
    <row r="585">
      <c r="B585" s="55" t="n">
        <v>690.177256613035</v>
      </c>
      <c r="C585" s="55" t="n">
        <v>27.2468299461525</v>
      </c>
      <c r="D585" s="55">
        <f>(C585*1000)/3600</f>
        <v/>
      </c>
      <c r="E585" s="55">
        <f>IF(B584=B585, 0, (D585-D584)/(B585-B584))</f>
        <v/>
      </c>
      <c r="F585">
        <f>(B585-B584)*(D585)</f>
        <v/>
      </c>
    </row>
    <row r="586">
      <c r="B586" s="55" t="n">
        <v>690.872647941096</v>
      </c>
      <c r="C586" s="55" t="n">
        <v>30.0477679346882</v>
      </c>
      <c r="D586" s="55">
        <f>(C586*1000)/3600</f>
        <v/>
      </c>
      <c r="E586" s="55">
        <f>IF(B585=B586, 0, (D586-D585)/(B586-B585))</f>
        <v/>
      </c>
      <c r="F586">
        <f>(B586-B585)*(D586)</f>
        <v/>
      </c>
    </row>
    <row r="587">
      <c r="B587" s="55" t="n">
        <v>693.356188398457</v>
      </c>
      <c r="C587" s="55" t="n">
        <v>31.698553313978</v>
      </c>
      <c r="D587" s="55">
        <f>(C587*1000)/3600</f>
        <v/>
      </c>
      <c r="E587" s="55">
        <f>IF(B586=B587, 0, (D587-D586)/(B587-B586))</f>
        <v/>
      </c>
      <c r="F587">
        <f>(B587-B586)*(D587)</f>
        <v/>
      </c>
    </row>
    <row r="588">
      <c r="B588" s="55" t="n">
        <v>694.349604581401</v>
      </c>
      <c r="C588" s="55" t="n">
        <v>32.9095014764634</v>
      </c>
      <c r="D588" s="55">
        <f>(C588*1000)/3600</f>
        <v/>
      </c>
      <c r="E588" s="55">
        <f>IF(B587=B588, 0, (D588-D587)/(B588-B587))</f>
        <v/>
      </c>
      <c r="F588">
        <f>(B588-B587)*(D588)</f>
        <v/>
      </c>
    </row>
    <row r="589">
      <c r="B589" s="55" t="n">
        <v>696.435778565584</v>
      </c>
      <c r="C589" s="55" t="n">
        <v>30.2692374500608</v>
      </c>
      <c r="D589" s="55">
        <f>(C589*1000)/3600</f>
        <v/>
      </c>
      <c r="E589" s="55">
        <f>IF(B588=B589, 0, (D589-D588)/(B589-B588))</f>
        <v/>
      </c>
      <c r="F589">
        <f>(B589-B588)*(D589)</f>
        <v/>
      </c>
    </row>
    <row r="590">
      <c r="B590" s="55" t="n">
        <v>696.435778565584</v>
      </c>
      <c r="C590" s="55" t="n">
        <v>29.0185860691332</v>
      </c>
      <c r="D590" s="55">
        <f>(C590*1000)/3600</f>
        <v/>
      </c>
      <c r="E590" s="55">
        <f>IF(B589=B590, 0, (D590-D589)/(B590-B589))</f>
        <v/>
      </c>
      <c r="F590">
        <f>(B590-B589)*(D590)</f>
        <v/>
      </c>
    </row>
    <row r="591">
      <c r="B591" s="55" t="n">
        <v>696.783474229615</v>
      </c>
      <c r="C591" s="55" t="n">
        <v>24.7455271842974</v>
      </c>
      <c r="D591" s="55">
        <f>(C591*1000)/3600</f>
        <v/>
      </c>
      <c r="E591" s="55">
        <f>IF(B590=B591, 0, (D591-D590)/(B591-B590))</f>
        <v/>
      </c>
      <c r="F591">
        <f>(B591-B590)*(D591)</f>
        <v/>
      </c>
    </row>
    <row r="592">
      <c r="B592" s="55" t="n">
        <v>697.131169893646</v>
      </c>
      <c r="C592" s="55" t="n">
        <v>27.4205315268369</v>
      </c>
      <c r="D592" s="55">
        <f>(C592*1000)/3600</f>
        <v/>
      </c>
      <c r="E592" s="55">
        <f>IF(B591=B592, 0, (D592-D591)/(B592-B591))</f>
        <v/>
      </c>
      <c r="F592">
        <f>(B592-B591)*(D592)</f>
        <v/>
      </c>
    </row>
    <row r="593">
      <c r="B593" s="55" t="n">
        <v>697.131169893646</v>
      </c>
      <c r="C593" s="55" t="n">
        <v>26.1698801459093</v>
      </c>
      <c r="D593" s="55">
        <f>(C593*1000)/3600</f>
        <v/>
      </c>
      <c r="E593" s="55">
        <f>IF(B592=B593, 0, (D593-D592)/(B593-B592))</f>
        <v/>
      </c>
      <c r="F593">
        <f>(B593-B592)*(D593)</f>
        <v/>
      </c>
    </row>
    <row r="594">
      <c r="B594" s="55" t="n">
        <v>698.174256885737</v>
      </c>
      <c r="C594" s="55" t="n">
        <v>22.1400034740316</v>
      </c>
      <c r="D594" s="55">
        <f>(C594*1000)/3600</f>
        <v/>
      </c>
      <c r="E594" s="55">
        <f>IF(B593=B594, 0, (D594-D593)/(B594-B593))</f>
        <v/>
      </c>
      <c r="F594">
        <f>(B594-B593)*(D594)</f>
        <v/>
      </c>
    </row>
    <row r="595">
      <c r="B595" s="55" t="n">
        <v>698.521952549768</v>
      </c>
      <c r="C595" s="55" t="n">
        <v>23.4601354872329</v>
      </c>
      <c r="D595" s="55">
        <f>(C595*1000)/3600</f>
        <v/>
      </c>
      <c r="E595" s="55">
        <f>IF(B594=B595, 0, (D595-D594)/(B595-B594))</f>
        <v/>
      </c>
      <c r="F595">
        <f>(B595-B594)*(D595)</f>
        <v/>
      </c>
    </row>
    <row r="596">
      <c r="B596" s="55" t="n">
        <v>702.694300518134</v>
      </c>
      <c r="C596" s="55" t="n">
        <v>20.8268195240576</v>
      </c>
      <c r="D596" s="55">
        <f>(C596*1000)/3600</f>
        <v/>
      </c>
      <c r="E596" s="55">
        <f>IF(B595=B596, 0, (D596-D595)/(B596-B595))</f>
        <v/>
      </c>
      <c r="F596">
        <f>(B596-B595)*(D596)</f>
        <v/>
      </c>
    </row>
    <row r="597">
      <c r="B597" s="55" t="n">
        <v>705.707662939732</v>
      </c>
      <c r="C597" s="55" t="n">
        <v>19.1523362862602</v>
      </c>
      <c r="D597" s="55">
        <f>(C597*1000)/3600</f>
        <v/>
      </c>
      <c r="E597" s="55">
        <f>IF(B596=B597, 0, (D597-D596)/(B597-B596))</f>
        <v/>
      </c>
      <c r="F597">
        <f>(B597-B596)*(D597)</f>
        <v/>
      </c>
    </row>
    <row r="598">
      <c r="B598" s="55" t="n">
        <v>707.06533172309</v>
      </c>
      <c r="C598" s="55" t="n">
        <v>15.2018660512667</v>
      </c>
      <c r="D598" s="55">
        <f>(C598*1000)/3600</f>
        <v/>
      </c>
      <c r="E598" s="55">
        <f>IF(B597=B598, 0, (D598-D597)/(B598-B597))</f>
        <v/>
      </c>
      <c r="F598">
        <f>(B598-B597)*(D598)</f>
        <v/>
      </c>
    </row>
    <row r="599">
      <c r="B599" s="55" t="n">
        <v>707.562039814562</v>
      </c>
      <c r="C599" s="55" t="n">
        <v>16.5120722598575</v>
      </c>
      <c r="D599" s="55">
        <f>(C599*1000)/3600</f>
        <v/>
      </c>
      <c r="E599" s="55">
        <f>IF(B598=B599, 0, (D599-D598)/(B599-B598))</f>
        <v/>
      </c>
      <c r="F599">
        <f>(B599-B598)*(D599)</f>
        <v/>
      </c>
    </row>
    <row r="600">
      <c r="B600" s="55" t="n">
        <v>707.701118080174</v>
      </c>
      <c r="C600" s="55" t="n">
        <v>12.3640785131144</v>
      </c>
      <c r="D600" s="55">
        <f>(C600*1000)/3600</f>
        <v/>
      </c>
      <c r="E600" s="55">
        <f>IF(B599=B600, 0, (D600-D599)/(B600-B599))</f>
        <v/>
      </c>
      <c r="F600">
        <f>(B600-B599)*(D600)</f>
        <v/>
      </c>
    </row>
    <row r="601">
      <c r="B601" s="55" t="n">
        <v>708.0256340332689</v>
      </c>
      <c r="C601" s="55" t="n">
        <v>13.7675872850443</v>
      </c>
      <c r="D601" s="55">
        <f>(C601*1000)/3600</f>
        <v/>
      </c>
      <c r="E601" s="55">
        <f>IF(B600=B601, 0, (D601-D600)/(B601-B600))</f>
        <v/>
      </c>
      <c r="F601">
        <f>(B601-B600)*(D601)</f>
        <v/>
      </c>
    </row>
    <row r="602">
      <c r="B602" s="55" t="n">
        <v>708.058747906034</v>
      </c>
      <c r="C602" s="55" t="n">
        <v>17.9413881237748</v>
      </c>
      <c r="D602" s="55">
        <f>(C602*1000)/3600</f>
        <v/>
      </c>
      <c r="E602" s="55">
        <f>IF(B601=B602, 0, (D602-D601)/(B602-B601))</f>
        <v/>
      </c>
      <c r="F602">
        <f>(B602-B601)*(D602)</f>
        <v/>
      </c>
    </row>
    <row r="603">
      <c r="B603" s="55" t="n">
        <v>712.429779110989</v>
      </c>
      <c r="C603" s="55" t="n">
        <v>20.8632968560013</v>
      </c>
      <c r="D603" s="55">
        <f>(C603*1000)/3600</f>
        <v/>
      </c>
      <c r="E603" s="55">
        <f>IF(B602=B603, 0, (D603-D602)/(B603-B602))</f>
        <v/>
      </c>
      <c r="F603">
        <f>(B603-B602)*(D603)</f>
        <v/>
      </c>
    </row>
    <row r="604">
      <c r="B604" s="55" t="n">
        <v>715.410027659823</v>
      </c>
      <c r="C604" s="55" t="n">
        <v>16.0505223454676</v>
      </c>
      <c r="D604" s="55">
        <f>(C604*1000)/3600</f>
        <v/>
      </c>
      <c r="E604" s="55">
        <f>IF(B603=B604, 0, (D604-D603)/(B604-B603))</f>
        <v/>
      </c>
      <c r="F604">
        <f>(B604-B603)*(D604)</f>
        <v/>
      </c>
    </row>
    <row r="605">
      <c r="B605" s="55" t="n">
        <v>715.767657485683</v>
      </c>
      <c r="C605" s="55" t="n">
        <v>17.3875282265068</v>
      </c>
      <c r="D605" s="55">
        <f>(C605*1000)/3600</f>
        <v/>
      </c>
      <c r="E605" s="55">
        <f>IF(B604=B605, 0, (D605-D604)/(B605-B604))</f>
        <v/>
      </c>
      <c r="F605">
        <f>(B605-B604)*(D605)</f>
        <v/>
      </c>
    </row>
    <row r="606">
      <c r="B606" s="55" t="n">
        <v>716.204760606178</v>
      </c>
      <c r="C606" s="55" t="n">
        <v>18.9240427802178</v>
      </c>
      <c r="D606" s="55">
        <f>(C606*1000)/3600</f>
        <v/>
      </c>
      <c r="E606" s="55">
        <f>IF(B605=B606, 0, (D606-D605)/(B606-B605))</f>
        <v/>
      </c>
      <c r="F606">
        <f>(B606-B605)*(D606)</f>
        <v/>
      </c>
    </row>
    <row r="607">
      <c r="B607" s="55" t="n">
        <v>716.602127079356</v>
      </c>
      <c r="C607" s="55" t="n">
        <v>13.5105089456314</v>
      </c>
      <c r="D607" s="55">
        <f>(C607*1000)/3600</f>
        <v/>
      </c>
      <c r="E607" s="55">
        <f>IF(B606=B607, 0, (D607-D606)/(B607-B606))</f>
        <v/>
      </c>
      <c r="F607">
        <f>(B607-B606)*(D607)</f>
        <v/>
      </c>
    </row>
    <row r="608">
      <c r="B608" s="55" t="n">
        <v>716.602127079356</v>
      </c>
      <c r="C608" s="55" t="n">
        <v>12.4682994615251</v>
      </c>
      <c r="D608" s="55">
        <f>(C608*1000)/3600</f>
        <v/>
      </c>
      <c r="E608" s="55">
        <f>IF(B607=B608, 0, (D608-D607)/(B608-B607))</f>
        <v/>
      </c>
      <c r="F608">
        <f>(B608-B607)*(D608)</f>
        <v/>
      </c>
    </row>
    <row r="609">
      <c r="B609" s="55" t="n">
        <v>717.794226498889</v>
      </c>
      <c r="C609" s="55" t="n">
        <v>14.9189806198665</v>
      </c>
      <c r="D609" s="55">
        <f>(C609*1000)/3600</f>
        <v/>
      </c>
      <c r="E609" s="55">
        <f>IF(B608=B609, 0, (D609-D608)/(B609-B608))</f>
        <v/>
      </c>
      <c r="F609">
        <f>(B609-B608)*(D609)</f>
        <v/>
      </c>
    </row>
    <row r="610">
      <c r="B610" s="55" t="n">
        <v>720.7744750477229</v>
      </c>
      <c r="C610" s="55" t="n">
        <v>18.1796074344276</v>
      </c>
      <c r="D610" s="55">
        <f>(C610*1000)/3600</f>
        <v/>
      </c>
      <c r="E610" s="55">
        <f>IF(B609=B610, 0, (D610-D609)/(B610-B609))</f>
        <v/>
      </c>
      <c r="F610">
        <f>(B610-B609)*(D610)</f>
        <v/>
      </c>
    </row>
    <row r="611">
      <c r="B611" s="55" t="n">
        <v>720.7744750477229</v>
      </c>
      <c r="C611" s="55" t="n">
        <v>16.9289560535</v>
      </c>
      <c r="D611" s="55">
        <f>(C611*1000)/3600</f>
        <v/>
      </c>
      <c r="E611" s="55">
        <f>IF(B610=B611, 0, (D611-D610)/(B611-B610))</f>
        <v/>
      </c>
      <c r="F611">
        <f>(B611-B610)*(D611)</f>
        <v/>
      </c>
    </row>
    <row r="612">
      <c r="B612" s="55" t="n">
        <v>721.469866375784</v>
      </c>
      <c r="C612" s="55" t="n">
        <v>21.3409762028834</v>
      </c>
      <c r="D612" s="55">
        <f>(C612*1000)/3600</f>
        <v/>
      </c>
      <c r="E612" s="55">
        <f>IF(B611=B612, 0, (D612-D611)/(B612-B611))</f>
        <v/>
      </c>
      <c r="F612">
        <f>(B612-B611)*(D612)</f>
        <v/>
      </c>
    </row>
    <row r="613">
      <c r="B613" s="55" t="n">
        <v>721.469866375784</v>
      </c>
      <c r="C613" s="55" t="n">
        <v>19.3781483411499</v>
      </c>
      <c r="D613" s="55">
        <f>(C613*1000)/3600</f>
        <v/>
      </c>
      <c r="E613" s="55">
        <f>IF(B612=B613, 0, (D613-D612)/(B613-B612))</f>
        <v/>
      </c>
      <c r="F613">
        <f>(B613-B612)*(D613)</f>
        <v/>
      </c>
    </row>
    <row r="614">
      <c r="B614" s="55" t="n">
        <v>722.860649031906</v>
      </c>
      <c r="C614" s="55" t="n">
        <v>23.5469862775751</v>
      </c>
      <c r="D614" s="55">
        <f>(C614*1000)/3600</f>
        <v/>
      </c>
      <c r="E614" s="55">
        <f>IF(B613=B614, 0, (D614-D613)/(B614-B613))</f>
        <v/>
      </c>
      <c r="F614">
        <f>(B614-B613)*(D614)</f>
        <v/>
      </c>
    </row>
    <row r="615">
      <c r="B615" s="55" t="n">
        <v>723.556040359967</v>
      </c>
      <c r="C615" s="55" t="n">
        <v>25.2666319263505</v>
      </c>
      <c r="D615" s="55">
        <f>(C615*1000)/3600</f>
        <v/>
      </c>
      <c r="E615" s="55">
        <f>IF(B614=B615, 0, (D615-D614)/(B615-B614))</f>
        <v/>
      </c>
      <c r="F615">
        <f>(B615-B614)*(D615)</f>
        <v/>
      </c>
    </row>
    <row r="616">
      <c r="B616" s="55" t="n">
        <v>724.251431688028</v>
      </c>
      <c r="C616" s="55" t="n">
        <v>27.0210178912628</v>
      </c>
      <c r="D616" s="55">
        <f>(C616*1000)/3600</f>
        <v/>
      </c>
      <c r="E616" s="55">
        <f>IF(B615=B616, 0, (D616-D615)/(B616-B615))</f>
        <v/>
      </c>
      <c r="F616">
        <f>(B616-B615)*(D616)</f>
        <v/>
      </c>
    </row>
    <row r="617">
      <c r="B617" s="55" t="n">
        <v>724.946823016089</v>
      </c>
      <c r="C617" s="55" t="n">
        <v>31.1030050373458</v>
      </c>
      <c r="D617" s="55">
        <f>(C617*1000)/3600</f>
        <v/>
      </c>
      <c r="E617" s="55">
        <f>IF(B616=B617, 0, (D617-D616)/(B617-B616))</f>
        <v/>
      </c>
      <c r="F617">
        <f>(B617-B616)*(D617)</f>
        <v/>
      </c>
    </row>
    <row r="618">
      <c r="B618" s="55" t="n">
        <v>724.946823016089</v>
      </c>
      <c r="C618" s="55" t="n">
        <v>29.8523536564182</v>
      </c>
      <c r="D618" s="55">
        <f>(C618*1000)/3600</f>
        <v/>
      </c>
      <c r="E618" s="55">
        <f>IF(B617=B618, 0, (D618-D617)/(B618-B617))</f>
        <v/>
      </c>
      <c r="F618">
        <f>(B618-B617)*(D618)</f>
        <v/>
      </c>
    </row>
    <row r="619">
      <c r="B619" s="55" t="n">
        <v>724.946823016089</v>
      </c>
      <c r="C619" s="55" t="n">
        <v>28.6017022754907</v>
      </c>
      <c r="D619" s="55">
        <f>(C619*1000)/3600</f>
        <v/>
      </c>
      <c r="E619" s="55">
        <f>IF(B618=B619, 0, (D619-D618)/(B619-B618))</f>
        <v/>
      </c>
      <c r="F619">
        <f>(B619-B618)*(D619)</f>
        <v/>
      </c>
    </row>
    <row r="620">
      <c r="B620" s="55" t="n">
        <v>725.940239199033</v>
      </c>
      <c r="C620" s="55" t="n">
        <v>32.9492046949056</v>
      </c>
      <c r="D620" s="55">
        <f>(C620*1000)/3600</f>
        <v/>
      </c>
      <c r="E620" s="55">
        <f>IF(B619=B620, 0, (D620-D619)/(B620-B619))</f>
        <v/>
      </c>
      <c r="F620">
        <f>(B620-B619)*(D620)</f>
        <v/>
      </c>
    </row>
    <row r="621">
      <c r="B621" s="55" t="n">
        <v>726.337605672211</v>
      </c>
      <c r="C621" s="55" t="n">
        <v>36.0361299287823</v>
      </c>
      <c r="D621" s="55">
        <f>(C621*1000)/3600</f>
        <v/>
      </c>
      <c r="E621" s="55">
        <f>IF(B620=B621, 0, (D621-D620)/(B621-B620))</f>
        <v/>
      </c>
      <c r="F621">
        <f>(B621-B620)*(D621)</f>
        <v/>
      </c>
    </row>
    <row r="622">
      <c r="B622" s="55" t="n">
        <v>726.337605672211</v>
      </c>
      <c r="C622" s="55" t="n">
        <v>34.7854785478547</v>
      </c>
      <c r="D622" s="55">
        <f>(C622*1000)/3600</f>
        <v/>
      </c>
      <c r="E622" s="55">
        <f>IF(B621=B622, 0, (D622-D621)/(B622-B621))</f>
        <v/>
      </c>
      <c r="F622">
        <f>(B622-B621)*(D622)</f>
        <v/>
      </c>
    </row>
    <row r="623">
      <c r="B623" s="55" t="n">
        <v>726.89391873466</v>
      </c>
      <c r="C623" s="55" t="n">
        <v>37.6272364078513</v>
      </c>
      <c r="D623" s="55">
        <f>(C623*1000)/3600</f>
        <v/>
      </c>
      <c r="E623" s="55">
        <f>IF(B622=B623, 0, (D623-D622)/(B623-B622))</f>
        <v/>
      </c>
      <c r="F623">
        <f>(B623-B622)*(D623)</f>
        <v/>
      </c>
    </row>
    <row r="624">
      <c r="B624" s="55" t="n">
        <v>727.728388328333</v>
      </c>
      <c r="C624" s="55" t="n">
        <v>39.0932777488275</v>
      </c>
      <c r="D624" s="55">
        <f>(C624*1000)/3600</f>
        <v/>
      </c>
      <c r="E624" s="55">
        <f>IF(B623=B624, 0, (D624-D623)/(B624-B623))</f>
        <v/>
      </c>
      <c r="F624">
        <f>(B624-B623)*(D624)</f>
        <v/>
      </c>
    </row>
    <row r="625">
      <c r="B625" s="55" t="n">
        <v>728.2847013907819</v>
      </c>
      <c r="C625" s="55" t="n">
        <v>40.6913322911238</v>
      </c>
      <c r="D625" s="55">
        <f>(C625*1000)/3600</f>
        <v/>
      </c>
      <c r="E625" s="55">
        <f>IF(B624=B625, 0, (D625-D624)/(B625-B624))</f>
        <v/>
      </c>
      <c r="F625">
        <f>(B625-B624)*(D625)</f>
        <v/>
      </c>
    </row>
    <row r="626">
      <c r="B626" s="55" t="n">
        <v>732.132533406053</v>
      </c>
      <c r="C626" s="55" t="n">
        <v>42.2199062011464</v>
      </c>
      <c r="D626" s="55">
        <f>(C626*1000)/3600</f>
        <v/>
      </c>
      <c r="E626" s="55">
        <f>IF(B625=B626, 0, (D626-D625)/(B626-B625))</f>
        <v/>
      </c>
      <c r="F626">
        <f>(B626-B625)*(D626)</f>
        <v/>
      </c>
    </row>
    <row r="627">
      <c r="B627" s="55" t="n">
        <v>736.7684755931271</v>
      </c>
      <c r="C627" s="55" t="n">
        <v>43.7137397950321</v>
      </c>
      <c r="D627" s="55">
        <f>(C627*1000)/3600</f>
        <v/>
      </c>
      <c r="E627" s="55">
        <f>IF(B626=B627, 0, (D627-D626)/(B627-B626))</f>
        <v/>
      </c>
      <c r="F627">
        <f>(B627-B626)*(D627)</f>
        <v/>
      </c>
    </row>
    <row r="628">
      <c r="B628" s="55" t="n">
        <v>739.689119170984</v>
      </c>
      <c r="C628" s="55" t="n">
        <v>45.5063401076949</v>
      </c>
      <c r="D628" s="55">
        <f>(C628*1000)/3600</f>
        <v/>
      </c>
      <c r="E628" s="55">
        <f>IF(B627=B628, 0, (D628-D627)/(B628-B627))</f>
        <v/>
      </c>
      <c r="F628">
        <f>(B628-B627)*(D628)</f>
        <v/>
      </c>
    </row>
    <row r="629">
      <c r="B629" s="55" t="n">
        <v>742.331606217616</v>
      </c>
      <c r="C629" s="55" t="n">
        <v>47.3093625151989</v>
      </c>
      <c r="D629" s="55">
        <f>(C629*1000)/3600</f>
        <v/>
      </c>
      <c r="E629" s="55">
        <f>IF(B628=B629, 0, (D629-D628)/(B629-B628))</f>
        <v/>
      </c>
      <c r="F629">
        <f>(B629-B628)*(D629)</f>
        <v/>
      </c>
    </row>
    <row r="630">
      <c r="B630" s="55" t="n">
        <v>749.563676029451</v>
      </c>
      <c r="C630" s="55" t="n">
        <v>48.8726767413583</v>
      </c>
      <c r="D630" s="55">
        <f>(C630*1000)/3600</f>
        <v/>
      </c>
      <c r="E630" s="55">
        <f>IF(B629=B630, 0, (D630-D629)/(B630-B629))</f>
        <v/>
      </c>
      <c r="F630">
        <f>(B630-B629)*(D630)</f>
        <v/>
      </c>
    </row>
    <row r="631">
      <c r="B631" s="55" t="n">
        <v>754.153258794655</v>
      </c>
      <c r="C631" s="55" t="n">
        <v>48.820566267153</v>
      </c>
      <c r="D631" s="55">
        <f>(C631*1000)/3600</f>
        <v/>
      </c>
      <c r="E631" s="55">
        <f>IF(B630=B631, 0, (D631-D630)/(B631-B630))</f>
        <v/>
      </c>
      <c r="F631">
        <f>(B631-B630)*(D631)</f>
        <v/>
      </c>
    </row>
    <row r="632">
      <c r="B632" s="55" t="n">
        <v>754.848650122716</v>
      </c>
      <c r="C632" s="55" t="n">
        <v>46.7535174570088</v>
      </c>
      <c r="D632" s="55">
        <f>(C632*1000)/3600</f>
        <v/>
      </c>
      <c r="E632" s="55">
        <f>IF(B631=B632, 0, (D632-D631)/(B632-B631))</f>
        <v/>
      </c>
      <c r="F632">
        <f>(B632-B631)*(D632)</f>
        <v/>
      </c>
    </row>
    <row r="633">
      <c r="B633" s="55" t="n">
        <v>755.5440414507769</v>
      </c>
      <c r="C633" s="55" t="n">
        <v>44.9296508598228</v>
      </c>
      <c r="D633" s="55">
        <f>(C633*1000)/3600</f>
        <v/>
      </c>
      <c r="E633" s="55">
        <f>IF(B632=B633, 0, (D633-D632)/(B633-B632))</f>
        <v/>
      </c>
      <c r="F633">
        <f>(B633-B632)*(D633)</f>
        <v/>
      </c>
    </row>
    <row r="634">
      <c r="B634" s="55" t="n">
        <v>755.8221979820009</v>
      </c>
      <c r="C634" s="55" t="n">
        <v>43.4219211394823</v>
      </c>
      <c r="D634" s="55">
        <f>(C634*1000)/3600</f>
        <v/>
      </c>
      <c r="E634" s="55">
        <f>IF(B633=B634, 0, (D634-D633)/(B634-B633))</f>
        <v/>
      </c>
      <c r="F634">
        <f>(B634-B633)*(D634)</f>
        <v/>
      </c>
    </row>
    <row r="635">
      <c r="B635" s="55" t="n">
        <v>756.587128442868</v>
      </c>
      <c r="C635" s="55" t="n">
        <v>36.9914886225464</v>
      </c>
      <c r="D635" s="55">
        <f>(C635*1000)/3600</f>
        <v/>
      </c>
      <c r="E635" s="55">
        <f>IF(B634=B635, 0, (D635-D634)/(B635-B634))</f>
        <v/>
      </c>
      <c r="F635">
        <f>(B635-B634)*(D635)</f>
        <v/>
      </c>
    </row>
    <row r="636">
      <c r="B636" s="55" t="n">
        <v>756.934824106899</v>
      </c>
      <c r="C636" s="55" t="n">
        <v>42.1504255688726</v>
      </c>
      <c r="D636" s="55">
        <f>(C636*1000)/3600</f>
        <v/>
      </c>
      <c r="E636" s="55">
        <f>IF(B635=B636, 0, (D636-D635)/(B636-B635))</f>
        <v/>
      </c>
      <c r="F636">
        <f>(B636-B635)*(D636)</f>
        <v/>
      </c>
    </row>
    <row r="637">
      <c r="B637" s="55" t="n">
        <v>756.934824106899</v>
      </c>
      <c r="C637" s="55" t="n">
        <v>40.8997741879451</v>
      </c>
      <c r="D637" s="55">
        <f>(C637*1000)/3600</f>
        <v/>
      </c>
      <c r="E637" s="55">
        <f>IF(B636=B637, 0, (D637-D636)/(B637-B636))</f>
        <v/>
      </c>
      <c r="F637">
        <f>(B637-B636)*(D637)</f>
        <v/>
      </c>
    </row>
    <row r="638">
      <c r="B638" s="55" t="n">
        <v>756.934824106899</v>
      </c>
      <c r="C638" s="55" t="n">
        <v>39.6491228070175</v>
      </c>
      <c r="D638" s="55">
        <f>(C638*1000)/3600</f>
        <v/>
      </c>
      <c r="E638" s="55">
        <f>IF(B637=B638, 0, (D638-D637)/(B638-B637))</f>
        <v/>
      </c>
      <c r="F638">
        <f>(B638-B637)*(D638)</f>
        <v/>
      </c>
    </row>
    <row r="639">
      <c r="B639" s="55" t="n">
        <v>756.934824106899</v>
      </c>
      <c r="C639" s="55" t="n">
        <v>38.3984714260899</v>
      </c>
      <c r="D639" s="55">
        <f>(C639*1000)/3600</f>
        <v/>
      </c>
      <c r="E639" s="55">
        <f>IF(B638=B639, 0, (D639-D638)/(B639-B638))</f>
        <v/>
      </c>
      <c r="F639">
        <f>(B639-B638)*(D639)</f>
        <v/>
      </c>
    </row>
    <row r="640">
      <c r="B640" s="55" t="n">
        <v>758.325606763021</v>
      </c>
      <c r="C640" s="55" t="n">
        <v>34.160152857391</v>
      </c>
      <c r="D640" s="55">
        <f>(C640*1000)/3600</f>
        <v/>
      </c>
      <c r="E640" s="55">
        <f>IF(B639=B640, 0, (D640-D639)/(B640-B639))</f>
        <v/>
      </c>
      <c r="F640">
        <f>(B640-B639)*(D640)</f>
        <v/>
      </c>
    </row>
    <row r="641">
      <c r="B641" s="55" t="n">
        <v>758.325606763021</v>
      </c>
      <c r="C641" s="55" t="n">
        <v>32.9095014764634</v>
      </c>
      <c r="D641" s="55">
        <f>(C641*1000)/3600</f>
        <v/>
      </c>
      <c r="E641" s="55">
        <f>IF(B640=B641, 0, (D641-D640)/(B641-B640))</f>
        <v/>
      </c>
      <c r="F641">
        <f>(B641-B640)*(D641)</f>
        <v/>
      </c>
    </row>
    <row r="642">
      <c r="B642" s="55" t="n">
        <v>758.325606763021</v>
      </c>
      <c r="C642" s="55" t="n">
        <v>31.6588500955358</v>
      </c>
      <c r="D642" s="55">
        <f>(C642*1000)/3600</f>
        <v/>
      </c>
      <c r="E642" s="55">
        <f>IF(B641=B642, 0, (D642-D641)/(B642-B641))</f>
        <v/>
      </c>
      <c r="F642">
        <f>(B642-B641)*(D642)</f>
        <v/>
      </c>
    </row>
    <row r="643">
      <c r="B643" s="55" t="n">
        <v>758.325606763021</v>
      </c>
      <c r="C643" s="55" t="n">
        <v>30.4081987146083</v>
      </c>
      <c r="D643" s="55">
        <f>(C643*1000)/3600</f>
        <v/>
      </c>
      <c r="E643" s="55">
        <f>IF(B642=B643, 0, (D643-D642)/(B643-B642))</f>
        <v/>
      </c>
      <c r="F643">
        <f>(B643-B642)*(D643)</f>
        <v/>
      </c>
    </row>
    <row r="644">
      <c r="B644" s="55" t="n">
        <v>758.6037632942461</v>
      </c>
      <c r="C644" s="55" t="n">
        <v>28.9768976897689</v>
      </c>
      <c r="D644" s="55">
        <f>(C644*1000)/3600</f>
        <v/>
      </c>
      <c r="E644" s="55">
        <f>IF(B643=B644, 0, (D644-D643)/(B644-B643))</f>
        <v/>
      </c>
      <c r="F644">
        <f>(B644-B643)*(D644)</f>
        <v/>
      </c>
    </row>
    <row r="645">
      <c r="B645" s="55" t="n">
        <v>758.673302427052</v>
      </c>
      <c r="C645" s="55" t="n">
        <v>35.5845058190029</v>
      </c>
      <c r="D645" s="55">
        <f>(C645*1000)/3600</f>
        <v/>
      </c>
      <c r="E645" s="55">
        <f>IF(B644=B645, 0, (D645-D644)/(B645-B644))</f>
        <v/>
      </c>
      <c r="F645">
        <f>(B645-B644)*(D645)</f>
        <v/>
      </c>
    </row>
    <row r="646">
      <c r="B646" s="55" t="n">
        <v>759.716389419143</v>
      </c>
      <c r="C646" s="55" t="n">
        <v>27.5594927913844</v>
      </c>
      <c r="D646" s="55">
        <f>(C646*1000)/3600</f>
        <v/>
      </c>
      <c r="E646" s="55">
        <f>IF(B645=B646, 0, (D646-D645)/(B646-B645))</f>
        <v/>
      </c>
      <c r="F646">
        <f>(B646-B645)*(D646)</f>
        <v/>
      </c>
    </row>
    <row r="647">
      <c r="B647" s="55" t="n">
        <v>759.716389419143</v>
      </c>
      <c r="C647" s="55" t="n">
        <v>26.3088414104568</v>
      </c>
      <c r="D647" s="55">
        <f>(C647*1000)/3600</f>
        <v/>
      </c>
      <c r="E647" s="55">
        <f>IF(B646=B647, 0, (D647-D646)/(B647-B646))</f>
        <v/>
      </c>
      <c r="F647">
        <f>(B647-B646)*(D647)</f>
        <v/>
      </c>
    </row>
    <row r="648">
      <c r="B648" s="55" t="n">
        <v>759.716389419143</v>
      </c>
      <c r="C648" s="55" t="n">
        <v>25.0581900295292</v>
      </c>
      <c r="D648" s="55">
        <f>(C648*1000)/3600</f>
        <v/>
      </c>
      <c r="E648" s="55">
        <f>IF(B647=B648, 0, (D648-D647)/(B648-B647))</f>
        <v/>
      </c>
      <c r="F648">
        <f>(B648-B647)*(D648)</f>
        <v/>
      </c>
    </row>
    <row r="649">
      <c r="B649" s="55" t="n">
        <v>760.875374965912</v>
      </c>
      <c r="C649" s="55" t="n">
        <v>21.1499044641306</v>
      </c>
      <c r="D649" s="55">
        <f>(C649*1000)/3600</f>
        <v/>
      </c>
      <c r="E649" s="55">
        <f>IF(B648=B649, 0, (D649-D648)/(B649-B648))</f>
        <v/>
      </c>
      <c r="F649">
        <f>(B649-B648)*(D649)</f>
        <v/>
      </c>
    </row>
    <row r="650">
      <c r="B650" s="55" t="n">
        <v>761.107172075265</v>
      </c>
      <c r="C650" s="55" t="n">
        <v>23.7554281743964</v>
      </c>
      <c r="D650" s="55">
        <f>(C650*1000)/3600</f>
        <v/>
      </c>
      <c r="E650" s="55">
        <f>IF(B649=B650, 0, (D650-D649)/(B650-B649))</f>
        <v/>
      </c>
      <c r="F650">
        <f>(B650-B649)*(D650)</f>
        <v/>
      </c>
    </row>
    <row r="651">
      <c r="B651" s="55" t="n">
        <v>761.107172075265</v>
      </c>
      <c r="C651" s="55" t="n">
        <v>22.5047767934688</v>
      </c>
      <c r="D651" s="55">
        <f>(C651*1000)/3600</f>
        <v/>
      </c>
      <c r="E651" s="55">
        <f>IF(B650=B651, 0, (D651-D650)/(B651-B650))</f>
        <v/>
      </c>
      <c r="F651">
        <f>(B651-B650)*(D651)</f>
        <v/>
      </c>
    </row>
    <row r="652">
      <c r="B652" s="55" t="n">
        <v>762.4979547313879</v>
      </c>
      <c r="C652" s="55" t="n">
        <v>12.3432343234323</v>
      </c>
      <c r="D652" s="55">
        <f>(C652*1000)/3600</f>
        <v/>
      </c>
      <c r="E652" s="55">
        <f>IF(B651=B652, 0, (D652-D651)/(B652-B651))</f>
        <v/>
      </c>
      <c r="F652">
        <f>(B652-B651)*(D652)</f>
        <v/>
      </c>
    </row>
    <row r="653">
      <c r="B653" s="55" t="n">
        <v>763.193346059449</v>
      </c>
      <c r="C653" s="55" t="n">
        <v>18.353309015112</v>
      </c>
      <c r="D653" s="55">
        <f>(C653*1000)/3600</f>
        <v/>
      </c>
      <c r="E653" s="55">
        <f>IF(B652=B653, 0, (D653-D652)/(B653-B652))</f>
        <v/>
      </c>
      <c r="F653">
        <f>(B653-B652)*(D653)</f>
        <v/>
      </c>
    </row>
    <row r="654">
      <c r="B654" s="55" t="n">
        <v>763.193346059449</v>
      </c>
      <c r="C654" s="55" t="n">
        <v>17.1026576341844</v>
      </c>
      <c r="D654" s="55">
        <f>(C654*1000)/3600</f>
        <v/>
      </c>
      <c r="E654" s="55">
        <f>IF(B653=B654, 0, (D654-D653)/(B654-B653))</f>
        <v/>
      </c>
      <c r="F654">
        <f>(B654-B653)*(D654)</f>
        <v/>
      </c>
    </row>
    <row r="655">
      <c r="B655" s="55" t="n">
        <v>763.193346059449</v>
      </c>
      <c r="C655" s="55" t="n">
        <v>15.8520062532569</v>
      </c>
      <c r="D655" s="55">
        <f>(C655*1000)/3600</f>
        <v/>
      </c>
      <c r="E655" s="55">
        <f>IF(B654=B655, 0, (D655-D654)/(B655-B654))</f>
        <v/>
      </c>
      <c r="F655">
        <f>(B655-B654)*(D655)</f>
        <v/>
      </c>
    </row>
    <row r="656">
      <c r="B656" s="55" t="n">
        <v>763.193346059449</v>
      </c>
      <c r="C656" s="55" t="n">
        <v>13.0380406461698</v>
      </c>
      <c r="D656" s="55">
        <f>(C656*1000)/3600</f>
        <v/>
      </c>
      <c r="E656" s="55">
        <f>IF(B655=B656, 0, (D656-D655)/(B656-B655))</f>
        <v/>
      </c>
      <c r="F656">
        <f>(B656-B655)*(D656)</f>
        <v/>
      </c>
    </row>
    <row r="657">
      <c r="B657" s="55" t="n">
        <v>763.690054150921</v>
      </c>
      <c r="C657" s="55" t="n">
        <v>19.7875877813345</v>
      </c>
      <c r="D657" s="55">
        <f>(C657*1000)/3600</f>
        <v/>
      </c>
      <c r="E657" s="55">
        <f>IF(B656=B657, 0, (D657-D656)/(B657-B656))</f>
        <v/>
      </c>
      <c r="F657">
        <f>(B657-B656)*(D657)</f>
        <v/>
      </c>
    </row>
    <row r="658">
      <c r="B658" s="55" t="n">
        <v>763.88873738751</v>
      </c>
      <c r="C658" s="55" t="n">
        <v>14.5944068091019</v>
      </c>
      <c r="D658" s="55">
        <f>(C658*1000)/3600</f>
        <v/>
      </c>
      <c r="E658" s="55">
        <f>IF(B657=B658, 0, (D658-D657)/(B658-B657))</f>
        <v/>
      </c>
      <c r="F658">
        <f>(B658-B657)*(D658)</f>
        <v/>
      </c>
    </row>
    <row r="659">
      <c r="B659" s="55" t="n">
        <v>767.365694027815</v>
      </c>
      <c r="C659" s="55" t="n">
        <v>23.0779920097272</v>
      </c>
      <c r="D659" s="55">
        <f>(C659*1000)/3600</f>
        <v/>
      </c>
      <c r="E659" s="55">
        <f>IF(B658=B659, 0, (D659-D658)/(B659-B658))</f>
        <v/>
      </c>
      <c r="F659">
        <f>(B659-B658)*(D659)</f>
        <v/>
      </c>
    </row>
    <row r="660">
      <c r="B660" s="55" t="n">
        <v>767.365694027815</v>
      </c>
      <c r="C660" s="55" t="n">
        <v>21.8273406287997</v>
      </c>
      <c r="D660" s="55">
        <f>(C660*1000)/3600</f>
        <v/>
      </c>
      <c r="E660" s="55">
        <f>IF(B659=B660, 0, (D660-D659)/(B660-B659))</f>
        <v/>
      </c>
      <c r="F660">
        <f>(B660-B659)*(D660)</f>
        <v/>
      </c>
    </row>
    <row r="661">
      <c r="B661" s="55" t="n">
        <v>768.061085355876</v>
      </c>
      <c r="C661" s="55" t="n">
        <v>26.8646864686468</v>
      </c>
      <c r="D661" s="55">
        <f>(C661*1000)/3600</f>
        <v/>
      </c>
      <c r="E661" s="55">
        <f>IF(B660=B661, 0, (D661-D660)/(B661-B660))</f>
        <v/>
      </c>
      <c r="F661">
        <f>(B661-B660)*(D661)</f>
        <v/>
      </c>
    </row>
    <row r="662">
      <c r="B662" s="55" t="n">
        <v>768.061085355876</v>
      </c>
      <c r="C662" s="55" t="n">
        <v>25.6140350877192</v>
      </c>
      <c r="D662" s="55">
        <f>(C662*1000)/3600</f>
        <v/>
      </c>
      <c r="E662" s="55">
        <f>IF(B661=B662, 0, (D662-D661)/(B662-B661))</f>
        <v/>
      </c>
      <c r="F662">
        <f>(B662-B661)*(D662)</f>
        <v/>
      </c>
    </row>
    <row r="663">
      <c r="B663" s="55" t="n">
        <v>768.061085355876</v>
      </c>
      <c r="C663" s="55" t="n">
        <v>24.3633837067917</v>
      </c>
      <c r="D663" s="55">
        <f>(C663*1000)/3600</f>
        <v/>
      </c>
      <c r="E663" s="55">
        <f>IF(B662=B663, 0, (D663-D662)/(B663-B662))</f>
        <v/>
      </c>
      <c r="F663">
        <f>(B663-B662)*(D663)</f>
        <v/>
      </c>
    </row>
    <row r="664">
      <c r="B664" s="55" t="n">
        <v>768.061085355876</v>
      </c>
      <c r="C664" s="55" t="n">
        <v>30.2692374500608</v>
      </c>
      <c r="D664" s="55">
        <f>(C664*1000)/3600</f>
        <v/>
      </c>
      <c r="E664" s="55">
        <f>IF(B663=B664, 0, (D664-D663)/(B664-B663))</f>
        <v/>
      </c>
      <c r="F664">
        <f>(B664-B663)*(D664)</f>
        <v/>
      </c>
    </row>
    <row r="665">
      <c r="B665" s="55" t="n">
        <v>768.061085355876</v>
      </c>
      <c r="C665" s="55" t="n">
        <v>19.7950321347924</v>
      </c>
      <c r="D665" s="55">
        <f>(C665*1000)/3600</f>
        <v/>
      </c>
      <c r="E665" s="55">
        <f>IF(B664=B665, 0, (D665-D664)/(B665-B664))</f>
        <v/>
      </c>
      <c r="F665">
        <f>(B665-B664)*(D665)</f>
        <v/>
      </c>
    </row>
    <row r="666">
      <c r="B666" s="55" t="n">
        <v>769.054501538821</v>
      </c>
      <c r="C666" s="55" t="n">
        <v>28.7059232239013</v>
      </c>
      <c r="D666" s="55">
        <f>(C666*1000)/3600</f>
        <v/>
      </c>
      <c r="E666" s="55">
        <f>IF(B665=B666, 0, (D666-D665)/(B666-B665))</f>
        <v/>
      </c>
      <c r="F666">
        <f>(B666-B665)*(D666)</f>
        <v/>
      </c>
    </row>
    <row r="667">
      <c r="B667" s="55" t="n">
        <v>769.451868011999</v>
      </c>
      <c r="C667" s="55" t="n">
        <v>33.4653465346534</v>
      </c>
      <c r="D667" s="55">
        <f>(C667*1000)/3600</f>
        <v/>
      </c>
      <c r="E667" s="55">
        <f>IF(B666=B667, 0, (D667-D666)/(B667-B666))</f>
        <v/>
      </c>
      <c r="F667">
        <f>(B667-B666)*(D667)</f>
        <v/>
      </c>
    </row>
    <row r="668">
      <c r="B668" s="55" t="n">
        <v>769.451868011999</v>
      </c>
      <c r="C668" s="55" t="n">
        <v>32.2146951537259</v>
      </c>
      <c r="D668" s="55">
        <f>(C668*1000)/3600</f>
        <v/>
      </c>
      <c r="E668" s="55">
        <f>IF(B667=B668, 0, (D668-D667)/(B668-B667))</f>
        <v/>
      </c>
      <c r="F668">
        <f>(B668-B667)*(D668)</f>
        <v/>
      </c>
    </row>
    <row r="669">
      <c r="B669" s="55" t="n">
        <v>769.451868011999</v>
      </c>
      <c r="C669" s="55" t="n">
        <v>30.9640437727983</v>
      </c>
      <c r="D669" s="55">
        <f>(C669*1000)/3600</f>
        <v/>
      </c>
      <c r="E669" s="55">
        <f>IF(B668=B669, 0, (D669-D668)/(B669-B668))</f>
        <v/>
      </c>
      <c r="F669">
        <f>(B669-B668)*(D669)</f>
        <v/>
      </c>
    </row>
    <row r="670">
      <c r="B670" s="55" t="n">
        <v>770.14725934006</v>
      </c>
      <c r="C670" s="55" t="n">
        <v>35.1849921834288</v>
      </c>
      <c r="D670" s="55">
        <f>(C670*1000)/3600</f>
        <v/>
      </c>
      <c r="E670" s="55">
        <f>IF(B669=B670, 0, (D670-D669)/(B670-B669))</f>
        <v/>
      </c>
      <c r="F670">
        <f>(B670-B669)*(D670)</f>
        <v/>
      </c>
    </row>
    <row r="671">
      <c r="B671" s="55" t="n">
        <v>770.842650668121</v>
      </c>
      <c r="C671" s="55" t="n">
        <v>40.5523710265763</v>
      </c>
      <c r="D671" s="55">
        <f>(C671*1000)/3600</f>
        <v/>
      </c>
      <c r="E671" s="55">
        <f>IF(B670=B671, 0, (D671-D670)/(B671-B670))</f>
        <v/>
      </c>
      <c r="F671">
        <f>(B671-B670)*(D671)</f>
        <v/>
      </c>
    </row>
    <row r="672">
      <c r="B672" s="55" t="n">
        <v>770.842650668121</v>
      </c>
      <c r="C672" s="55" t="n">
        <v>39.3017196456487</v>
      </c>
      <c r="D672" s="55">
        <f>(C672*1000)/3600</f>
        <v/>
      </c>
      <c r="E672" s="55">
        <f>IF(B671=B672, 0, (D672-D671)/(B672-B671))</f>
        <v/>
      </c>
      <c r="F672">
        <f>(B672-B671)*(D672)</f>
        <v/>
      </c>
    </row>
    <row r="673">
      <c r="B673" s="55" t="n">
        <v>770.842650668121</v>
      </c>
      <c r="C673" s="55" t="n">
        <v>38.0510682647212</v>
      </c>
      <c r="D673" s="55">
        <f>(C673*1000)/3600</f>
        <v/>
      </c>
      <c r="E673" s="55">
        <f>IF(B672=B673, 0, (D673-D672)/(B673-B672))</f>
        <v/>
      </c>
      <c r="F673">
        <f>(B673-B672)*(D673)</f>
        <v/>
      </c>
    </row>
    <row r="674">
      <c r="B674" s="55" t="n">
        <v>770.842650668121</v>
      </c>
      <c r="C674" s="55" t="n">
        <v>36.8004168837936</v>
      </c>
      <c r="D674" s="55">
        <f>(C674*1000)/3600</f>
        <v/>
      </c>
      <c r="E674" s="55">
        <f>IF(B673=B674, 0, (D674-D673)/(B674-B673))</f>
        <v/>
      </c>
      <c r="F674">
        <f>(B674-B673)*(D674)</f>
        <v/>
      </c>
    </row>
    <row r="675">
      <c r="B675" s="55" t="n">
        <v>770.842650668121</v>
      </c>
      <c r="C675" s="55" t="n">
        <v>43.1926350529789</v>
      </c>
      <c r="D675" s="55">
        <f>(C675*1000)/3600</f>
        <v/>
      </c>
      <c r="E675" s="55">
        <f>IF(B674=B675, 0, (D675-D674)/(B675-B674))</f>
        <v/>
      </c>
      <c r="F675">
        <f>(B675-B674)*(D675)</f>
        <v/>
      </c>
    </row>
    <row r="676">
      <c r="B676" s="55" t="n">
        <v>771.677120261794</v>
      </c>
      <c r="C676" s="55" t="n">
        <v>42.1504255688726</v>
      </c>
      <c r="D676" s="55">
        <f>(C676*1000)/3600</f>
        <v/>
      </c>
      <c r="E676" s="55">
        <f>IF(B675=B676, 0, (D676-D675)/(B676-B675))</f>
        <v/>
      </c>
      <c r="F676">
        <f>(B676-B675)*(D676)</f>
        <v/>
      </c>
    </row>
    <row r="677">
      <c r="B677" s="55" t="n">
        <v>772.233433324243</v>
      </c>
      <c r="C677" s="55" t="n">
        <v>45.2770540211916</v>
      </c>
      <c r="D677" s="55">
        <f>(C677*1000)/3600</f>
        <v/>
      </c>
      <c r="E677" s="55">
        <f>IF(B676=B677, 0, (D677-D676)/(B677-B676))</f>
        <v/>
      </c>
      <c r="F677">
        <f>(B677-B676)*(D677)</f>
        <v/>
      </c>
    </row>
    <row r="678">
      <c r="B678" s="55" t="n">
        <v>772.233433324243</v>
      </c>
      <c r="C678" s="55" t="n">
        <v>44.026402640264</v>
      </c>
      <c r="D678" s="55">
        <f>(C678*1000)/3600</f>
        <v/>
      </c>
      <c r="E678" s="55">
        <f>IF(B677=B678, 0, (D678-D677)/(B678-B677))</f>
        <v/>
      </c>
      <c r="F678">
        <f>(B678-B677)*(D678)</f>
        <v/>
      </c>
    </row>
    <row r="679">
      <c r="B679" s="55" t="n">
        <v>772.928824652304</v>
      </c>
      <c r="C679" s="55" t="n">
        <v>47.0835504603092</v>
      </c>
      <c r="D679" s="55">
        <f>(C679*1000)/3600</f>
        <v/>
      </c>
      <c r="E679" s="55">
        <f>IF(B678=B679, 0, (D679-D678)/(B679-B678))</f>
        <v/>
      </c>
      <c r="F679">
        <f>(B679-B678)*(D679)</f>
        <v/>
      </c>
    </row>
    <row r="680">
      <c r="B680" s="55" t="n">
        <v>773.624215980365</v>
      </c>
      <c r="C680" s="55" t="n">
        <v>50.0712176480806</v>
      </c>
      <c r="D680" s="55">
        <f>(C680*1000)/3600</f>
        <v/>
      </c>
      <c r="E680" s="55">
        <f>IF(B679=B680, 0, (D680-D679)/(B680-B679))</f>
        <v/>
      </c>
      <c r="F680">
        <f>(B680-B679)*(D680)</f>
        <v/>
      </c>
    </row>
    <row r="681">
      <c r="B681" s="55" t="n">
        <v>773.624215980365</v>
      </c>
      <c r="C681" s="55" t="n">
        <v>48.820566267153</v>
      </c>
      <c r="D681" s="55">
        <f>(C681*1000)/3600</f>
        <v/>
      </c>
      <c r="E681" s="55">
        <f>IF(B680=B681, 0, (D681-D680)/(B681-B680))</f>
        <v/>
      </c>
      <c r="F681">
        <f>(B681-B680)*(D681)</f>
        <v/>
      </c>
    </row>
    <row r="682">
      <c r="B682" s="55" t="n">
        <v>774.319607308426</v>
      </c>
      <c r="C682" s="55" t="n">
        <v>51.8950842452666</v>
      </c>
      <c r="D682" s="55">
        <f>(C682*1000)/3600</f>
        <v/>
      </c>
      <c r="E682" s="55">
        <f>IF(B681=B682, 0, (D682-D681)/(B682-B681))</f>
        <v/>
      </c>
      <c r="F682">
        <f>(B682-B681)*(D682)</f>
        <v/>
      </c>
    </row>
    <row r="683">
      <c r="B683" s="55" t="n">
        <v>775.014998636487</v>
      </c>
      <c r="C683" s="55" t="n">
        <v>53.614729894042</v>
      </c>
      <c r="D683" s="55">
        <f>(C683*1000)/3600</f>
        <v/>
      </c>
      <c r="E683" s="55">
        <f>IF(B682=B683, 0, (D683-D682)/(B683-B682))</f>
        <v/>
      </c>
      <c r="F683">
        <f>(B683-B682)*(D683)</f>
        <v/>
      </c>
    </row>
    <row r="684">
      <c r="B684" s="55" t="n">
        <v>775.571311698936</v>
      </c>
      <c r="C684" s="55" t="n">
        <v>54.8445370852874</v>
      </c>
      <c r="D684" s="55">
        <f>(C684*1000)/3600</f>
        <v/>
      </c>
      <c r="E684" s="55">
        <f>IF(B683=B684, 0, (D684-D683)/(B684-B683))</f>
        <v/>
      </c>
      <c r="F684">
        <f>(B684-B683)*(D684)</f>
        <v/>
      </c>
    </row>
    <row r="685">
      <c r="B685" s="55" t="n">
        <v>775.710389964548</v>
      </c>
      <c r="C685" s="55" t="n">
        <v>56.2202536043078</v>
      </c>
      <c r="D685" s="55">
        <f>(C685*1000)/3600</f>
        <v/>
      </c>
      <c r="E685" s="55">
        <f>IF(B684=B685, 0, (D685-D684)/(B685-B684))</f>
        <v/>
      </c>
      <c r="F685">
        <f>(B685-B684)*(D685)</f>
        <v/>
      </c>
    </row>
    <row r="686">
      <c r="B686" s="55" t="n">
        <v>777.10117262067</v>
      </c>
      <c r="C686" s="55" t="n">
        <v>57.7488275143303</v>
      </c>
      <c r="D686" s="55">
        <f>(C686*1000)/3600</f>
        <v/>
      </c>
      <c r="E686" s="55">
        <f>IF(B685=B686, 0, (D686-D685)/(B686-B685))</f>
        <v/>
      </c>
      <c r="F686">
        <f>(B686-B685)*(D686)</f>
        <v/>
      </c>
    </row>
    <row r="687">
      <c r="B687" s="55" t="n">
        <v>778.35287701118</v>
      </c>
      <c r="C687" s="55" t="n">
        <v>59.9513635574083</v>
      </c>
      <c r="D687" s="55">
        <f>(C687*1000)/3600</f>
        <v/>
      </c>
      <c r="E687" s="55">
        <f>IF(B686=B687, 0, (D687-D686)/(B687-B686))</f>
        <v/>
      </c>
      <c r="F687">
        <f>(B687-B686)*(D687)</f>
        <v/>
      </c>
    </row>
    <row r="688">
      <c r="B688" s="55" t="n">
        <v>779.7436596673029</v>
      </c>
      <c r="C688" s="55" t="n">
        <v>61.8273406287997</v>
      </c>
      <c r="D688" s="55">
        <f>(C688*1000)/3600</f>
        <v/>
      </c>
      <c r="E688" s="55">
        <f>IF(B687=B688, 0, (D688-D687)/(B688-B687))</f>
        <v/>
      </c>
      <c r="F688">
        <f>(B688-B687)*(D688)</f>
        <v/>
      </c>
    </row>
    <row r="689">
      <c r="B689" s="55" t="n">
        <v>782.664303245159</v>
      </c>
      <c r="C689" s="55" t="n">
        <v>63.4114990446413</v>
      </c>
      <c r="D689" s="55">
        <f>(C689*1000)/3600</f>
        <v/>
      </c>
      <c r="E689" s="55">
        <f>IF(B688=B689, 0, (D689-D688)/(B689-B688))</f>
        <v/>
      </c>
      <c r="F689">
        <f>(B689-B688)*(D689)</f>
        <v/>
      </c>
    </row>
    <row r="690">
      <c r="B690" s="55" t="n">
        <v>786.3730569948179</v>
      </c>
      <c r="C690" s="55" t="n">
        <v>64.74900121591099</v>
      </c>
      <c r="D690" s="55">
        <f>(C690*1000)/3600</f>
        <v/>
      </c>
      <c r="E690" s="55">
        <f>IF(B689=B690, 0, (D690-D689)/(B690-B689))</f>
        <v/>
      </c>
      <c r="F690">
        <f>(B690-B689)*(D690)</f>
        <v/>
      </c>
    </row>
    <row r="691">
      <c r="B691" s="55" t="n">
        <v>791.008999181892</v>
      </c>
      <c r="C691" s="55" t="n">
        <v>65.6261941983672</v>
      </c>
      <c r="D691" s="55">
        <f>(C691*1000)/3600</f>
        <v/>
      </c>
      <c r="E691" s="55">
        <f>IF(B690=B691, 0, (D691-D690)/(B691-B690))</f>
        <v/>
      </c>
      <c r="F691">
        <f>(B691-B690)*(D691)</f>
        <v/>
      </c>
    </row>
    <row r="692">
      <c r="B692" s="55" t="n">
        <v>793.095173166075</v>
      </c>
      <c r="C692" s="55" t="n">
        <v>64.31474726420009</v>
      </c>
      <c r="D692" s="55">
        <f>(C692*1000)/3600</f>
        <v/>
      </c>
      <c r="E692" s="55">
        <f>IF(B691=B692, 0, (D692-D691)/(B692-B691))</f>
        <v/>
      </c>
      <c r="F692">
        <f>(B692-B691)*(D692)</f>
        <v/>
      </c>
    </row>
    <row r="693">
      <c r="B693" s="55" t="n">
        <v>793.095173166075</v>
      </c>
      <c r="C693" s="55" t="n">
        <v>63.0640958832725</v>
      </c>
      <c r="D693" s="55">
        <f>(C693*1000)/3600</f>
        <v/>
      </c>
      <c r="E693" s="55">
        <f>IF(B692=B693, 0, (D693-D692)/(B693-B692))</f>
        <v/>
      </c>
      <c r="F693">
        <f>(B693-B692)*(D693)</f>
        <v/>
      </c>
    </row>
    <row r="694">
      <c r="B694" s="55" t="n">
        <v>793.095173166075</v>
      </c>
      <c r="C694" s="55" t="n">
        <v>61.8134445023449</v>
      </c>
      <c r="D694" s="55">
        <f>(C694*1000)/3600</f>
        <v/>
      </c>
      <c r="E694" s="55">
        <f>IF(B693=B694, 0, (D694-D693)/(B694-B693))</f>
        <v/>
      </c>
      <c r="F694">
        <f>(B694-B693)*(D694)</f>
        <v/>
      </c>
    </row>
    <row r="695">
      <c r="B695" s="55" t="n">
        <v>793.3733296973001</v>
      </c>
      <c r="C695" s="55" t="n">
        <v>60.2640264026402</v>
      </c>
      <c r="D695" s="55">
        <f>(C695*1000)/3600</f>
        <v/>
      </c>
      <c r="E695" s="55">
        <f>IF(B694=B695, 0, (D695-D694)/(B695-B694))</f>
        <v/>
      </c>
      <c r="F695">
        <f>(B695-B694)*(D695)</f>
        <v/>
      </c>
    </row>
    <row r="696">
      <c r="B696" s="55" t="n">
        <v>794.138260158167</v>
      </c>
      <c r="C696" s="55" t="n">
        <v>55.0477679346882</v>
      </c>
      <c r="D696" s="55">
        <f>(C696*1000)/3600</f>
        <v/>
      </c>
      <c r="E696" s="55">
        <f>IF(B695=B696, 0, (D696-D695)/(B696-B695))</f>
        <v/>
      </c>
      <c r="F696">
        <f>(B696-B695)*(D696)</f>
        <v/>
      </c>
    </row>
    <row r="697">
      <c r="B697" s="55" t="n">
        <v>794.485955822198</v>
      </c>
      <c r="C697" s="55" t="n">
        <v>58.964738579121</v>
      </c>
      <c r="D697" s="55">
        <f>(C697*1000)/3600</f>
        <v/>
      </c>
      <c r="E697" s="55">
        <f>IF(B696=B697, 0, (D697-D696)/(B697-B696))</f>
        <v/>
      </c>
      <c r="F697">
        <f>(B697-B696)*(D697)</f>
        <v/>
      </c>
    </row>
    <row r="698">
      <c r="B698" s="55" t="n">
        <v>794.485955822198</v>
      </c>
      <c r="C698" s="55" t="n">
        <v>57.7140871981935</v>
      </c>
      <c r="D698" s="55">
        <f>(C698*1000)/3600</f>
        <v/>
      </c>
      <c r="E698" s="55">
        <f>IF(B697=B698, 0, (D698-D697)/(B698-B697))</f>
        <v/>
      </c>
      <c r="F698">
        <f>(B698-B697)*(D698)</f>
        <v/>
      </c>
    </row>
    <row r="699">
      <c r="B699" s="55" t="n">
        <v>794.485955822198</v>
      </c>
      <c r="C699" s="55" t="n">
        <v>56.4634358172659</v>
      </c>
      <c r="D699" s="55">
        <f>(C699*1000)/3600</f>
        <v/>
      </c>
      <c r="E699" s="55">
        <f>IF(B698=B699, 0, (D699-D698)/(B699-B698))</f>
        <v/>
      </c>
      <c r="F699">
        <f>(B699-B698)*(D699)</f>
        <v/>
      </c>
    </row>
    <row r="700">
      <c r="B700" s="55" t="n">
        <v>795.87673847832</v>
      </c>
      <c r="C700" s="55" t="n">
        <v>53.9621330554108</v>
      </c>
      <c r="D700" s="55">
        <f>(C700*1000)/3600</f>
        <v/>
      </c>
      <c r="E700" s="55">
        <f>IF(B699=B700, 0, (D700-D699)/(B700-B699))</f>
        <v/>
      </c>
      <c r="F700">
        <f>(B700-B699)*(D700)</f>
        <v/>
      </c>
    </row>
    <row r="701">
      <c r="B701" s="55" t="n">
        <v>795.87673847832</v>
      </c>
      <c r="C701" s="55" t="n">
        <v>52.7114816744832</v>
      </c>
      <c r="D701" s="55">
        <f>(C701*1000)/3600</f>
        <v/>
      </c>
      <c r="E701" s="55">
        <f>IF(B700=B701, 0, (D701-D700)/(B701-B700))</f>
        <v/>
      </c>
      <c r="F701">
        <f>(B701-B700)*(D701)</f>
        <v/>
      </c>
    </row>
    <row r="702">
      <c r="B702" s="55" t="n">
        <v>795.87673847832</v>
      </c>
      <c r="C702" s="55" t="n">
        <v>51.4608302935556</v>
      </c>
      <c r="D702" s="55">
        <f>(C702*1000)/3600</f>
        <v/>
      </c>
      <c r="E702" s="55">
        <f>IF(B701=B702, 0, (D702-D701)/(B702-B701))</f>
        <v/>
      </c>
      <c r="F702">
        <f>(B702-B701)*(D702)</f>
        <v/>
      </c>
    </row>
    <row r="703">
      <c r="B703" s="55" t="n">
        <v>795.87673847832</v>
      </c>
      <c r="C703" s="55" t="n">
        <v>50.2101789126281</v>
      </c>
      <c r="D703" s="55">
        <f>(C703*1000)/3600</f>
        <v/>
      </c>
      <c r="E703" s="55">
        <f>IF(B702=B703, 0, (D703-D702)/(B703-B702))</f>
        <v/>
      </c>
      <c r="F703">
        <f>(B703-B702)*(D703)</f>
        <v/>
      </c>
    </row>
    <row r="704">
      <c r="B704" s="55" t="n">
        <v>797.035724025088</v>
      </c>
      <c r="C704" s="55" t="n">
        <v>47.552544728157</v>
      </c>
      <c r="D704" s="55">
        <f>(C704*1000)/3600</f>
        <v/>
      </c>
      <c r="E704" s="55">
        <f>IF(B703=B704, 0, (D704-D703)/(B704-B703))</f>
        <v/>
      </c>
      <c r="F704">
        <f>(B704-B703)*(D704)</f>
        <v/>
      </c>
    </row>
    <row r="705">
      <c r="B705" s="55" t="n">
        <v>797.2675211344419</v>
      </c>
      <c r="C705" s="55" t="n">
        <v>49.0290081639743</v>
      </c>
      <c r="D705" s="55">
        <f>(C705*1000)/3600</f>
        <v/>
      </c>
      <c r="E705" s="55">
        <f>IF(B704=B705, 0, (D705-D704)/(B705-B704))</f>
        <v/>
      </c>
      <c r="F705">
        <f>(B705-B704)*(D705)</f>
        <v/>
      </c>
    </row>
    <row r="706">
      <c r="B706" s="55" t="n">
        <v>799.214616853013</v>
      </c>
      <c r="C706" s="55" t="n">
        <v>41.6918533958659</v>
      </c>
      <c r="D706" s="55">
        <f>(C706*1000)/3600</f>
        <v/>
      </c>
      <c r="E706" s="55">
        <f>IF(B705=B706, 0, (D706-D705)/(B706-B705))</f>
        <v/>
      </c>
      <c r="F706">
        <f>(B706-B705)*(D706)</f>
        <v/>
      </c>
    </row>
    <row r="707">
      <c r="B707" s="55" t="n">
        <v>799.254353500331</v>
      </c>
      <c r="C707" s="55" t="n">
        <v>45.9917119531502</v>
      </c>
      <c r="D707" s="55">
        <f>(C707*1000)/3600</f>
        <v/>
      </c>
      <c r="E707" s="55">
        <f>IF(B706=B707, 0, (D707-D706)/(B707-B706))</f>
        <v/>
      </c>
      <c r="F707">
        <f>(B707-B706)*(D707)</f>
        <v/>
      </c>
    </row>
    <row r="708">
      <c r="B708" s="55" t="n">
        <v>799.353695118625</v>
      </c>
      <c r="C708" s="55" t="n">
        <v>44.4085461177696</v>
      </c>
      <c r="D708" s="55">
        <f>(C708*1000)/3600</f>
        <v/>
      </c>
      <c r="E708" s="55">
        <f>IF(B707=B708, 0, (D708-D707)/(B708-B707))</f>
        <v/>
      </c>
      <c r="F708">
        <f>(B708-B707)*(D708)</f>
        <v/>
      </c>
    </row>
    <row r="709">
      <c r="B709" s="55" t="n">
        <v>799.353695118625</v>
      </c>
      <c r="C709" s="55" t="n">
        <v>42.9841931561577</v>
      </c>
      <c r="D709" s="55">
        <f>(C709*1000)/3600</f>
        <v/>
      </c>
      <c r="E709" s="55">
        <f>IF(B708=B709, 0, (D709-D708)/(B709-B708))</f>
        <v/>
      </c>
      <c r="F709">
        <f>(B709-B708)*(D709)</f>
        <v/>
      </c>
    </row>
    <row r="710">
      <c r="B710" s="55" t="n">
        <v>806.307608399236</v>
      </c>
      <c r="C710" s="55" t="n">
        <v>51.9055063401077</v>
      </c>
      <c r="D710" s="55">
        <f>(C710*1000)/3600</f>
        <v/>
      </c>
      <c r="E710" s="55">
        <f>IF(B709=B710, 0, (D710-D709)/(B710-B709))</f>
        <v/>
      </c>
      <c r="F710">
        <f>(B710-B709)*(D710)</f>
        <v/>
      </c>
    </row>
    <row r="711">
      <c r="B711" s="55" t="n">
        <v>806.307608399236</v>
      </c>
      <c r="C711" s="55" t="n">
        <v>50.2275490706965</v>
      </c>
      <c r="D711" s="55">
        <f>(C711*1000)/3600</f>
        <v/>
      </c>
      <c r="E711" s="55">
        <f>IF(B710=B711, 0, (D711-D710)/(B711-B710))</f>
        <v/>
      </c>
      <c r="F711">
        <f>(B711-B710)*(D711)</f>
        <v/>
      </c>
    </row>
    <row r="712">
      <c r="B712" s="55" t="n">
        <v>806.307608399236</v>
      </c>
      <c r="C712" s="55" t="n">
        <v>48.9768976897689</v>
      </c>
      <c r="D712" s="55">
        <f>(C712*1000)/3600</f>
        <v/>
      </c>
      <c r="E712" s="55">
        <f>IF(B711=B712, 0, (D712-D711)/(B712-B711))</f>
        <v/>
      </c>
      <c r="F712">
        <f>(B712-B711)*(D712)</f>
        <v/>
      </c>
    </row>
    <row r="713">
      <c r="B713" s="55" t="n">
        <v>806.307608399236</v>
      </c>
      <c r="C713" s="55" t="n">
        <v>47.7262463088414</v>
      </c>
      <c r="D713" s="55">
        <f>(C713*1000)/3600</f>
        <v/>
      </c>
      <c r="E713" s="55">
        <f>IF(B712=B713, 0, (D713-D712)/(B713-B712))</f>
        <v/>
      </c>
      <c r="F713">
        <f>(B713-B712)*(D713)</f>
        <v/>
      </c>
    </row>
    <row r="714">
      <c r="B714" s="55" t="n">
        <v>806.307608399236</v>
      </c>
      <c r="C714" s="55" t="n">
        <v>46.5016501650165</v>
      </c>
      <c r="D714" s="55">
        <f>(C714*1000)/3600</f>
        <v/>
      </c>
      <c r="E714" s="55">
        <f>IF(B713=B714, 0, (D714-D713)/(B714-B713))</f>
        <v/>
      </c>
      <c r="F714">
        <f>(B714-B713)*(D714)</f>
        <v/>
      </c>
    </row>
    <row r="715">
      <c r="B715" s="55" t="n">
        <v>809.08917371148</v>
      </c>
      <c r="C715" s="55" t="n">
        <v>44.9904464130623</v>
      </c>
      <c r="D715" s="55">
        <f>(C715*1000)/3600</f>
        <v/>
      </c>
      <c r="E715" s="55">
        <f>IF(B714=B715, 0, (D715-D714)/(B715-B714))</f>
        <v/>
      </c>
      <c r="F715">
        <f>(B715-B714)*(D715)</f>
        <v/>
      </c>
    </row>
    <row r="716">
      <c r="B716" s="55" t="n">
        <v>810.827652031633</v>
      </c>
      <c r="C716" s="55" t="n">
        <v>40.6392218169185</v>
      </c>
      <c r="D716" s="55">
        <f>(C716*1000)/3600</f>
        <v/>
      </c>
      <c r="E716" s="55">
        <f>IF(B715=B716, 0, (D716-D715)/(B716-B715))</f>
        <v/>
      </c>
      <c r="F716">
        <f>(B716-B715)*(D716)</f>
        <v/>
      </c>
    </row>
    <row r="717">
      <c r="B717" s="55" t="n">
        <v>811.175347695664</v>
      </c>
      <c r="C717" s="55" t="n">
        <v>42.0114643043251</v>
      </c>
      <c r="D717" s="55">
        <f>(C717*1000)/3600</f>
        <v/>
      </c>
      <c r="E717" s="55">
        <f>IF(B716=B717, 0, (D717-D716)/(B717-B716))</f>
        <v/>
      </c>
      <c r="F717">
        <f>(B717-B716)*(D717)</f>
        <v/>
      </c>
    </row>
    <row r="718">
      <c r="B718" s="55" t="n">
        <v>811.175347695664</v>
      </c>
      <c r="C718" s="55" t="n">
        <v>49.2374500607955</v>
      </c>
      <c r="D718" s="55">
        <f>(C718*1000)/3600</f>
        <v/>
      </c>
      <c r="E718" s="55">
        <f>IF(B717=B718, 0, (D718-D717)/(B718-B717))</f>
        <v/>
      </c>
      <c r="F718">
        <f>(B718-B717)*(D718)</f>
        <v/>
      </c>
    </row>
    <row r="719">
      <c r="B719" s="55" t="n">
        <v>811.175347695664</v>
      </c>
      <c r="C719" s="55" t="n">
        <v>47.986798679868</v>
      </c>
      <c r="D719" s="55">
        <f>(C719*1000)/3600</f>
        <v/>
      </c>
      <c r="E719" s="55">
        <f>IF(B718=B719, 0, (D719-D718)/(B719-B718))</f>
        <v/>
      </c>
      <c r="F719">
        <f>(B719-B718)*(D719)</f>
        <v/>
      </c>
    </row>
    <row r="720">
      <c r="B720" s="55" t="n">
        <v>811.175347695664</v>
      </c>
      <c r="C720" s="55" t="n">
        <v>46.7361472989404</v>
      </c>
      <c r="D720" s="55">
        <f>(C720*1000)/3600</f>
        <v/>
      </c>
      <c r="E720" s="55">
        <f>IF(B719=B720, 0, (D720-D719)/(B720-B719))</f>
        <v/>
      </c>
      <c r="F720">
        <f>(B720-B719)*(D720)</f>
        <v/>
      </c>
    </row>
    <row r="721">
      <c r="B721" s="55" t="n">
        <v>811.523043359694</v>
      </c>
      <c r="C721" s="55" t="n">
        <v>43.5052978982108</v>
      </c>
      <c r="D721" s="55">
        <f>(C721*1000)/3600</f>
        <v/>
      </c>
      <c r="E721" s="55">
        <f>IF(B720=B721, 0, (D721-D720)/(B721-B720))</f>
        <v/>
      </c>
      <c r="F721">
        <f>(B721-B720)*(D721)</f>
        <v/>
      </c>
    </row>
    <row r="722">
      <c r="B722" s="55" t="n">
        <v>812.566130351786</v>
      </c>
      <c r="C722" s="55" t="n">
        <v>37.7731457356262</v>
      </c>
      <c r="D722" s="55">
        <f>(C722*1000)/3600</f>
        <v/>
      </c>
      <c r="E722" s="55">
        <f>IF(B721=B722, 0, (D722-D721)/(B722-B721))</f>
        <v/>
      </c>
      <c r="F722">
        <f>(B722-B721)*(D722)</f>
        <v/>
      </c>
    </row>
    <row r="723">
      <c r="B723" s="55" t="n">
        <v>812.566130351786</v>
      </c>
      <c r="C723" s="55" t="n">
        <v>36.5224943546986</v>
      </c>
      <c r="D723" s="55">
        <f>(C723*1000)/3600</f>
        <v/>
      </c>
      <c r="E723" s="55">
        <f>IF(B722=B723, 0, (D723-D722)/(B723-B722))</f>
        <v/>
      </c>
      <c r="F723">
        <f>(B723-B722)*(D723)</f>
        <v/>
      </c>
    </row>
    <row r="724">
      <c r="B724" s="55" t="n">
        <v>812.566130351786</v>
      </c>
      <c r="C724" s="55" t="n">
        <v>35.271842973771</v>
      </c>
      <c r="D724" s="55">
        <f>(C724*1000)/3600</f>
        <v/>
      </c>
      <c r="E724" s="55">
        <f>IF(B723=B724, 0, (D724-D723)/(B724-B723))</f>
        <v/>
      </c>
      <c r="F724">
        <f>(B724-B723)*(D724)</f>
        <v/>
      </c>
    </row>
    <row r="725">
      <c r="B725" s="55" t="n">
        <v>812.566130351786</v>
      </c>
      <c r="C725" s="55" t="n">
        <v>45.4854959180128</v>
      </c>
      <c r="D725" s="55">
        <f>(C725*1000)/3600</f>
        <v/>
      </c>
      <c r="E725" s="55">
        <f>IF(B724=B725, 0, (D725-D724)/(B725-B724))</f>
        <v/>
      </c>
      <c r="F725">
        <f>(B725-B724)*(D725)</f>
        <v/>
      </c>
    </row>
    <row r="726">
      <c r="B726" s="55" t="n">
        <v>812.913826015816</v>
      </c>
      <c r="C726" s="55" t="n">
        <v>39.232239013375</v>
      </c>
      <c r="D726" s="55">
        <f>(C726*1000)/3600</f>
        <v/>
      </c>
      <c r="E726" s="55">
        <f>IF(B725=B726, 0, (D726-D725)/(B726-B725))</f>
        <v/>
      </c>
      <c r="F726">
        <f>(B726-B725)*(D726)</f>
        <v/>
      </c>
    </row>
    <row r="727">
      <c r="B727" s="55" t="n">
        <v>813.261521679847</v>
      </c>
      <c r="C727" s="55" t="n">
        <v>33.9430258815355</v>
      </c>
      <c r="D727" s="55">
        <f>(C727*1000)/3600</f>
        <v/>
      </c>
      <c r="E727" s="55">
        <f>IF(B726=B727, 0, (D727-D726)/(B727-B726))</f>
        <v/>
      </c>
      <c r="F727">
        <f>(B727-B726)*(D727)</f>
        <v/>
      </c>
    </row>
    <row r="728">
      <c r="B728" s="55" t="n">
        <v>813.609217343877</v>
      </c>
      <c r="C728" s="55" t="n">
        <v>28.7059232239013</v>
      </c>
      <c r="D728" s="55">
        <f>(C728*1000)/3600</f>
        <v/>
      </c>
      <c r="E728" s="55">
        <f>IF(B727=B728, 0, (D728-D727)/(B728-B727))</f>
        <v/>
      </c>
      <c r="F728">
        <f>(B728-B727)*(D728)</f>
        <v/>
      </c>
    </row>
    <row r="729">
      <c r="B729" s="55" t="n">
        <v>813.956913007908</v>
      </c>
      <c r="C729" s="55" t="n">
        <v>32.5620983150946</v>
      </c>
      <c r="D729" s="55">
        <f>(C729*1000)/3600</f>
        <v/>
      </c>
      <c r="E729" s="55">
        <f>IF(B728=B729, 0, (D729-D728)/(B729-B728))</f>
        <v/>
      </c>
      <c r="F729">
        <f>(B729-B728)*(D729)</f>
        <v/>
      </c>
    </row>
    <row r="730">
      <c r="B730" s="55" t="n">
        <v>813.956913007908</v>
      </c>
      <c r="C730" s="55" t="n">
        <v>31.3114469341671</v>
      </c>
      <c r="D730" s="55">
        <f>(C730*1000)/3600</f>
        <v/>
      </c>
      <c r="E730" s="55">
        <f>IF(B729=B730, 0, (D730-D729)/(B730-B729))</f>
        <v/>
      </c>
      <c r="F730">
        <f>(B730-B729)*(D730)</f>
        <v/>
      </c>
    </row>
    <row r="731">
      <c r="B731" s="55" t="n">
        <v>813.956913007908</v>
      </c>
      <c r="C731" s="55" t="n">
        <v>30.0607955532395</v>
      </c>
      <c r="D731" s="55">
        <f>(C731*1000)/3600</f>
        <v/>
      </c>
      <c r="E731" s="55">
        <f>IF(B730=B731, 0, (D731-D730)/(B731-B730))</f>
        <v/>
      </c>
      <c r="F731">
        <f>(B731-B730)*(D731)</f>
        <v/>
      </c>
    </row>
    <row r="732">
      <c r="B732" s="55" t="n">
        <v>816.937161556741</v>
      </c>
      <c r="C732" s="55" t="n">
        <v>23.0333258889799</v>
      </c>
      <c r="D732" s="55">
        <f>(C732*1000)/3600</f>
        <v/>
      </c>
      <c r="E732" s="55">
        <f>IF(B731=B732, 0, (D732-D731)/(B732-B731))</f>
        <v/>
      </c>
      <c r="F732">
        <f>(B732-B731)*(D732)</f>
        <v/>
      </c>
    </row>
    <row r="733">
      <c r="B733" s="55" t="n">
        <v>817.294791382601</v>
      </c>
      <c r="C733" s="55" t="n">
        <v>25.683515719993</v>
      </c>
      <c r="D733" s="55">
        <f>(C733*1000)/3600</f>
        <v/>
      </c>
      <c r="E733" s="55">
        <f>IF(B732=B733, 0, (D733-D732)/(B733-B732))</f>
        <v/>
      </c>
      <c r="F733">
        <f>(B733-B732)*(D733)</f>
        <v/>
      </c>
    </row>
    <row r="734">
      <c r="B734" s="55" t="n">
        <v>817.294791382601</v>
      </c>
      <c r="C734" s="55" t="n">
        <v>24.4328643390655</v>
      </c>
      <c r="D734" s="55">
        <f>(C734*1000)/3600</f>
        <v/>
      </c>
      <c r="E734" s="55">
        <f>IF(B733=B734, 0, (D734-D733)/(B734-B733))</f>
        <v/>
      </c>
      <c r="F734">
        <f>(B734-B733)*(D734)</f>
        <v/>
      </c>
    </row>
    <row r="735">
      <c r="B735" s="55" t="n">
        <v>817.433869648213</v>
      </c>
      <c r="C735" s="55" t="n">
        <v>27.1426089977418</v>
      </c>
      <c r="D735" s="55">
        <f>(C735*1000)/3600</f>
        <v/>
      </c>
      <c r="E735" s="55">
        <f>IF(B734=B735, 0, (D735-D734)/(B735-B734))</f>
        <v/>
      </c>
      <c r="F735">
        <f>(B735-B734)*(D735)</f>
        <v/>
      </c>
    </row>
    <row r="736">
      <c r="B736" s="55" t="n">
        <v>817.665666757567</v>
      </c>
      <c r="C736" s="55" t="n">
        <v>18.0580163279485</v>
      </c>
      <c r="D736" s="55">
        <f>(C736*1000)/3600</f>
        <v/>
      </c>
      <c r="E736" s="55">
        <f>IF(B735=B736, 0, (D736-D735)/(B736-B735))</f>
        <v/>
      </c>
      <c r="F736">
        <f>(B736-B735)*(D736)</f>
        <v/>
      </c>
    </row>
    <row r="737">
      <c r="B737" s="55" t="n">
        <v>818.1292609762741</v>
      </c>
      <c r="C737" s="55" t="n">
        <v>20.5141566788258</v>
      </c>
      <c r="D737" s="55">
        <f>(C737*1000)/3600</f>
        <v/>
      </c>
      <c r="E737" s="55">
        <f>IF(B736=B737, 0, (D737-D736)/(B737-B736))</f>
        <v/>
      </c>
      <c r="F737">
        <f>(B737-B736)*(D737)</f>
        <v/>
      </c>
    </row>
    <row r="738">
      <c r="B738" s="55" t="n">
        <v>818.1292609762741</v>
      </c>
      <c r="C738" s="55" t="n">
        <v>19.2635052978982</v>
      </c>
      <c r="D738" s="55">
        <f>(C738*1000)/3600</f>
        <v/>
      </c>
      <c r="E738" s="55">
        <f>IF(B737=B738, 0, (D738-D737)/(B738-B737))</f>
        <v/>
      </c>
      <c r="F738">
        <f>(B738-B737)*(D738)</f>
        <v/>
      </c>
    </row>
    <row r="739">
      <c r="B739" s="55" t="n">
        <v>818.1292609762741</v>
      </c>
      <c r="C739" s="55" t="n">
        <v>17.1026576341844</v>
      </c>
      <c r="D739" s="55">
        <f>(C739*1000)/3600</f>
        <v/>
      </c>
      <c r="E739" s="55">
        <f>IF(B738=B739, 0, (D739-D738)/(B739-B738))</f>
        <v/>
      </c>
      <c r="F739">
        <f>(B739-B738)*(D739)</f>
        <v/>
      </c>
    </row>
    <row r="740">
      <c r="B740" s="55" t="n">
        <v>819.321360395808</v>
      </c>
      <c r="C740" s="55" t="n">
        <v>22.0953373532842</v>
      </c>
      <c r="D740" s="55">
        <f>(C740*1000)/3600</f>
        <v/>
      </c>
      <c r="E740" s="55">
        <f>IF(B739=B740, 0, (D740-D739)/(B740-B739))</f>
        <v/>
      </c>
      <c r="F740">
        <f>(B740-B739)*(D740)</f>
        <v/>
      </c>
    </row>
    <row r="741">
      <c r="B741" s="55" t="n">
        <v>822.301608944641</v>
      </c>
      <c r="C741" s="55" t="n">
        <v>28.6711829077644</v>
      </c>
      <c r="D741" s="55">
        <f>(C741*1000)/3600</f>
        <v/>
      </c>
      <c r="E741" s="55">
        <f>IF(B740=B741, 0, (D741-D740)/(B741-B740))</f>
        <v/>
      </c>
      <c r="F741">
        <f>(B741-B740)*(D741)</f>
        <v/>
      </c>
    </row>
    <row r="742">
      <c r="B742" s="55" t="n">
        <v>822.301608944641</v>
      </c>
      <c r="C742" s="55" t="n">
        <v>25.8919576168143</v>
      </c>
      <c r="D742" s="55">
        <f>(C742*1000)/3600</f>
        <v/>
      </c>
      <c r="E742" s="55">
        <f>IF(B741=B742, 0, (D742-D741)/(B742-B741))</f>
        <v/>
      </c>
      <c r="F742">
        <f>(B742-B741)*(D742)</f>
        <v/>
      </c>
    </row>
    <row r="743">
      <c r="B743" s="55" t="n">
        <v>822.301608944641</v>
      </c>
      <c r="C743" s="55" t="n">
        <v>24.6413062358867</v>
      </c>
      <c r="D743" s="55">
        <f>(C743*1000)/3600</f>
        <v/>
      </c>
      <c r="E743" s="55">
        <f>IF(B742=B743, 0, (D743-D742)/(B743-B742))</f>
        <v/>
      </c>
      <c r="F743">
        <f>(B743-B742)*(D743)</f>
        <v/>
      </c>
    </row>
    <row r="744">
      <c r="B744" s="55" t="n">
        <v>822.85792200709</v>
      </c>
      <c r="C744" s="55" t="n">
        <v>30.2692374500608</v>
      </c>
      <c r="D744" s="55">
        <f>(C744*1000)/3600</f>
        <v/>
      </c>
      <c r="E744" s="55">
        <f>IF(B743=B744, 0, (D744-D743)/(B744-B743))</f>
        <v/>
      </c>
      <c r="F744">
        <f>(B744-B743)*(D744)</f>
        <v/>
      </c>
    </row>
    <row r="745">
      <c r="B745" s="55" t="n">
        <v>823.228797382056</v>
      </c>
      <c r="C745" s="55" t="n">
        <v>27.0731283654681</v>
      </c>
      <c r="D745" s="55">
        <f>(C745*1000)/3600</f>
        <v/>
      </c>
      <c r="E745" s="55">
        <f>IF(B744=B745, 0, (D745-D744)/(B745-B744))</f>
        <v/>
      </c>
      <c r="F745">
        <f>(B745-B744)*(D745)</f>
        <v/>
      </c>
    </row>
    <row r="746">
      <c r="B746" s="55" t="n">
        <v>823.692391600763</v>
      </c>
      <c r="C746" s="55" t="n">
        <v>31.6588500955358</v>
      </c>
      <c r="D746" s="55">
        <f>(C746*1000)/3600</f>
        <v/>
      </c>
      <c r="E746" s="55">
        <f>IF(B745=B746, 0, (D746-D745)/(B746-B745))</f>
        <v/>
      </c>
      <c r="F746">
        <f>(B746-B745)*(D746)</f>
        <v/>
      </c>
    </row>
    <row r="747">
      <c r="B747" s="55" t="n">
        <v>824.387782928824</v>
      </c>
      <c r="C747" s="55" t="n">
        <v>33.4132360604481</v>
      </c>
      <c r="D747" s="55">
        <f>(C747*1000)/3600</f>
        <v/>
      </c>
      <c r="E747" s="55">
        <f>IF(B746=B747, 0, (D747-D746)/(B747-B746))</f>
        <v/>
      </c>
      <c r="F747">
        <f>(B747-B746)*(D747)</f>
        <v/>
      </c>
    </row>
    <row r="748">
      <c r="B748" s="55" t="n">
        <v>825.0831742568849</v>
      </c>
      <c r="C748" s="55" t="n">
        <v>34.8549591801285</v>
      </c>
      <c r="D748" s="55">
        <f>(C748*1000)/3600</f>
        <v/>
      </c>
      <c r="E748" s="55">
        <f>IF(B747=B748, 0, (D748-D747)/(B748-B747))</f>
        <v/>
      </c>
      <c r="F748">
        <f>(B748-B747)*(D748)</f>
        <v/>
      </c>
    </row>
    <row r="749">
      <c r="B749" s="55" t="n">
        <v>825.0831742568849</v>
      </c>
      <c r="C749" s="55" t="n">
        <v>37.7731457356262</v>
      </c>
      <c r="D749" s="55">
        <f>(C749*1000)/3600</f>
        <v/>
      </c>
      <c r="E749" s="55">
        <f>IF(B748=B749, 0, (D749-D748)/(B749-B748))</f>
        <v/>
      </c>
      <c r="F749">
        <f>(B749-B748)*(D749)</f>
        <v/>
      </c>
    </row>
    <row r="750">
      <c r="B750" s="55" t="n">
        <v>825.778565584946</v>
      </c>
      <c r="C750" s="55" t="n">
        <v>36.3661629320826</v>
      </c>
      <c r="D750" s="55">
        <f>(C750*1000)/3600</f>
        <v/>
      </c>
      <c r="E750" s="55">
        <f>IF(B749=B750, 0, (D750-D749)/(B750-B749))</f>
        <v/>
      </c>
      <c r="F750">
        <f>(B750-B749)*(D750)</f>
        <v/>
      </c>
    </row>
    <row r="751">
      <c r="B751" s="55" t="n">
        <v>827.169348241069</v>
      </c>
      <c r="C751" s="55" t="n">
        <v>39.0411672746222</v>
      </c>
      <c r="D751" s="55">
        <f>(C751*1000)/3600</f>
        <v/>
      </c>
      <c r="E751" s="55">
        <f>IF(B750=B751, 0, (D751-D750)/(B751-B750))</f>
        <v/>
      </c>
      <c r="F751">
        <f>(B751-B750)*(D751)</f>
        <v/>
      </c>
    </row>
    <row r="752">
      <c r="B752" s="55" t="n">
        <v>827.169348241069</v>
      </c>
      <c r="C752" s="55" t="n">
        <v>40.6913322911238</v>
      </c>
      <c r="D752" s="55">
        <f>(C752*1000)/3600</f>
        <v/>
      </c>
      <c r="E752" s="55">
        <f>IF(B751=B752, 0, (D752-D751)/(B752-B751))</f>
        <v/>
      </c>
      <c r="F752">
        <f>(B752-B751)*(D752)</f>
        <v/>
      </c>
    </row>
    <row r="753">
      <c r="B753" s="55" t="n">
        <v>828.560130897191</v>
      </c>
      <c r="C753" s="55" t="n">
        <v>43.9221816918534</v>
      </c>
      <c r="D753" s="55">
        <f>(C753*1000)/3600</f>
        <v/>
      </c>
      <c r="E753" s="55">
        <f>IF(B752=B753, 0, (D753-D752)/(B753-B752))</f>
        <v/>
      </c>
      <c r="F753">
        <f>(B753-B752)*(D753)</f>
        <v/>
      </c>
    </row>
    <row r="754">
      <c r="B754" s="55" t="n">
        <v>828.858155752074</v>
      </c>
      <c r="C754" s="55" t="n">
        <v>42.2844239311149</v>
      </c>
      <c r="D754" s="55">
        <f>(C754*1000)/3600</f>
        <v/>
      </c>
      <c r="E754" s="55">
        <f>IF(B753=B754, 0, (D754-D753)/(B754-B753))</f>
        <v/>
      </c>
      <c r="F754">
        <f>(B754-B753)*(D754)</f>
        <v/>
      </c>
    </row>
    <row r="755">
      <c r="B755" s="55" t="n">
        <v>829.9509135533129</v>
      </c>
      <c r="C755" s="55" t="n">
        <v>45.5028660760813</v>
      </c>
      <c r="D755" s="55">
        <f>(C755*1000)/3600</f>
        <v/>
      </c>
      <c r="E755" s="55">
        <f>IF(B754=B755, 0, (D755-D754)/(B755-B754))</f>
        <v/>
      </c>
      <c r="F755">
        <f>(B755-B754)*(D755)</f>
        <v/>
      </c>
    </row>
    <row r="756">
      <c r="B756" s="55" t="n">
        <v>831.202617943823</v>
      </c>
      <c r="C756" s="55" t="n">
        <v>47.6741358346361</v>
      </c>
      <c r="D756" s="55">
        <f>(C756*1000)/3600</f>
        <v/>
      </c>
      <c r="E756" s="55">
        <f>IF(B755=B756, 0, (D756-D755)/(B756-B755))</f>
        <v/>
      </c>
      <c r="F756">
        <f>(B756-B755)*(D756)</f>
        <v/>
      </c>
    </row>
    <row r="757">
      <c r="B757" s="55" t="n">
        <v>834.123261521679</v>
      </c>
      <c r="C757" s="55" t="n">
        <v>49.2113948236929</v>
      </c>
      <c r="D757" s="55">
        <f>(C757*1000)/3600</f>
        <v/>
      </c>
      <c r="E757" s="55">
        <f>IF(B756=B757, 0, (D757-D756)/(B757-B756))</f>
        <v/>
      </c>
      <c r="F757">
        <f>(B757-B756)*(D757)</f>
        <v/>
      </c>
    </row>
    <row r="758">
      <c r="B758" s="55" t="n">
        <v>837.043905099536</v>
      </c>
      <c r="C758" s="55" t="n">
        <v>50.6965433385443</v>
      </c>
      <c r="D758" s="55">
        <f>(C758*1000)/3600</f>
        <v/>
      </c>
      <c r="E758" s="55">
        <f>IF(B757=B758, 0, (D758-D757)/(B758-B757))</f>
        <v/>
      </c>
      <c r="F758">
        <f>(B758-B757)*(D758)</f>
        <v/>
      </c>
    </row>
    <row r="759">
      <c r="B759" s="55" t="n">
        <v>838.295609490046</v>
      </c>
      <c r="C759" s="55" t="n">
        <v>52.2077470904985</v>
      </c>
      <c r="D759" s="55">
        <f>(C759*1000)/3600</f>
        <v/>
      </c>
      <c r="E759" s="55">
        <f>IF(B758=B759, 0, (D759-D758)/(B759-B758))</f>
        <v/>
      </c>
      <c r="F759">
        <f>(B759-B758)*(D759)</f>
        <v/>
      </c>
    </row>
    <row r="760">
      <c r="B760" s="55" t="n">
        <v>840.938096536678</v>
      </c>
      <c r="C760" s="55" t="n">
        <v>53.8857043599096</v>
      </c>
      <c r="D760" s="55">
        <f>(C760*1000)/3600</f>
        <v/>
      </c>
      <c r="E760" s="55">
        <f>IF(B759=B760, 0, (D760-D759)/(B760-B759))</f>
        <v/>
      </c>
      <c r="F760">
        <f>(B760-B759)*(D760)</f>
        <v/>
      </c>
    </row>
    <row r="761">
      <c r="B761" s="55" t="n">
        <v>842.467957458412</v>
      </c>
      <c r="C761" s="55" t="n">
        <v>55.8207399687337</v>
      </c>
      <c r="D761" s="55">
        <f>(C761*1000)/3600</f>
        <v/>
      </c>
      <c r="E761" s="55">
        <f>IF(B760=B761, 0, (D761-D760)/(B761-B760))</f>
        <v/>
      </c>
      <c r="F761">
        <f>(B761-B760)*(D761)</f>
        <v/>
      </c>
    </row>
    <row r="762">
      <c r="B762" s="55" t="n">
        <v>846.501227161167</v>
      </c>
      <c r="C762" s="55" t="n">
        <v>57.4917491749175</v>
      </c>
      <c r="D762" s="55">
        <f>(C762*1000)/3600</f>
        <v/>
      </c>
      <c r="E762" s="55">
        <f>IF(B761=B762, 0, (D762-D761)/(B762-B761))</f>
        <v/>
      </c>
      <c r="F762">
        <f>(B762-B761)*(D762)</f>
        <v/>
      </c>
    </row>
    <row r="763">
      <c r="B763" s="55" t="n">
        <v>848.726479410962</v>
      </c>
      <c r="C763" s="55" t="n">
        <v>58.6520757338891</v>
      </c>
      <c r="D763" s="55">
        <f>(C763*1000)/3600</f>
        <v/>
      </c>
      <c r="E763" s="55">
        <f>IF(B762=B763, 0, (D763-D762)/(B763-B762))</f>
        <v/>
      </c>
      <c r="F763">
        <f>(B763-B762)*(D763)</f>
        <v/>
      </c>
    </row>
    <row r="764">
      <c r="B764" s="55" t="n">
        <v>849.560949004636</v>
      </c>
      <c r="C764" s="55" t="n">
        <v>60.0764286955011</v>
      </c>
      <c r="D764" s="55">
        <f>(C764*1000)/3600</f>
        <v/>
      </c>
      <c r="E764" s="55">
        <f>IF(B763=B764, 0, (D764-D763)/(B764-B763))</f>
        <v/>
      </c>
      <c r="F764">
        <f>(B764-B763)*(D764)</f>
        <v/>
      </c>
    </row>
    <row r="765">
      <c r="B765" s="55" t="n">
        <v>850.812653395145</v>
      </c>
      <c r="C765" s="55" t="n">
        <v>61.5876324474552</v>
      </c>
      <c r="D765" s="55">
        <f>(C765*1000)/3600</f>
        <v/>
      </c>
      <c r="E765" s="55">
        <f>IF(B764=B765, 0, (D765-D764)/(B765-B764))</f>
        <v/>
      </c>
      <c r="F765">
        <f>(B765-B764)*(D765)</f>
        <v/>
      </c>
    </row>
    <row r="766">
      <c r="B766" s="55" t="n">
        <v>853.733296973002</v>
      </c>
      <c r="C766" s="55" t="n">
        <v>62.869550112906</v>
      </c>
      <c r="D766" s="55">
        <f>(C766*1000)/3600</f>
        <v/>
      </c>
      <c r="E766" s="55">
        <f>IF(B765=B766, 0, (D766-D765)/(B766-B765))</f>
        <v/>
      </c>
      <c r="F766">
        <f>(B766-B765)*(D766)</f>
        <v/>
      </c>
    </row>
    <row r="767">
      <c r="B767" s="55" t="n">
        <v>856.375784019634</v>
      </c>
      <c r="C767" s="55" t="n">
        <v>63.8283828382838</v>
      </c>
      <c r="D767" s="55">
        <f>(C767*1000)/3600</f>
        <v/>
      </c>
      <c r="E767" s="55">
        <f>IF(B766=B767, 0, (D767-D766)/(B767-B766))</f>
        <v/>
      </c>
      <c r="F767">
        <f>(B767-B766)*(D767)</f>
        <v/>
      </c>
    </row>
    <row r="768">
      <c r="B768" s="55" t="n">
        <v>857.905644941369</v>
      </c>
      <c r="C768" s="55" t="n">
        <v>65.016501650165</v>
      </c>
      <c r="D768" s="55">
        <f>(C768*1000)/3600</f>
        <v/>
      </c>
      <c r="E768" s="55">
        <f>IF(B767=B768, 0, (D768-D767)/(B768-B767))</f>
        <v/>
      </c>
      <c r="F768">
        <f>(B768-B767)*(D768)</f>
        <v/>
      </c>
    </row>
    <row r="769">
      <c r="B769" s="55" t="n">
        <v>859.157349331878</v>
      </c>
      <c r="C769" s="55" t="n">
        <v>66.6162932082682</v>
      </c>
      <c r="D769" s="55">
        <f>(C769*1000)/3600</f>
        <v/>
      </c>
      <c r="E769" s="55">
        <f>IF(B768=B769, 0, (D769-D768)/(B769-B768))</f>
        <v/>
      </c>
      <c r="F769">
        <f>(B769-B768)*(D769)</f>
        <v/>
      </c>
    </row>
    <row r="770">
      <c r="B770" s="55" t="n">
        <v>860.548131988001</v>
      </c>
      <c r="C770" s="55" t="n">
        <v>67.919055063401</v>
      </c>
      <c r="D770" s="55">
        <f>(C770*1000)/3600</f>
        <v/>
      </c>
      <c r="E770" s="55">
        <f>IF(B769=B770, 0, (D770-D769)/(B770-B769))</f>
        <v/>
      </c>
      <c r="F770">
        <f>(B770-B769)*(D770)</f>
        <v/>
      </c>
    </row>
    <row r="771">
      <c r="B771" s="55" t="n">
        <v>861.243523316062</v>
      </c>
      <c r="C771" s="55" t="n">
        <v>68.9352093104047</v>
      </c>
      <c r="D771" s="55">
        <f>(C771*1000)/3600</f>
        <v/>
      </c>
      <c r="E771" s="55">
        <f>IF(B770=B771, 0, (D771-D770)/(B771-B770))</f>
        <v/>
      </c>
      <c r="F771">
        <f>(B771-B770)*(D771)</f>
        <v/>
      </c>
    </row>
    <row r="772">
      <c r="B772" s="55" t="n">
        <v>861.938914644123</v>
      </c>
      <c r="C772" s="55" t="n">
        <v>70.4464130623588</v>
      </c>
      <c r="D772" s="55">
        <f>(C772*1000)/3600</f>
        <v/>
      </c>
      <c r="E772" s="55">
        <f>IF(B771=B772, 0, (D772-D771)/(B772-B771))</f>
        <v/>
      </c>
      <c r="F772">
        <f>(B772-B771)*(D772)</f>
        <v/>
      </c>
    </row>
    <row r="773">
      <c r="B773" s="55" t="n">
        <v>863.468775565857</v>
      </c>
      <c r="C773" s="55" t="n">
        <v>72.3536564182734</v>
      </c>
      <c r="D773" s="55">
        <f>(C773*1000)/3600</f>
        <v/>
      </c>
      <c r="E773" s="55">
        <f>IF(B772=B773, 0, (D773-D772)/(B773-B772))</f>
        <v/>
      </c>
      <c r="F773">
        <f>(B773-B772)*(D773)</f>
        <v/>
      </c>
    </row>
    <row r="774">
      <c r="B774" s="55" t="n">
        <v>866.8066539405499</v>
      </c>
      <c r="C774" s="55" t="n">
        <v>74.3844760415891</v>
      </c>
      <c r="D774" s="55">
        <f>(C774*1000)/3600</f>
        <v/>
      </c>
      <c r="E774" s="55">
        <f>IF(B773=B774, 0, (D774-D773)/(B774-B773))</f>
        <v/>
      </c>
      <c r="F774">
        <f>(B774-B773)*(D774)</f>
        <v/>
      </c>
    </row>
    <row r="775">
      <c r="B775" s="55" t="n">
        <v>868.892827924734</v>
      </c>
      <c r="C775" s="55" t="n">
        <v>75.9527531700538</v>
      </c>
      <c r="D775" s="55">
        <f>(C775*1000)/3600</f>
        <v/>
      </c>
      <c r="E775" s="55">
        <f>IF(B774=B775, 0, (D775-D774)/(B775-B774))</f>
        <v/>
      </c>
      <c r="F775">
        <f>(B775-B774)*(D775)</f>
        <v/>
      </c>
    </row>
    <row r="776">
      <c r="B776" s="55" t="n">
        <v>873.482410689937</v>
      </c>
      <c r="C776" s="55" t="n">
        <v>74.0628799722077</v>
      </c>
      <c r="D776" s="55">
        <f>(C776*1000)/3600</f>
        <v/>
      </c>
      <c r="E776" s="55">
        <f>IF(B775=B776, 0, (D776-D775)/(B776-B775))</f>
        <v/>
      </c>
      <c r="F776">
        <f>(B776-B775)*(D776)</f>
        <v/>
      </c>
    </row>
    <row r="777">
      <c r="B777" s="55" t="n">
        <v>875.151349877283</v>
      </c>
      <c r="C777" s="55" t="n">
        <v>72.1834288692027</v>
      </c>
      <c r="D777" s="55">
        <f>(C777*1000)/3600</f>
        <v/>
      </c>
      <c r="E777" s="55">
        <f>IF(B776=B777, 0, (D777-D776)/(B777-B776))</f>
        <v/>
      </c>
      <c r="F777">
        <f>(B777-B776)*(D777)</f>
        <v/>
      </c>
    </row>
    <row r="778">
      <c r="B778" s="55" t="n">
        <v>877.376602127079</v>
      </c>
      <c r="C778" s="55" t="n">
        <v>70.3526142087893</v>
      </c>
      <c r="D778" s="55">
        <f>(C778*1000)/3600</f>
        <v/>
      </c>
      <c r="E778" s="55">
        <f>IF(B777=B778, 0, (D778-D777)/(B778-B777))</f>
        <v/>
      </c>
      <c r="F778">
        <f>(B778-B777)*(D778)</f>
        <v/>
      </c>
    </row>
    <row r="779">
      <c r="B779" s="55" t="n">
        <v>881.310530211539</v>
      </c>
      <c r="C779" s="55" t="n">
        <v>68.6374351720886</v>
      </c>
      <c r="D779" s="55">
        <f>(C779*1000)/3600</f>
        <v/>
      </c>
      <c r="E779" s="55">
        <f>IF(B778=B779, 0, (D779-D778)/(B779-B778))</f>
        <v/>
      </c>
      <c r="F779">
        <f>(B779-B778)*(D779)</f>
        <v/>
      </c>
    </row>
    <row r="780">
      <c r="B780" s="55" t="n">
        <v>886.973002454322</v>
      </c>
      <c r="C780" s="55" t="n">
        <v>67.9451103005037</v>
      </c>
      <c r="D780" s="55">
        <f>(C780*1000)/3600</f>
        <v/>
      </c>
      <c r="E780" s="55">
        <f>IF(B779=B780, 0, (D780-D779)/(B780-B779))</f>
        <v/>
      </c>
      <c r="F780">
        <f>(B780-B779)*(D780)</f>
        <v/>
      </c>
    </row>
    <row r="781">
      <c r="B781" s="55" t="n">
        <v>890.449959094627</v>
      </c>
      <c r="C781" s="55" t="n">
        <v>67.78877887788779</v>
      </c>
      <c r="D781" s="55">
        <f>(C781*1000)/3600</f>
        <v/>
      </c>
      <c r="E781" s="55">
        <f>IF(B780=B781, 0, (D781-D780)/(B781-B780))</f>
        <v/>
      </c>
      <c r="F781">
        <f>(B781-B780)*(D781)</f>
        <v/>
      </c>
    </row>
    <row r="782">
      <c r="B782" s="55" t="n">
        <v>891.145350422688</v>
      </c>
      <c r="C782" s="55" t="n">
        <v>66.017022754907</v>
      </c>
      <c r="D782" s="55">
        <f>(C782*1000)/3600</f>
        <v/>
      </c>
      <c r="E782" s="55">
        <f>IF(B781=B782, 0, (D782-D781)/(B782-B781))</f>
        <v/>
      </c>
      <c r="F782">
        <f>(B782-B781)*(D782)</f>
        <v/>
      </c>
    </row>
    <row r="783">
      <c r="B783" s="55" t="n">
        <v>892.536133078811</v>
      </c>
      <c r="C783" s="55" t="n">
        <v>64.19315615772101</v>
      </c>
      <c r="D783" s="55">
        <f>(C783*1000)/3600</f>
        <v/>
      </c>
      <c r="E783" s="55">
        <f>IF(B782=B783, 0, (D783-D782)/(B783-B782))</f>
        <v/>
      </c>
      <c r="F783">
        <f>(B783-B782)*(D783)</f>
        <v/>
      </c>
    </row>
    <row r="784">
      <c r="B784" s="55" t="n">
        <v>893.926915734933</v>
      </c>
      <c r="C784" s="55" t="n">
        <v>62.7601181170748</v>
      </c>
      <c r="D784" s="55">
        <f>(C784*1000)/3600</f>
        <v/>
      </c>
      <c r="E784" s="55">
        <f>IF(B783=B784, 0, (D784-D783)/(B784-B783))</f>
        <v/>
      </c>
      <c r="F784">
        <f>(B784-B783)*(D784)</f>
        <v/>
      </c>
    </row>
    <row r="785">
      <c r="B785" s="55" t="n">
        <v>897.1257158440141</v>
      </c>
      <c r="C785" s="55" t="n">
        <v>61.6605871113427</v>
      </c>
      <c r="D785" s="55">
        <f>(C785*1000)/3600</f>
        <v/>
      </c>
      <c r="E785" s="55">
        <f>IF(B784=B785, 0, (D785-D784)/(B785-B784))</f>
        <v/>
      </c>
      <c r="F785">
        <f>(B785-B784)*(D785)</f>
        <v/>
      </c>
    </row>
    <row r="786">
      <c r="B786" s="55" t="n">
        <v>901.019907281156</v>
      </c>
      <c r="C786" s="55" t="n">
        <v>60.0764286955011</v>
      </c>
      <c r="D786" s="55">
        <f>(C786*1000)/3600</f>
        <v/>
      </c>
      <c r="E786" s="55">
        <f>IF(B785=B786, 0, (D786-D785)/(B786-B785))</f>
        <v/>
      </c>
      <c r="F786">
        <f>(B786-B785)*(D786)</f>
        <v/>
      </c>
    </row>
    <row r="787">
      <c r="B787" s="55" t="n">
        <v>901.576220343605</v>
      </c>
      <c r="C787" s="55" t="n">
        <v>58.4783741532048</v>
      </c>
      <c r="D787" s="55">
        <f>(C787*1000)/3600</f>
        <v/>
      </c>
      <c r="E787" s="55">
        <f>IF(B786=B787, 0, (D787-D786)/(B787-B786))</f>
        <v/>
      </c>
      <c r="F787">
        <f>(B787-B786)*(D787)</f>
        <v/>
      </c>
    </row>
    <row r="788">
      <c r="B788" s="55" t="n">
        <v>901.576220343605</v>
      </c>
      <c r="C788" s="55" t="n">
        <v>57.2277227722772</v>
      </c>
      <c r="D788" s="55">
        <f>(C788*1000)/3600</f>
        <v/>
      </c>
      <c r="E788" s="55">
        <f>IF(B787=B788, 0, (D788-D787)/(B788-B787))</f>
        <v/>
      </c>
      <c r="F788">
        <f>(B788-B787)*(D788)</f>
        <v/>
      </c>
    </row>
    <row r="789">
      <c r="B789" s="55" t="n">
        <v>901.576220343605</v>
      </c>
      <c r="C789" s="55" t="n">
        <v>55.9770713913496</v>
      </c>
      <c r="D789" s="55">
        <f>(C789*1000)/3600</f>
        <v/>
      </c>
      <c r="E789" s="55">
        <f>IF(B788=B789, 0, (D789-D788)/(B789-B788))</f>
        <v/>
      </c>
      <c r="F789">
        <f>(B789-B788)*(D789)</f>
        <v/>
      </c>
    </row>
    <row r="790">
      <c r="B790" s="55" t="n">
        <v>901.576220343605</v>
      </c>
      <c r="C790" s="55" t="n">
        <v>54.7264200104221</v>
      </c>
      <c r="D790" s="55">
        <f>(C790*1000)/3600</f>
        <v/>
      </c>
      <c r="E790" s="55">
        <f>IF(B789=B790, 0, (D790-D789)/(B790-B789))</f>
        <v/>
      </c>
      <c r="F790">
        <f>(B790-B789)*(D790)</f>
        <v/>
      </c>
    </row>
    <row r="791">
      <c r="B791" s="55" t="n">
        <v>902.2716116716661</v>
      </c>
      <c r="C791" s="55" t="n">
        <v>53.4323432343234</v>
      </c>
      <c r="D791" s="55">
        <f>(C791*1000)/3600</f>
        <v/>
      </c>
      <c r="E791" s="55">
        <f>IF(B790=B791, 0, (D791-D790)/(B791-B790))</f>
        <v/>
      </c>
      <c r="F791">
        <f>(B791-B790)*(D791)</f>
        <v/>
      </c>
    </row>
    <row r="792">
      <c r="B792" s="55" t="n">
        <v>902.967002999727</v>
      </c>
      <c r="C792" s="55" t="n">
        <v>51.7387528226506</v>
      </c>
      <c r="D792" s="55">
        <f>(C792*1000)/3600</f>
        <v/>
      </c>
      <c r="E792" s="55">
        <f>IF(B791=B792, 0, (D792-D791)/(B792-B791))</f>
        <v/>
      </c>
      <c r="F792">
        <f>(B792-B791)*(D792)</f>
        <v/>
      </c>
    </row>
    <row r="793">
      <c r="B793" s="55" t="n">
        <v>904.3577856558491</v>
      </c>
      <c r="C793" s="55" t="n">
        <v>50.2275490706965</v>
      </c>
      <c r="D793" s="55">
        <f>(C793*1000)/3600</f>
        <v/>
      </c>
      <c r="E793" s="55">
        <f>IF(B792=B793, 0, (D793-D792)/(B793-B792))</f>
        <v/>
      </c>
      <c r="F793">
        <f>(B793-B792)*(D793)</f>
        <v/>
      </c>
    </row>
    <row r="794">
      <c r="B794" s="55" t="n">
        <v>904.3577856558491</v>
      </c>
      <c r="C794" s="55" t="n">
        <v>48.9768976897689</v>
      </c>
      <c r="D794" s="55">
        <f>(C794*1000)/3600</f>
        <v/>
      </c>
      <c r="E794" s="55">
        <f>IF(B793=B794, 0, (D794-D793)/(B794-B793))</f>
        <v/>
      </c>
      <c r="F794">
        <f>(B794-B793)*(D794)</f>
        <v/>
      </c>
    </row>
    <row r="795">
      <c r="B795" s="55" t="n">
        <v>904.3577856558491</v>
      </c>
      <c r="C795" s="55" t="n">
        <v>47.7262463088414</v>
      </c>
      <c r="D795" s="55">
        <f>(C795*1000)/3600</f>
        <v/>
      </c>
      <c r="E795" s="55">
        <f>IF(B794=B795, 0, (D795-D794)/(B795-B794))</f>
        <v/>
      </c>
      <c r="F795">
        <f>(B795-B794)*(D795)</f>
        <v/>
      </c>
    </row>
    <row r="796">
      <c r="B796" s="55" t="n">
        <v>904.635942187074</v>
      </c>
      <c r="C796" s="55" t="n">
        <v>46.4026402640264</v>
      </c>
      <c r="D796" s="55">
        <f>(C796*1000)/3600</f>
        <v/>
      </c>
      <c r="E796" s="55">
        <f>IF(B795=B796, 0, (D796-D795)/(B796-B795))</f>
        <v/>
      </c>
      <c r="F796">
        <f>(B796-B795)*(D796)</f>
        <v/>
      </c>
    </row>
    <row r="797">
      <c r="B797" s="55" t="n">
        <v>905.94725154856</v>
      </c>
      <c r="C797" s="55" t="n">
        <v>42.65664160401</v>
      </c>
      <c r="D797" s="55">
        <f>(C797*1000)/3600</f>
        <v/>
      </c>
      <c r="E797" s="55">
        <f>IF(B796=B797, 0, (D797-D796)/(B797-B796))</f>
        <v/>
      </c>
      <c r="F797">
        <f>(B797-B796)*(D797)</f>
        <v/>
      </c>
    </row>
    <row r="798">
      <c r="B798" s="55" t="n">
        <v>906.4439596400319</v>
      </c>
      <c r="C798" s="55" t="n">
        <v>41.5511551155115</v>
      </c>
      <c r="D798" s="55">
        <f>(C798*1000)/3600</f>
        <v/>
      </c>
      <c r="E798" s="55">
        <f>IF(B797=B798, 0, (D798-D797)/(B798-B797))</f>
        <v/>
      </c>
      <c r="F798">
        <f>(B798-B797)*(D798)</f>
        <v/>
      </c>
    </row>
    <row r="799">
      <c r="B799" s="55" t="n">
        <v>906.760046607333</v>
      </c>
      <c r="C799" s="55" t="n">
        <v>44.4243371705591</v>
      </c>
      <c r="D799" s="55">
        <f>(C799*1000)/3600</f>
        <v/>
      </c>
      <c r="E799" s="55">
        <f>IF(B798=B799, 0, (D799-D798)/(B799-B798))</f>
        <v/>
      </c>
      <c r="F799">
        <f>(B799-B798)*(D799)</f>
        <v/>
      </c>
    </row>
    <row r="800">
      <c r="B800" s="55" t="n">
        <v>910.616307608399</v>
      </c>
      <c r="C800" s="55" t="n">
        <v>49.5501129060274</v>
      </c>
      <c r="D800" s="55">
        <f>(C800*1000)/3600</f>
        <v/>
      </c>
      <c r="E800" s="55">
        <f>IF(B799=B800, 0, (D800-D799)/(B800-B799))</f>
        <v/>
      </c>
      <c r="F800">
        <f>(B800-B799)*(D800)</f>
        <v/>
      </c>
    </row>
    <row r="801">
      <c r="B801" s="55" t="n">
        <v>910.616307608399</v>
      </c>
      <c r="C801" s="55" t="n">
        <v>48.2994615250998</v>
      </c>
      <c r="D801" s="55">
        <f>(C801*1000)/3600</f>
        <v/>
      </c>
      <c r="E801" s="55">
        <f>IF(B800=B801, 0, (D801-D800)/(B801-B800))</f>
        <v/>
      </c>
      <c r="F801">
        <f>(B801-B800)*(D801)</f>
        <v/>
      </c>
    </row>
    <row r="802">
      <c r="B802" s="55" t="n">
        <v>910.616307608399</v>
      </c>
      <c r="C802" s="55" t="n">
        <v>47.0488101441723</v>
      </c>
      <c r="D802" s="55">
        <f>(C802*1000)/3600</f>
        <v/>
      </c>
      <c r="E802" s="55">
        <f>IF(B801=B802, 0, (D802-D801)/(B802-B801))</f>
        <v/>
      </c>
      <c r="F802">
        <f>(B802-B801)*(D802)</f>
        <v/>
      </c>
    </row>
    <row r="803">
      <c r="B803" s="55" t="n">
        <v>910.616307608399</v>
      </c>
      <c r="C803" s="55" t="n">
        <v>45.85026923745</v>
      </c>
      <c r="D803" s="55">
        <f>(C803*1000)/3600</f>
        <v/>
      </c>
      <c r="E803" s="55">
        <f>IF(B802=B803, 0, (D803-D802)/(B803-B802))</f>
        <v/>
      </c>
      <c r="F803">
        <f>(B803-B802)*(D803)</f>
        <v/>
      </c>
    </row>
    <row r="804">
      <c r="B804" s="55" t="n">
        <v>911.3116989364599</v>
      </c>
      <c r="C804" s="55" t="n">
        <v>50.8355046030919</v>
      </c>
      <c r="D804" s="55">
        <f>(C804*1000)/3600</f>
        <v/>
      </c>
      <c r="E804" s="55">
        <f>IF(B803=B804, 0, (D804-D803)/(B804-B803))</f>
        <v/>
      </c>
      <c r="F804">
        <f>(B804-B803)*(D804)</f>
        <v/>
      </c>
    </row>
    <row r="805">
      <c r="B805" s="55" t="n">
        <v>912.007090264521</v>
      </c>
      <c r="C805" s="55" t="n">
        <v>52.5898905680041</v>
      </c>
      <c r="D805" s="55">
        <f>(C805*1000)/3600</f>
        <v/>
      </c>
      <c r="E805" s="55">
        <f>IF(B804=B805, 0, (D805-D804)/(B805-B804))</f>
        <v/>
      </c>
      <c r="F805">
        <f>(B805-B804)*(D805)</f>
        <v/>
      </c>
    </row>
    <row r="806">
      <c r="B806" s="55" t="n">
        <v>912.702481592582</v>
      </c>
      <c r="C806" s="55" t="n">
        <v>55.9075907590759</v>
      </c>
      <c r="D806" s="55">
        <f>(C806*1000)/3600</f>
        <v/>
      </c>
      <c r="E806" s="55">
        <f>IF(B805=B806, 0, (D806-D805)/(B806-B805))</f>
        <v/>
      </c>
      <c r="F806">
        <f>(B806-B805)*(D806)</f>
        <v/>
      </c>
    </row>
    <row r="807">
      <c r="B807" s="55" t="n">
        <v>913.536951186255</v>
      </c>
      <c r="C807" s="55" t="n">
        <v>54.4901858606913</v>
      </c>
      <c r="D807" s="55">
        <f>(C807*1000)/3600</f>
        <v/>
      </c>
      <c r="E807" s="55">
        <f>IF(B806=B807, 0, (D807-D806)/(B807-B806))</f>
        <v/>
      </c>
      <c r="F807">
        <f>(B807-B806)*(D807)</f>
        <v/>
      </c>
    </row>
    <row r="808">
      <c r="B808" s="55" t="n">
        <v>914.788655576765</v>
      </c>
      <c r="C808" s="55" t="n">
        <v>57.1061316657981</v>
      </c>
      <c r="D808" s="55">
        <f>(C808*1000)/3600</f>
        <v/>
      </c>
      <c r="E808" s="55">
        <f>IF(B807=B808, 0, (D808-D807)/(B808-B807))</f>
        <v/>
      </c>
      <c r="F808">
        <f>(B808-B807)*(D808)</f>
        <v/>
      </c>
    </row>
    <row r="809">
      <c r="B809" s="55" t="n">
        <v>916.874829560949</v>
      </c>
      <c r="C809" s="55" t="n">
        <v>59.0133750217127</v>
      </c>
      <c r="D809" s="55">
        <f>(C809*1000)/3600</f>
        <v/>
      </c>
      <c r="E809" s="55">
        <f>IF(B808=B809, 0, (D809-D808)/(B809-B808))</f>
        <v/>
      </c>
      <c r="F809">
        <f>(B809-B808)*(D809)</f>
        <v/>
      </c>
    </row>
    <row r="810">
      <c r="B810" s="55" t="n">
        <v>920.490864466866</v>
      </c>
      <c r="C810" s="55" t="n">
        <v>60.5141566788258</v>
      </c>
      <c r="D810" s="55">
        <f>(C810*1000)/3600</f>
        <v/>
      </c>
      <c r="E810" s="55">
        <f>IF(B809=B810, 0, (D810-D809)/(B810-B809))</f>
        <v/>
      </c>
      <c r="F810">
        <f>(B810-B809)*(D810)</f>
        <v/>
      </c>
    </row>
    <row r="811">
      <c r="B811" s="55" t="n">
        <v>923.133351513498</v>
      </c>
      <c r="C811" s="55" t="n">
        <v>62.8487059232239</v>
      </c>
      <c r="D811" s="55">
        <f>(C811*1000)/3600</f>
        <v/>
      </c>
      <c r="E811" s="55">
        <f>IF(B810=B811, 0, (D811-D810)/(B811-B810))</f>
        <v/>
      </c>
      <c r="F811">
        <f>(B811-B810)*(D811)</f>
        <v/>
      </c>
    </row>
    <row r="812">
      <c r="B812" s="55" t="n">
        <v>923.133351513498</v>
      </c>
      <c r="C812" s="55" t="n">
        <v>64.7142608997742</v>
      </c>
      <c r="D812" s="55">
        <f>(C812*1000)/3600</f>
        <v/>
      </c>
      <c r="E812" s="55">
        <f>IF(B811=B812, 0, (D812-D811)/(B812-B811))</f>
        <v/>
      </c>
      <c r="F812">
        <f>(B812-B811)*(D812)</f>
        <v/>
      </c>
    </row>
    <row r="813">
      <c r="B813" s="55" t="n">
        <v>924.292337060267</v>
      </c>
      <c r="C813" s="55" t="n">
        <v>61.2923397602918</v>
      </c>
      <c r="D813" s="55">
        <f>(C813*1000)/3600</f>
        <v/>
      </c>
      <c r="E813" s="55">
        <f>IF(B812=B813, 0, (D813-D812)/(B813-B812))</f>
        <v/>
      </c>
      <c r="F813">
        <f>(B813-B812)*(D813)</f>
        <v/>
      </c>
    </row>
    <row r="814">
      <c r="B814" s="55" t="n">
        <v>928.464685028633</v>
      </c>
      <c r="C814" s="55" t="n">
        <v>60.9101962827861</v>
      </c>
      <c r="D814" s="55">
        <f>(C814*1000)/3600</f>
        <v/>
      </c>
      <c r="E814" s="55">
        <f>IF(B813=B814, 0, (D814-D813)/(B814-B813))</f>
        <v/>
      </c>
      <c r="F814">
        <f>(B814-B813)*(D814)</f>
        <v/>
      </c>
    </row>
    <row r="815">
      <c r="B815" s="55" t="n">
        <v>931.338969184619</v>
      </c>
      <c r="C815" s="55" t="n">
        <v>59.5553239534479</v>
      </c>
      <c r="D815" s="55">
        <f>(C815*1000)/3600</f>
        <v/>
      </c>
      <c r="E815" s="55">
        <f>IF(B814=B815, 0, (D815-D814)/(B815-B814))</f>
        <v/>
      </c>
      <c r="F815">
        <f>(B815-B814)*(D815)</f>
        <v/>
      </c>
    </row>
    <row r="816">
      <c r="B816" s="55" t="n">
        <v>933.216525770384</v>
      </c>
      <c r="C816" s="55" t="n">
        <v>57.9920097272885</v>
      </c>
      <c r="D816" s="55">
        <f>(C816*1000)/3600</f>
        <v/>
      </c>
      <c r="E816" s="55">
        <f>IF(B815=B816, 0, (D816-D815)/(B816-B815))</f>
        <v/>
      </c>
      <c r="F816">
        <f>(B816-B815)*(D816)</f>
        <v/>
      </c>
    </row>
    <row r="817">
      <c r="B817" s="55" t="n">
        <v>935.650395418598</v>
      </c>
      <c r="C817" s="55" t="n">
        <v>56.30710439465</v>
      </c>
      <c r="D817" s="55">
        <f>(C817*1000)/3600</f>
        <v/>
      </c>
      <c r="E817" s="55">
        <f>IF(B816=B817, 0, (D817-D816)/(B817-B816))</f>
        <v/>
      </c>
      <c r="F817">
        <f>(B817-B816)*(D817)</f>
        <v/>
      </c>
    </row>
    <row r="818">
      <c r="B818" s="55" t="n">
        <v>939.72340176867</v>
      </c>
      <c r="C818" s="55" t="n">
        <v>54.4038313605796</v>
      </c>
      <c r="D818" s="55">
        <f>(C818*1000)/3600</f>
        <v/>
      </c>
      <c r="E818" s="55">
        <f>IF(B817=B818, 0, (D818-D817)/(B818-B817))</f>
        <v/>
      </c>
      <c r="F818">
        <f>(B818-B817)*(D818)</f>
        <v/>
      </c>
    </row>
    <row r="819">
      <c r="B819" s="55" t="n">
        <v>948.167439323697</v>
      </c>
      <c r="C819" s="55" t="n">
        <v>54.960917144346</v>
      </c>
      <c r="D819" s="55">
        <f>(C819*1000)/3600</f>
        <v/>
      </c>
      <c r="E819" s="55">
        <f>IF(B818=B819, 0, (D819-D818)/(B819-B818))</f>
        <v/>
      </c>
      <c r="F819">
        <f>(B819-B818)*(D819)</f>
        <v/>
      </c>
    </row>
    <row r="820">
      <c r="B820" s="55" t="n">
        <v>949.90591764385</v>
      </c>
      <c r="C820" s="55" t="n">
        <v>52.9633489664756</v>
      </c>
      <c r="D820" s="55">
        <f>(C820*1000)/3600</f>
        <v/>
      </c>
      <c r="E820" s="55">
        <f>IF(B819=B820, 0, (D820-D819)/(B820-B819))</f>
        <v/>
      </c>
      <c r="F820">
        <f>(B820-B819)*(D820)</f>
        <v/>
      </c>
    </row>
    <row r="821">
      <c r="B821" s="55" t="n">
        <v>951.644395964003</v>
      </c>
      <c r="C821" s="55" t="n">
        <v>50.1406982803543</v>
      </c>
      <c r="D821" s="55">
        <f>(C821*1000)/3600</f>
        <v/>
      </c>
      <c r="E821" s="55">
        <f>IF(B820=B821, 0, (D821-D820)/(B821-B820))</f>
        <v/>
      </c>
      <c r="F821">
        <f>(B821-B820)*(D821)</f>
        <v/>
      </c>
    </row>
    <row r="822">
      <c r="B822" s="55" t="n">
        <v>951.644395964003</v>
      </c>
      <c r="C822" s="55" t="n">
        <v>48.8900468994267</v>
      </c>
      <c r="D822" s="55">
        <f>(C822*1000)/3600</f>
        <v/>
      </c>
      <c r="E822" s="55">
        <f>IF(B821=B822, 0, (D822-D821)/(B822-B821))</f>
        <v/>
      </c>
      <c r="F822">
        <f>(B822-B821)*(D822)</f>
        <v/>
      </c>
    </row>
    <row r="823">
      <c r="B823" s="55" t="n">
        <v>951.992091628033</v>
      </c>
      <c r="C823" s="55" t="n">
        <v>51.5824214000347</v>
      </c>
      <c r="D823" s="55">
        <f>(C823*1000)/3600</f>
        <v/>
      </c>
      <c r="E823" s="55">
        <f>IF(B822=B823, 0, (D823-D822)/(B823-B822))</f>
        <v/>
      </c>
      <c r="F823">
        <f>(B823-B822)*(D823)</f>
        <v/>
      </c>
    </row>
    <row r="824">
      <c r="B824" s="55" t="n">
        <v>952.339787292064</v>
      </c>
      <c r="C824" s="55" t="n">
        <v>47.5699148862254</v>
      </c>
      <c r="D824" s="55">
        <f>(C824*1000)/3600</f>
        <v/>
      </c>
      <c r="E824" s="55">
        <f>IF(B823=B824, 0, (D824-D823)/(B824-B823))</f>
        <v/>
      </c>
      <c r="F824">
        <f>(B824-B823)*(D824)</f>
        <v/>
      </c>
    </row>
    <row r="825">
      <c r="B825" s="55" t="n">
        <v>952.687482956095</v>
      </c>
      <c r="C825" s="55" t="n">
        <v>40.8997741879451</v>
      </c>
      <c r="D825" s="55">
        <f>(C825*1000)/3600</f>
        <v/>
      </c>
      <c r="E825" s="55">
        <f>IF(B824=B825, 0, (D825-D824)/(B825-B824))</f>
        <v/>
      </c>
      <c r="F825">
        <f>(B825-B824)*(D825)</f>
        <v/>
      </c>
    </row>
    <row r="826">
      <c r="B826" s="55" t="n">
        <v>953.035178620125</v>
      </c>
      <c r="C826" s="55" t="n">
        <v>46.1108216084766</v>
      </c>
      <c r="D826" s="55">
        <f>(C826*1000)/3600</f>
        <v/>
      </c>
      <c r="E826" s="55">
        <f>IF(B825=B826, 0, (D826-D825)/(B826-B825))</f>
        <v/>
      </c>
      <c r="F826">
        <f>(B826-B825)*(D826)</f>
        <v/>
      </c>
    </row>
    <row r="827">
      <c r="B827" s="55" t="n">
        <v>953.035178620125</v>
      </c>
      <c r="C827" s="55" t="n">
        <v>44.860170227549</v>
      </c>
      <c r="D827" s="55">
        <f>(C827*1000)/3600</f>
        <v/>
      </c>
      <c r="E827" s="55">
        <f>IF(B826=B827, 0, (D827-D826)/(B827-B826))</f>
        <v/>
      </c>
      <c r="F827">
        <f>(B827-B826)*(D827)</f>
        <v/>
      </c>
    </row>
    <row r="828">
      <c r="B828" s="55" t="n">
        <v>953.035178620125</v>
      </c>
      <c r="C828" s="55" t="n">
        <v>43.6095188466215</v>
      </c>
      <c r="D828" s="55">
        <f>(C828*1000)/3600</f>
        <v/>
      </c>
      <c r="E828" s="55">
        <f>IF(B827=B828, 0, (D828-D827)/(B828-B827))</f>
        <v/>
      </c>
      <c r="F828">
        <f>(B828-B827)*(D828)</f>
        <v/>
      </c>
    </row>
    <row r="829">
      <c r="B829" s="55" t="n">
        <v>953.035178620125</v>
      </c>
      <c r="C829" s="55" t="n">
        <v>42.3588674656939</v>
      </c>
      <c r="D829" s="55">
        <f>(C829*1000)/3600</f>
        <v/>
      </c>
      <c r="E829" s="55">
        <f>IF(B828=B829, 0, (D829-D828)/(B829-B828))</f>
        <v/>
      </c>
      <c r="F829">
        <f>(B829-B828)*(D829)</f>
        <v/>
      </c>
    </row>
    <row r="830">
      <c r="B830" s="55" t="n">
        <v>955.816743932369</v>
      </c>
      <c r="C830" s="55" t="n">
        <v>32.7879103699843</v>
      </c>
      <c r="D830" s="55">
        <f>(C830*1000)/3600</f>
        <v/>
      </c>
      <c r="E830" s="55">
        <f>IF(B829=B830, 0, (D830-D829)/(B830-B829))</f>
        <v/>
      </c>
      <c r="F830">
        <f>(B830-B829)*(D830)</f>
        <v/>
      </c>
    </row>
    <row r="831">
      <c r="B831" s="55" t="n">
        <v>956.280338151077</v>
      </c>
      <c r="C831" s="55" t="n">
        <v>39.4406809101962</v>
      </c>
      <c r="D831" s="55">
        <f>(C831*1000)/3600</f>
        <v/>
      </c>
      <c r="E831" s="55">
        <f>IF(B830=B831, 0, (D831-D830)/(B831-B830))</f>
        <v/>
      </c>
      <c r="F831">
        <f>(B831-B830)*(D831)</f>
        <v/>
      </c>
    </row>
    <row r="832">
      <c r="B832" s="55" t="n">
        <v>956.3730569948179</v>
      </c>
      <c r="C832" s="55" t="n">
        <v>37.8565224943547</v>
      </c>
      <c r="D832" s="55">
        <f>(C832*1000)/3600</f>
        <v/>
      </c>
      <c r="E832" s="55">
        <f>IF(B831=B832, 0, (D832-D831)/(B832-B831))</f>
        <v/>
      </c>
      <c r="F832">
        <f>(B832-B831)*(D832)</f>
        <v/>
      </c>
    </row>
    <row r="833">
      <c r="B833" s="55" t="n">
        <v>956.3730569948179</v>
      </c>
      <c r="C833" s="55" t="n">
        <v>36.6058711134271</v>
      </c>
      <c r="D833" s="55">
        <f>(C833*1000)/3600</f>
        <v/>
      </c>
      <c r="E833" s="55">
        <f>IF(B832=B833, 0, (D833-D832)/(B833-B832))</f>
        <v/>
      </c>
      <c r="F833">
        <f>(B833-B832)*(D833)</f>
        <v/>
      </c>
    </row>
    <row r="834">
      <c r="B834" s="55" t="n">
        <v>956.3730569948179</v>
      </c>
      <c r="C834" s="55" t="n">
        <v>35.3552197324995</v>
      </c>
      <c r="D834" s="55">
        <f>(C834*1000)/3600</f>
        <v/>
      </c>
      <c r="E834" s="55">
        <f>IF(B833=B834, 0, (D834-D833)/(B834-B833))</f>
        <v/>
      </c>
      <c r="F834">
        <f>(B834-B833)*(D834)</f>
        <v/>
      </c>
    </row>
    <row r="835">
      <c r="B835" s="55" t="n">
        <v>956.3730569948179</v>
      </c>
      <c r="C835" s="55" t="n">
        <v>34.104568351572</v>
      </c>
      <c r="D835" s="55">
        <f>(C835*1000)/3600</f>
        <v/>
      </c>
      <c r="E835" s="55">
        <f>IF(B834=B835, 0, (D835-D834)/(B835-B834))</f>
        <v/>
      </c>
      <c r="F835">
        <f>(B835-B834)*(D835)</f>
        <v/>
      </c>
    </row>
    <row r="836">
      <c r="B836" s="55" t="n">
        <v>956.743932369784</v>
      </c>
      <c r="C836" s="55" t="n">
        <v>26.8125759944415</v>
      </c>
      <c r="D836" s="55">
        <f>(C836*1000)/3600</f>
        <v/>
      </c>
      <c r="E836" s="55">
        <f>IF(B835=B836, 0, (D836-D835)/(B836-B835))</f>
        <v/>
      </c>
      <c r="F836">
        <f>(B836-B835)*(D836)</f>
        <v/>
      </c>
    </row>
    <row r="837">
      <c r="B837" s="55" t="n">
        <v>956.929370057267</v>
      </c>
      <c r="C837" s="55" t="n">
        <v>25.4750738231718</v>
      </c>
      <c r="D837" s="55">
        <f>(C837*1000)/3600</f>
        <v/>
      </c>
      <c r="E837" s="55">
        <f>IF(B836=B837, 0, (D837-D836)/(B837-B836))</f>
        <v/>
      </c>
      <c r="F837">
        <f>(B837-B836)*(D837)</f>
        <v/>
      </c>
    </row>
    <row r="838">
      <c r="B838" s="55" t="n">
        <v>957.207526588491</v>
      </c>
      <c r="C838" s="55" t="n">
        <v>28.1014417231196</v>
      </c>
      <c r="D838" s="55">
        <f>(C838*1000)/3600</f>
        <v/>
      </c>
      <c r="E838" s="55">
        <f>IF(B837=B838, 0, (D838-D837)/(B838-B837))</f>
        <v/>
      </c>
      <c r="F838">
        <f>(B838-B837)*(D838)</f>
        <v/>
      </c>
    </row>
    <row r="839">
      <c r="B839" s="55" t="n">
        <v>957.902917916553</v>
      </c>
      <c r="C839" s="55" t="n">
        <v>29.4354698627757</v>
      </c>
      <c r="D839" s="55">
        <f>(C839*1000)/3600</f>
        <v/>
      </c>
      <c r="E839" s="55">
        <f>IF(B838=B839, 0, (D839-D838)/(B839-B838))</f>
        <v/>
      </c>
      <c r="F839">
        <f>(B839-B838)*(D839)</f>
        <v/>
      </c>
    </row>
    <row r="840">
      <c r="B840" s="55" t="n">
        <v>958.219004883853</v>
      </c>
      <c r="C840" s="55" t="n">
        <v>31.1409035640406</v>
      </c>
      <c r="D840" s="55">
        <f>(C840*1000)/3600</f>
        <v/>
      </c>
      <c r="E840" s="55">
        <f>IF(B839=B840, 0, (D840-D839)/(B840-B839))</f>
        <v/>
      </c>
      <c r="F840">
        <f>(B840-B839)*(D840)</f>
        <v/>
      </c>
    </row>
    <row r="841">
      <c r="B841" s="55" t="n">
        <v>961.379874556858</v>
      </c>
      <c r="C841" s="55" t="n">
        <v>43.2621156852527</v>
      </c>
      <c r="D841" s="55">
        <f>(C841*1000)/3600</f>
        <v/>
      </c>
      <c r="E841" s="55">
        <f>IF(B840=B841, 0, (D841-D840)/(B841-B840))</f>
        <v/>
      </c>
      <c r="F841">
        <f>(B841-B840)*(D841)</f>
        <v/>
      </c>
    </row>
    <row r="842">
      <c r="B842" s="55" t="n">
        <v>961.379874556858</v>
      </c>
      <c r="C842" s="55" t="n">
        <v>42.0114643043251</v>
      </c>
      <c r="D842" s="55">
        <f>(C842*1000)/3600</f>
        <v/>
      </c>
      <c r="E842" s="55">
        <f>IF(B841=B842, 0, (D842-D841)/(B842-B841))</f>
        <v/>
      </c>
      <c r="F842">
        <f>(B842-B841)*(D842)</f>
        <v/>
      </c>
    </row>
    <row r="843">
      <c r="B843" s="55" t="n">
        <v>961.379874556858</v>
      </c>
      <c r="C843" s="55" t="n">
        <v>40.7608129233976</v>
      </c>
      <c r="D843" s="55">
        <f>(C843*1000)/3600</f>
        <v/>
      </c>
      <c r="E843" s="55">
        <f>IF(B842=B843, 0, (D843-D842)/(B843-B842))</f>
        <v/>
      </c>
      <c r="F843">
        <f>(B843-B842)*(D843)</f>
        <v/>
      </c>
    </row>
    <row r="844">
      <c r="B844" s="55" t="n">
        <v>961.379874556858</v>
      </c>
      <c r="C844" s="55" t="n">
        <v>36.9393781483411</v>
      </c>
      <c r="D844" s="55">
        <f>(C844*1000)/3600</f>
        <v/>
      </c>
      <c r="E844" s="55">
        <f>IF(B843=B844, 0, (D844-D843)/(B844-B843))</f>
        <v/>
      </c>
      <c r="F844">
        <f>(B844-B843)*(D844)</f>
        <v/>
      </c>
    </row>
    <row r="845">
      <c r="B845" s="55" t="n">
        <v>961.379874556858</v>
      </c>
      <c r="C845" s="55" t="n">
        <v>35.6887267674136</v>
      </c>
      <c r="D845" s="55">
        <f>(C845*1000)/3600</f>
        <v/>
      </c>
      <c r="E845" s="55">
        <f>IF(B844=B845, 0, (D845-D844)/(B845-B844))</f>
        <v/>
      </c>
      <c r="F845">
        <f>(B845-B844)*(D845)</f>
        <v/>
      </c>
    </row>
    <row r="846">
      <c r="B846" s="55" t="n">
        <v>961.379874556858</v>
      </c>
      <c r="C846" s="55" t="n">
        <v>34.438075386486</v>
      </c>
      <c r="D846" s="55">
        <f>(C846*1000)/3600</f>
        <v/>
      </c>
      <c r="E846" s="55">
        <f>IF(B845=B846, 0, (D846-D845)/(B846-B845))</f>
        <v/>
      </c>
      <c r="F846">
        <f>(B846-B845)*(D846)</f>
        <v/>
      </c>
    </row>
    <row r="847">
      <c r="B847" s="55" t="n">
        <v>961.379874556858</v>
      </c>
      <c r="C847" s="55" t="n">
        <v>33.1874240055584</v>
      </c>
      <c r="D847" s="55">
        <f>(C847*1000)/3600</f>
        <v/>
      </c>
      <c r="E847" s="55">
        <f>IF(B846=B847, 0, (D847-D846)/(B847-B846))</f>
        <v/>
      </c>
      <c r="F847">
        <f>(B847-B846)*(D847)</f>
        <v/>
      </c>
    </row>
    <row r="848">
      <c r="B848" s="55" t="n">
        <v>962.075265884919</v>
      </c>
      <c r="C848" s="55" t="n">
        <v>45.0512419663019</v>
      </c>
      <c r="D848" s="55">
        <f>(C848*1000)/3600</f>
        <v/>
      </c>
      <c r="E848" s="55">
        <f>IF(B847=B848, 0, (D848-D847)/(B848-B847))</f>
        <v/>
      </c>
      <c r="F848">
        <f>(B848-B847)*(D848)</f>
        <v/>
      </c>
    </row>
    <row r="849">
      <c r="B849" s="55" t="n">
        <v>962.075265884919</v>
      </c>
      <c r="C849" s="55" t="n">
        <v>39.232239013375</v>
      </c>
      <c r="D849" s="55">
        <f>(C849*1000)/3600</f>
        <v/>
      </c>
      <c r="E849" s="55">
        <f>IF(B848=B849, 0, (D849-D848)/(B849-B848))</f>
        <v/>
      </c>
      <c r="F849">
        <f>(B849-B848)*(D849)</f>
        <v/>
      </c>
    </row>
    <row r="850">
      <c r="B850" s="55" t="n">
        <v>962.075265884919</v>
      </c>
      <c r="C850" s="55" t="n">
        <v>38.0858085808581</v>
      </c>
      <c r="D850" s="55">
        <f>(C850*1000)/3600</f>
        <v/>
      </c>
      <c r="E850" s="55">
        <f>IF(B849=B850, 0, (D850-D849)/(B850-B849))</f>
        <v/>
      </c>
      <c r="F850">
        <f>(B850-B849)*(D850)</f>
        <v/>
      </c>
    </row>
    <row r="851">
      <c r="B851" s="55" t="n">
        <v>962.77065721298</v>
      </c>
      <c r="C851" s="55" t="n">
        <v>46.8056279312141</v>
      </c>
      <c r="D851" s="55">
        <f>(C851*1000)/3600</f>
        <v/>
      </c>
      <c r="E851" s="55">
        <f>IF(B850=B851, 0, (D851-D850)/(B851-B850))</f>
        <v/>
      </c>
      <c r="F851">
        <f>(B851-B850)*(D851)</f>
        <v/>
      </c>
    </row>
    <row r="852">
      <c r="B852" s="55" t="n">
        <v>964.161439869102</v>
      </c>
      <c r="C852" s="55" t="n">
        <v>48.0649643911759</v>
      </c>
      <c r="D852" s="55">
        <f>(C852*1000)/3600</f>
        <v/>
      </c>
      <c r="E852" s="55">
        <f>IF(B851=B852, 0, (D852-D851)/(B852-B851))</f>
        <v/>
      </c>
      <c r="F852">
        <f>(B852-B851)*(D852)</f>
        <v/>
      </c>
    </row>
    <row r="853">
      <c r="B853" s="55" t="n">
        <v>964.757489578869</v>
      </c>
      <c r="C853" s="55" t="n">
        <v>49.6989999751855</v>
      </c>
      <c r="D853" s="55">
        <f>(C853*1000)/3600</f>
        <v/>
      </c>
      <c r="E853" s="55">
        <f>IF(B852=B853, 0, (D853-D852)/(B853-B852))</f>
        <v/>
      </c>
      <c r="F853">
        <f>(B853-B852)*(D853)</f>
        <v/>
      </c>
    </row>
    <row r="854">
      <c r="B854" s="55" t="n">
        <v>966.015816743932</v>
      </c>
      <c r="C854" s="55" t="n">
        <v>51.4376700827977</v>
      </c>
      <c r="D854" s="55">
        <f>(C854*1000)/3600</f>
        <v/>
      </c>
      <c r="E854" s="55">
        <f>IF(B853=B854, 0, (D854-D853)/(B854-B853))</f>
        <v/>
      </c>
      <c r="F854">
        <f>(B854-B853)*(D854)</f>
        <v/>
      </c>
    </row>
    <row r="855">
      <c r="B855" s="55" t="n">
        <v>970.419961821652</v>
      </c>
      <c r="C855" s="55" t="n">
        <v>48.2994615250998</v>
      </c>
      <c r="D855" s="55">
        <f>(C855*1000)/3600</f>
        <v/>
      </c>
      <c r="E855" s="55">
        <f>IF(B854=B855, 0, (D855-D854)/(B855-B854))</f>
        <v/>
      </c>
      <c r="F855">
        <f>(B855-B854)*(D855)</f>
        <v/>
      </c>
    </row>
    <row r="856">
      <c r="B856" s="55" t="n">
        <v>970.651758931006</v>
      </c>
      <c r="C856" s="55" t="n">
        <v>49.7932951189856</v>
      </c>
      <c r="D856" s="55">
        <f>(C856*1000)/3600</f>
        <v/>
      </c>
      <c r="E856" s="55">
        <f>IF(B855=B856, 0, (D856-D855)/(B856-B855))</f>
        <v/>
      </c>
      <c r="F856">
        <f>(B856-B855)*(D856)</f>
        <v/>
      </c>
    </row>
    <row r="857">
      <c r="B857" s="55" t="n">
        <v>971.115353149713</v>
      </c>
      <c r="C857" s="55" t="n">
        <v>47.1530310925829</v>
      </c>
      <c r="D857" s="55">
        <f>(C857*1000)/3600</f>
        <v/>
      </c>
      <c r="E857" s="55">
        <f>IF(B856=B857, 0, (D857-D856)/(B857-B856))</f>
        <v/>
      </c>
      <c r="F857">
        <f>(B857-B856)*(D857)</f>
        <v/>
      </c>
    </row>
    <row r="858">
      <c r="B858" s="55" t="n">
        <v>971.115353149713</v>
      </c>
      <c r="C858" s="55" t="n">
        <v>45.9023797116553</v>
      </c>
      <c r="D858" s="55">
        <f>(C858*1000)/3600</f>
        <v/>
      </c>
      <c r="E858" s="55">
        <f>IF(B857=B858, 0, (D858-D857)/(B858-B857))</f>
        <v/>
      </c>
      <c r="F858">
        <f>(B858-B857)*(D858)</f>
        <v/>
      </c>
    </row>
    <row r="859">
      <c r="B859" s="55" t="n">
        <v>971.115353149713</v>
      </c>
      <c r="C859" s="55" t="n">
        <v>44.6517283307278</v>
      </c>
      <c r="D859" s="55">
        <f>(C859*1000)/3600</f>
        <v/>
      </c>
      <c r="E859" s="55">
        <f>IF(B858=B859, 0, (D859-D858)/(B859-B858))</f>
        <v/>
      </c>
      <c r="F859">
        <f>(B859-B858)*(D859)</f>
        <v/>
      </c>
    </row>
    <row r="860">
      <c r="B860" s="55" t="n">
        <v>971.115353149713</v>
      </c>
      <c r="C860" s="55" t="n">
        <v>43.4010769498002</v>
      </c>
      <c r="D860" s="55">
        <f>(C860*1000)/3600</f>
        <v/>
      </c>
      <c r="E860" s="55">
        <f>IF(B859=B860, 0, (D860-D859)/(B860-B859))</f>
        <v/>
      </c>
      <c r="F860">
        <f>(B860-B859)*(D860)</f>
        <v/>
      </c>
    </row>
    <row r="861">
      <c r="B861" s="55" t="n">
        <v>972.042541587128</v>
      </c>
      <c r="C861" s="55" t="n">
        <v>42.324127149557</v>
      </c>
      <c r="D861" s="55">
        <f>(C861*1000)/3600</f>
        <v/>
      </c>
      <c r="E861" s="55">
        <f>IF(B860=B861, 0, (D861-D860)/(B861-B860))</f>
        <v/>
      </c>
      <c r="F861">
        <f>(B861-B860)*(D861)</f>
        <v/>
      </c>
    </row>
    <row r="862">
      <c r="B862" s="55" t="n">
        <v>972.506135805835</v>
      </c>
      <c r="C862" s="55" t="n">
        <v>41.1082160847663</v>
      </c>
      <c r="D862" s="55">
        <f>(C862*1000)/3600</f>
        <v/>
      </c>
      <c r="E862" s="55">
        <f>IF(B861=B862, 0, (D862-D861)/(B862-B861))</f>
        <v/>
      </c>
      <c r="F862">
        <f>(B862-B861)*(D862)</f>
        <v/>
      </c>
    </row>
    <row r="863">
      <c r="B863" s="55" t="n">
        <v>972.506135805835</v>
      </c>
      <c r="C863" s="55" t="n">
        <v>39.8575647038388</v>
      </c>
      <c r="D863" s="55">
        <f>(C863*1000)/3600</f>
        <v/>
      </c>
      <c r="E863" s="55">
        <f>IF(B862=B863, 0, (D863-D862)/(B863-B862))</f>
        <v/>
      </c>
      <c r="F863">
        <f>(B863-B862)*(D863)</f>
        <v/>
      </c>
    </row>
    <row r="864">
      <c r="B864" s="55" t="n">
        <v>972.506135805835</v>
      </c>
      <c r="C864" s="55" t="n">
        <v>38.6069133229112</v>
      </c>
      <c r="D864" s="55">
        <f>(C864*1000)/3600</f>
        <v/>
      </c>
      <c r="E864" s="55">
        <f>IF(B863=B864, 0, (D864-D863)/(B864-B863))</f>
        <v/>
      </c>
      <c r="F864">
        <f>(B864-B863)*(D864)</f>
        <v/>
      </c>
    </row>
    <row r="865">
      <c r="B865" s="55" t="n">
        <v>972.506135805835</v>
      </c>
      <c r="C865" s="55" t="n">
        <v>37.3562619419836</v>
      </c>
      <c r="D865" s="55">
        <f>(C865*1000)/3600</f>
        <v/>
      </c>
      <c r="E865" s="55">
        <f>IF(B864=B865, 0, (D865-D864)/(B865-B864))</f>
        <v/>
      </c>
      <c r="F865">
        <f>(B865-B864)*(D865)</f>
        <v/>
      </c>
    </row>
    <row r="866">
      <c r="B866" s="55" t="n">
        <v>972.506135805835</v>
      </c>
      <c r="C866" s="55" t="n">
        <v>36.1056105610561</v>
      </c>
      <c r="D866" s="55">
        <f>(C866*1000)/3600</f>
        <v/>
      </c>
      <c r="E866" s="55">
        <f>IF(B865=B866, 0, (D866-D865)/(B866-B865))</f>
        <v/>
      </c>
      <c r="F866">
        <f>(B866-B865)*(D866)</f>
        <v/>
      </c>
    </row>
    <row r="867">
      <c r="B867" s="55" t="n">
        <v>973.201527133896</v>
      </c>
      <c r="C867" s="55" t="n">
        <v>34.8810144172312</v>
      </c>
      <c r="D867" s="55">
        <f>(C867*1000)/3600</f>
        <v/>
      </c>
      <c r="E867" s="55">
        <f>IF(B866=B867, 0, (D867-D866)/(B867-B866))</f>
        <v/>
      </c>
      <c r="F867">
        <f>(B867-B866)*(D867)</f>
        <v/>
      </c>
    </row>
    <row r="868">
      <c r="B868" s="55" t="n">
        <v>973.549222797927</v>
      </c>
      <c r="C868" s="55" t="n">
        <v>28.2369289560535</v>
      </c>
      <c r="D868" s="55">
        <f>(C868*1000)/3600</f>
        <v/>
      </c>
      <c r="E868" s="55">
        <f>IF(B867=B868, 0, (D868-D867)/(B868-B867))</f>
        <v/>
      </c>
      <c r="F868">
        <f>(B868-B867)*(D868)</f>
        <v/>
      </c>
    </row>
    <row r="869">
      <c r="B869" s="55" t="n">
        <v>973.896918461958</v>
      </c>
      <c r="C869" s="55" t="n">
        <v>33.4653465346534</v>
      </c>
      <c r="D869" s="55">
        <f>(C869*1000)/3600</f>
        <v/>
      </c>
      <c r="E869" s="55">
        <f>IF(B868=B869, 0, (D869-D868)/(B869-B868))</f>
        <v/>
      </c>
      <c r="F869">
        <f>(B869-B868)*(D869)</f>
        <v/>
      </c>
    </row>
    <row r="870">
      <c r="B870" s="55" t="n">
        <v>973.896918461958</v>
      </c>
      <c r="C870" s="55" t="n">
        <v>32.2146951537259</v>
      </c>
      <c r="D870" s="55">
        <f>(C870*1000)/3600</f>
        <v/>
      </c>
      <c r="E870" s="55">
        <f>IF(B869=B870, 0, (D870-D869)/(B870-B869))</f>
        <v/>
      </c>
      <c r="F870">
        <f>(B870-B869)*(D870)</f>
        <v/>
      </c>
    </row>
    <row r="871">
      <c r="B871" s="55" t="n">
        <v>973.896918461958</v>
      </c>
      <c r="C871" s="55" t="n">
        <v>30.9640437727983</v>
      </c>
      <c r="D871" s="55">
        <f>(C871*1000)/3600</f>
        <v/>
      </c>
      <c r="E871" s="55">
        <f>IF(B870=B871, 0, (D871-D870)/(B871-B870))</f>
        <v/>
      </c>
      <c r="F871">
        <f>(B871-B870)*(D871)</f>
        <v/>
      </c>
    </row>
    <row r="872">
      <c r="B872" s="55" t="n">
        <v>973.896918461958</v>
      </c>
      <c r="C872" s="55" t="n">
        <v>29.7133923918707</v>
      </c>
      <c r="D872" s="55">
        <f>(C872*1000)/3600</f>
        <v/>
      </c>
      <c r="E872" s="55">
        <f>IF(B871=B872, 0, (D872-D871)/(B872-B871))</f>
        <v/>
      </c>
      <c r="F872">
        <f>(B872-B871)*(D872)</f>
        <v/>
      </c>
    </row>
    <row r="873">
      <c r="B873" s="55" t="n">
        <v>975.28770111808</v>
      </c>
      <c r="C873" s="55" t="n">
        <v>25.0581900295292</v>
      </c>
      <c r="D873" s="55">
        <f>(C873*1000)/3600</f>
        <v/>
      </c>
      <c r="E873" s="55">
        <f>IF(B872=B873, 0, (D873-D872)/(B873-B872))</f>
        <v/>
      </c>
      <c r="F873">
        <f>(B873-B872)*(D873)</f>
        <v/>
      </c>
    </row>
    <row r="874">
      <c r="B874" s="55" t="n">
        <v>975.28770111808</v>
      </c>
      <c r="C874" s="55" t="n">
        <v>23.8075386486017</v>
      </c>
      <c r="D874" s="55">
        <f>(C874*1000)/3600</f>
        <v/>
      </c>
      <c r="E874" s="55">
        <f>IF(B873=B874, 0, (D874-D873)/(B874-B873))</f>
        <v/>
      </c>
      <c r="F874">
        <f>(B874-B873)*(D874)</f>
        <v/>
      </c>
    </row>
    <row r="875">
      <c r="B875" s="55" t="n">
        <v>975.28770111808</v>
      </c>
      <c r="C875" s="55" t="n">
        <v>22.5568872676741</v>
      </c>
      <c r="D875" s="55">
        <f>(C875*1000)/3600</f>
        <v/>
      </c>
      <c r="E875" s="55">
        <f>IF(B874=B875, 0, (D875-D874)/(B875-B874))</f>
        <v/>
      </c>
      <c r="F875">
        <f>(B875-B874)*(D875)</f>
        <v/>
      </c>
    </row>
    <row r="876">
      <c r="B876" s="55" t="n">
        <v>975.28770111808</v>
      </c>
      <c r="C876" s="55" t="n">
        <v>21.3062358867465</v>
      </c>
      <c r="D876" s="55">
        <f>(C876*1000)/3600</f>
        <v/>
      </c>
      <c r="E876" s="55">
        <f>IF(B875=B876, 0, (D876-D875)/(B876-B875))</f>
        <v/>
      </c>
      <c r="F876">
        <f>(B876-B875)*(D876)</f>
        <v/>
      </c>
    </row>
    <row r="877">
      <c r="B877" s="55" t="n">
        <v>975.565857649304</v>
      </c>
      <c r="C877" s="55" t="n">
        <v>26.6840368247351</v>
      </c>
      <c r="D877" s="55">
        <f>(C877*1000)/3600</f>
        <v/>
      </c>
      <c r="E877" s="55">
        <f>IF(B876=B877, 0, (D877-D876)/(B877-B876))</f>
        <v/>
      </c>
      <c r="F877">
        <f>(B877-B876)*(D877)</f>
        <v/>
      </c>
    </row>
    <row r="878">
      <c r="B878" s="55" t="n">
        <v>975.565857649304</v>
      </c>
      <c r="C878" s="55" t="n">
        <v>19.9096751780441</v>
      </c>
      <c r="D878" s="55">
        <f>(C878*1000)/3600</f>
        <v/>
      </c>
      <c r="E878" s="55">
        <f>IF(B877=B878, 0, (D878-D877)/(B878-B877))</f>
        <v/>
      </c>
      <c r="F878">
        <f>(B878-B877)*(D878)</f>
        <v/>
      </c>
    </row>
    <row r="879">
      <c r="B879" s="55" t="n">
        <v>976.3307881101711</v>
      </c>
      <c r="C879" s="55" t="n">
        <v>15.7564703838804</v>
      </c>
      <c r="D879" s="55">
        <f>(C879*1000)/3600</f>
        <v/>
      </c>
      <c r="E879" s="55">
        <f>IF(B878=B879, 0, (D879-D878)/(B879-B878))</f>
        <v/>
      </c>
      <c r="F879">
        <f>(B879-B878)*(D879)</f>
        <v/>
      </c>
    </row>
    <row r="880">
      <c r="B880" s="55" t="n">
        <v>976.678483774202</v>
      </c>
      <c r="C880" s="55" t="n">
        <v>18.4575299635226</v>
      </c>
      <c r="D880" s="55">
        <f>(C880*1000)/3600</f>
        <v/>
      </c>
      <c r="E880" s="55">
        <f>IF(B879=B880, 0, (D880-D879)/(B880-B879))</f>
        <v/>
      </c>
      <c r="F880">
        <f>(B880-B879)*(D880)</f>
        <v/>
      </c>
    </row>
    <row r="881">
      <c r="B881" s="55" t="n">
        <v>976.678483774202</v>
      </c>
      <c r="C881" s="55" t="n">
        <v>17.2068785825951</v>
      </c>
      <c r="D881" s="55">
        <f>(C881*1000)/3600</f>
        <v/>
      </c>
      <c r="E881" s="55">
        <f>IF(B880=B881, 0, (D881-D880)/(B881-B880))</f>
        <v/>
      </c>
      <c r="F881">
        <f>(B881-B880)*(D881)</f>
        <v/>
      </c>
    </row>
    <row r="882">
      <c r="B882" s="55" t="n">
        <v>978.069266430324</v>
      </c>
      <c r="C882" s="55" t="n">
        <v>14.5666145561924</v>
      </c>
      <c r="D882" s="55">
        <f>(C882*1000)/3600</f>
        <v/>
      </c>
      <c r="E882" s="55">
        <f>IF(B881=B882, 0, (D882-D881)/(B882-B881))</f>
        <v/>
      </c>
      <c r="F882">
        <f>(B882-B881)*(D882)</f>
        <v/>
      </c>
    </row>
    <row r="883">
      <c r="B883" s="55" t="n">
        <v>978.069266430324</v>
      </c>
      <c r="C883" s="55" t="n">
        <v>13.3159631752648</v>
      </c>
      <c r="D883" s="55">
        <f>(C883*1000)/3600</f>
        <v/>
      </c>
      <c r="E883" s="55">
        <f>IF(B882=B883, 0, (D883-D882)/(B883-B882))</f>
        <v/>
      </c>
      <c r="F883">
        <f>(B883-B882)*(D883)</f>
        <v/>
      </c>
    </row>
    <row r="884">
      <c r="B884" s="55" t="n">
        <v>978.7646577583851</v>
      </c>
      <c r="C884" s="55" t="n">
        <v>11.8221295813791</v>
      </c>
      <c r="D884" s="55">
        <f>(C884*1000)/3600</f>
        <v/>
      </c>
      <c r="E884" s="55">
        <f>IF(B883=B884, 0, (D884-D883)/(B884-B883))</f>
        <v/>
      </c>
      <c r="F884">
        <f>(B884-B883)*(D884)</f>
        <v/>
      </c>
    </row>
    <row r="885">
      <c r="B885" s="55" t="n">
        <v>979.112353422416</v>
      </c>
      <c r="C885" s="55" t="n">
        <v>9.138440159805469</v>
      </c>
      <c r="D885" s="55">
        <f>(C885*1000)/3600</f>
        <v/>
      </c>
      <c r="E885" s="55">
        <f>IF(B884=B885, 0, (D885-D884)/(B885-B884))</f>
        <v/>
      </c>
      <c r="F885">
        <f>(B885-B884)*(D885)</f>
        <v/>
      </c>
    </row>
    <row r="886">
      <c r="B886" s="55" t="n">
        <v>979.460049086446</v>
      </c>
      <c r="C886" s="55" t="n">
        <v>10.467257252041</v>
      </c>
      <c r="D886" s="55">
        <f>(C886*1000)/3600</f>
        <v/>
      </c>
      <c r="E886" s="55">
        <f>IF(B885=B886, 0, (D886-D885)/(B886-B885))</f>
        <v/>
      </c>
      <c r="F886">
        <f>(B886-B885)*(D886)</f>
        <v/>
      </c>
    </row>
    <row r="887">
      <c r="B887" s="55" t="n">
        <v>981.1985274065991</v>
      </c>
      <c r="C887" s="55" t="n">
        <v>7.75751259336462</v>
      </c>
      <c r="D887" s="55">
        <f>(C887*1000)/3600</f>
        <v/>
      </c>
      <c r="E887" s="55">
        <f>IF(B886=B887, 0, (D887-D886)/(B887-B886))</f>
        <v/>
      </c>
      <c r="F887">
        <f>(B887-B886)*(D887)</f>
        <v/>
      </c>
    </row>
    <row r="888">
      <c r="B888" s="55" t="n">
        <v>981.314425961276</v>
      </c>
      <c r="C888" s="55" t="n">
        <v>6.40264026402641</v>
      </c>
      <c r="D888" s="55">
        <f>(C888*1000)/3600</f>
        <v/>
      </c>
      <c r="E888" s="55">
        <f>IF(B887=B888, 0, (D888-D887)/(B888-B887))</f>
        <v/>
      </c>
      <c r="F888">
        <f>(B888-B887)*(D888)</f>
        <v/>
      </c>
    </row>
    <row r="889">
      <c r="B889" s="55" t="n">
        <v>981.963457867466</v>
      </c>
      <c r="C889" s="55" t="n">
        <v>4.79763765850268</v>
      </c>
      <c r="D889" s="55">
        <f>(C889*1000)/3600</f>
        <v/>
      </c>
      <c r="E889" s="55">
        <f>IF(B888=B889, 0, (D889-D888)/(B889-B888))</f>
        <v/>
      </c>
      <c r="F889">
        <f>(B889-B888)*(D889)</f>
        <v/>
      </c>
    </row>
    <row r="890">
      <c r="B890" s="55" t="n">
        <v>983.2847013907819</v>
      </c>
      <c r="C890" s="55" t="n">
        <v>1.53031092582943</v>
      </c>
      <c r="D890" s="55">
        <f>(C890*1000)/3600</f>
        <v/>
      </c>
      <c r="E890" s="55">
        <f>IF(B889=B890, 0, (D890-D889)/(B890-B889))</f>
        <v/>
      </c>
      <c r="F890">
        <f>(B890-B889)*(D890)</f>
        <v/>
      </c>
    </row>
    <row r="891">
      <c r="B891" s="55" t="n">
        <v>983.6323970548131</v>
      </c>
      <c r="C891" s="55" t="n">
        <v>3.06756991488623</v>
      </c>
      <c r="D891" s="55">
        <f>(C891*1000)/3600</f>
        <v/>
      </c>
      <c r="E891" s="55">
        <f>IF(B890=B891, 0, (D891-D890)/(B891-B890))</f>
        <v/>
      </c>
      <c r="F891">
        <f>(B891-B890)*(D891)</f>
        <v/>
      </c>
    </row>
    <row r="892">
      <c r="B892" s="55" t="n">
        <v>987.109353695118</v>
      </c>
      <c r="C892" s="55" t="n">
        <v>0.253604307799207</v>
      </c>
      <c r="D892" s="55">
        <f>(C892*1000)/3600</f>
        <v/>
      </c>
      <c r="E892" s="55">
        <f>IF(B891=B892, 0, (D892-D891)/(B892-B891))</f>
        <v/>
      </c>
      <c r="F892">
        <f>(B892-B891)*(D892)</f>
        <v/>
      </c>
    </row>
    <row r="893">
      <c r="B893" s="55" t="n">
        <v>995.454049631851</v>
      </c>
      <c r="C893" s="55" t="n">
        <v>0.149383359388593</v>
      </c>
      <c r="D893" s="55">
        <f>(C893*1000)/3600</f>
        <v/>
      </c>
      <c r="E893" s="55">
        <f>IF(B892=B893, 0, (D893-D892)/(B893-B892))</f>
        <v/>
      </c>
      <c r="F893">
        <f>(B893-B892)*(D893)</f>
        <v/>
      </c>
    </row>
    <row r="894">
      <c r="B894" s="55" t="n">
        <v>1003.79874556858</v>
      </c>
      <c r="C894" s="55" t="n">
        <v>0.149383359388593</v>
      </c>
      <c r="D894" s="55">
        <f>(C894*1000)/3600</f>
        <v/>
      </c>
      <c r="E894" s="55">
        <f>IF(B893=B894, 0, (D894-D893)/(B894-B893))</f>
        <v/>
      </c>
      <c r="F894">
        <f>(B894-B893)*(D894)</f>
        <v/>
      </c>
    </row>
    <row r="895">
      <c r="B895" s="55" t="n">
        <v>1012.14344150531</v>
      </c>
      <c r="C895" s="55" t="n">
        <v>0.149383359388593</v>
      </c>
      <c r="D895" s="55">
        <f>(C895*1000)/3600</f>
        <v/>
      </c>
      <c r="E895" s="55">
        <f>IF(B894=B895, 0, (D895-D894)/(B895-B894))</f>
        <v/>
      </c>
      <c r="F895">
        <f>(B895-B894)*(D895)</f>
        <v/>
      </c>
    </row>
    <row r="896">
      <c r="B896" s="55" t="n">
        <v>1020.48813744205</v>
      </c>
      <c r="C896" s="55" t="n">
        <v>0.184123675525455</v>
      </c>
      <c r="D896" s="55">
        <f>(C896*1000)/3600</f>
        <v/>
      </c>
      <c r="E896" s="55">
        <f>IF(B895=B896, 0, (D896-D895)/(B896-B895))</f>
        <v/>
      </c>
      <c r="F896">
        <f>(B896-B895)*(D896)</f>
        <v/>
      </c>
    </row>
    <row r="897">
      <c r="B897" s="55" t="n">
        <v>1026.39896373057</v>
      </c>
      <c r="C897" s="55" t="n">
        <v>0.852874761160336</v>
      </c>
      <c r="D897" s="55">
        <f>(C897*1000)/3600</f>
        <v/>
      </c>
      <c r="E897" s="55">
        <f>IF(B896=B897, 0, (D897-D896)/(B897-B896))</f>
        <v/>
      </c>
      <c r="F897">
        <f>(B897-B896)*(D897)</f>
        <v/>
      </c>
    </row>
    <row r="898">
      <c r="B898" s="55" t="n">
        <v>1026.7466593946</v>
      </c>
      <c r="C898" s="55" t="n">
        <v>3.38023276011813</v>
      </c>
      <c r="D898" s="55">
        <f>(C898*1000)/3600</f>
        <v/>
      </c>
      <c r="E898" s="55">
        <f>IF(B897=B898, 0, (D898-D897)/(B898-B897))</f>
        <v/>
      </c>
      <c r="F898">
        <f>(B898-B897)*(D898)</f>
        <v/>
      </c>
    </row>
    <row r="899">
      <c r="B899" s="55" t="n">
        <v>1026.7466593946</v>
      </c>
      <c r="C899" s="55" t="n">
        <v>2.12958137919056</v>
      </c>
      <c r="D899" s="55">
        <f>(C899*1000)/3600</f>
        <v/>
      </c>
      <c r="E899" s="55">
        <f>IF(B898=B899, 0, (D899-D898)/(B899-B898))</f>
        <v/>
      </c>
      <c r="F899">
        <f>(B899-B898)*(D899)</f>
        <v/>
      </c>
    </row>
    <row r="900">
      <c r="B900" s="55" t="n">
        <v>1026.7466593946</v>
      </c>
      <c r="C900" s="55" t="n">
        <v>0.149383359388593</v>
      </c>
      <c r="D900" s="55">
        <f>(C900*1000)/3600</f>
        <v/>
      </c>
      <c r="E900" s="55">
        <f>IF(B899=B900, 0, (D900-D899)/(B900-B899))</f>
        <v/>
      </c>
      <c r="F900">
        <f>(B900-B899)*(D900)</f>
        <v/>
      </c>
    </row>
    <row r="901">
      <c r="B901" s="55" t="n">
        <v>1027.44205072266</v>
      </c>
      <c r="C901" s="55" t="n">
        <v>5.16935904116729</v>
      </c>
      <c r="D901" s="55">
        <f>(C901*1000)/3600</f>
        <v/>
      </c>
      <c r="E901" s="55">
        <f>IF(B900=B901, 0, (D901-D900)/(B901-B900))</f>
        <v/>
      </c>
      <c r="F901">
        <f>(B901-B900)*(D901)</f>
        <v/>
      </c>
    </row>
    <row r="902">
      <c r="B902" s="55" t="n">
        <v>1028.13744205072</v>
      </c>
      <c r="C902" s="55" t="n">
        <v>11.9263505297898</v>
      </c>
      <c r="D902" s="55">
        <f>(C902*1000)/3600</f>
        <v/>
      </c>
      <c r="E902" s="55">
        <f>IF(B901=B902, 0, (D902-D901)/(B902-B901))</f>
        <v/>
      </c>
      <c r="F902">
        <f>(B902-B901)*(D902)</f>
        <v/>
      </c>
    </row>
    <row r="903">
      <c r="B903" s="55" t="n">
        <v>1028.13744205072</v>
      </c>
      <c r="C903" s="55" t="n">
        <v>10.6756991488622</v>
      </c>
      <c r="D903" s="55">
        <f>(C903*1000)/3600</f>
        <v/>
      </c>
      <c r="E903" s="55">
        <f>IF(B902=B903, 0, (D903-D902)/(B903-B902))</f>
        <v/>
      </c>
      <c r="F903">
        <f>(B903-B902)*(D903)</f>
        <v/>
      </c>
    </row>
    <row r="904">
      <c r="B904" s="55" t="n">
        <v>1028.13744205072</v>
      </c>
      <c r="C904" s="55" t="n">
        <v>9.4250477679347</v>
      </c>
      <c r="D904" s="55">
        <f>(C904*1000)/3600</f>
        <v/>
      </c>
      <c r="E904" s="55">
        <f>IF(B903=B904, 0, (D904-D903)/(B904-B903))</f>
        <v/>
      </c>
      <c r="F904">
        <f>(B904-B903)*(D904)</f>
        <v/>
      </c>
    </row>
    <row r="905">
      <c r="B905" s="55" t="n">
        <v>1028.13744205072</v>
      </c>
      <c r="C905" s="55" t="n">
        <v>8.17439638700713</v>
      </c>
      <c r="D905" s="55">
        <f>(C905*1000)/3600</f>
        <v/>
      </c>
      <c r="E905" s="55">
        <f>IF(B904=B905, 0, (D905-D904)/(B905-B904))</f>
        <v/>
      </c>
      <c r="F905">
        <f>(B905-B904)*(D905)</f>
        <v/>
      </c>
    </row>
    <row r="906">
      <c r="B906" s="55" t="n">
        <v>1028.13744205072</v>
      </c>
      <c r="C906" s="55" t="n">
        <v>6.92374500607957</v>
      </c>
      <c r="D906" s="55">
        <f>(C906*1000)/3600</f>
        <v/>
      </c>
      <c r="E906" s="55">
        <f>IF(B905=B906, 0, (D906-D905)/(B906-B905))</f>
        <v/>
      </c>
      <c r="F906">
        <f>(B906-B905)*(D906)</f>
        <v/>
      </c>
    </row>
    <row r="907">
      <c r="B907" s="55" t="n">
        <v>1028.83283337878</v>
      </c>
      <c r="C907" s="55" t="n">
        <v>13.6459961785652</v>
      </c>
      <c r="D907" s="55">
        <f>(C907*1000)/3600</f>
        <v/>
      </c>
      <c r="E907" s="55">
        <f>IF(B906=B907, 0, (D907-D906)/(B907-B906))</f>
        <v/>
      </c>
      <c r="F907">
        <f>(B907-B906)*(D907)</f>
        <v/>
      </c>
    </row>
    <row r="908">
      <c r="B908" s="55" t="n">
        <v>1029.52822470684</v>
      </c>
      <c r="C908" s="55" t="n">
        <v>18.5964912280701</v>
      </c>
      <c r="D908" s="55">
        <f>(C908*1000)/3600</f>
        <v/>
      </c>
      <c r="E908" s="55">
        <f>IF(B907=B908, 0, (D908-D907)/(B908-B907))</f>
        <v/>
      </c>
      <c r="F908">
        <f>(B908-B907)*(D908)</f>
        <v/>
      </c>
    </row>
    <row r="909">
      <c r="B909" s="55" t="n">
        <v>1029.52822470684</v>
      </c>
      <c r="C909" s="55" t="n">
        <v>17.3458398471426</v>
      </c>
      <c r="D909" s="55">
        <f>(C909*1000)/3600</f>
        <v/>
      </c>
      <c r="E909" s="55">
        <f>IF(B908=B909, 0, (D909-D908)/(B909-B908))</f>
        <v/>
      </c>
      <c r="F909">
        <f>(B909-B908)*(D909)</f>
        <v/>
      </c>
    </row>
    <row r="910">
      <c r="B910" s="55" t="n">
        <v>1029.52822470684</v>
      </c>
      <c r="C910" s="55" t="n">
        <v>16.095188466215</v>
      </c>
      <c r="D910" s="55">
        <f>(C910*1000)/3600</f>
        <v/>
      </c>
      <c r="E910" s="55">
        <f>IF(B909=B910, 0, (D910-D909)/(B910-B909))</f>
        <v/>
      </c>
      <c r="F910">
        <f>(B910-B909)*(D910)</f>
        <v/>
      </c>
    </row>
    <row r="911">
      <c r="B911" s="55" t="n">
        <v>1029.52822470684</v>
      </c>
      <c r="C911" s="55" t="n">
        <v>15.0529789821087</v>
      </c>
      <c r="D911" s="55">
        <f>(C911*1000)/3600</f>
        <v/>
      </c>
      <c r="E911" s="55">
        <f>IF(B910=B911, 0, (D911-D910)/(B911-B910))</f>
        <v/>
      </c>
      <c r="F911">
        <f>(B911-B910)*(D911)</f>
        <v/>
      </c>
    </row>
    <row r="912">
      <c r="B912" s="55" t="n">
        <v>1030.2236160349</v>
      </c>
      <c r="C912" s="55" t="n">
        <v>20.3508771929824</v>
      </c>
      <c r="D912" s="55">
        <f>(C912*1000)/3600</f>
        <v/>
      </c>
      <c r="E912" s="55">
        <f>IF(B911=B912, 0, (D912-D911)/(B912-B911))</f>
        <v/>
      </c>
      <c r="F912">
        <f>(B912-B911)*(D912)</f>
        <v/>
      </c>
    </row>
    <row r="913">
      <c r="B913" s="55" t="n">
        <v>1030.91900736296</v>
      </c>
      <c r="C913" s="55" t="n">
        <v>24.0159805454229</v>
      </c>
      <c r="D913" s="55">
        <f>(C913*1000)/3600</f>
        <v/>
      </c>
      <c r="E913" s="55">
        <f>IF(B912=B913, 0, (D913-D912)/(B913-B912))</f>
        <v/>
      </c>
      <c r="F913">
        <f>(B913-B912)*(D913)</f>
        <v/>
      </c>
    </row>
    <row r="914">
      <c r="B914" s="55" t="n">
        <v>1030.91900736296</v>
      </c>
      <c r="C914" s="55" t="n">
        <v>22.7653291644953</v>
      </c>
      <c r="D914" s="55">
        <f>(C914*1000)/3600</f>
        <v/>
      </c>
      <c r="E914" s="55">
        <f>IF(B913=B914, 0, (D914-D913)/(B914-B913))</f>
        <v/>
      </c>
      <c r="F914">
        <f>(B914-B913)*(D914)</f>
        <v/>
      </c>
    </row>
    <row r="915">
      <c r="B915" s="55" t="n">
        <v>1030.91900736296</v>
      </c>
      <c r="C915" s="55" t="n">
        <v>21.8273406287997</v>
      </c>
      <c r="D915" s="55">
        <f>(C915*1000)/3600</f>
        <v/>
      </c>
      <c r="E915" s="55">
        <f>IF(B914=B915, 0, (D915-D914)/(B915-B914))</f>
        <v/>
      </c>
      <c r="F915">
        <f>(B915-B914)*(D915)</f>
        <v/>
      </c>
    </row>
    <row r="916">
      <c r="B916" s="55" t="n">
        <v>1030.91900736296</v>
      </c>
      <c r="C916" s="55" t="n">
        <v>27.1426089977418</v>
      </c>
      <c r="D916" s="55">
        <f>(C916*1000)/3600</f>
        <v/>
      </c>
      <c r="E916" s="55">
        <f>IF(B915=B916, 0, (D916-D915)/(B916-B915))</f>
        <v/>
      </c>
      <c r="F916">
        <f>(B916-B915)*(D916)</f>
        <v/>
      </c>
    </row>
    <row r="917">
      <c r="B917" s="55" t="n">
        <v>1031.61439869102</v>
      </c>
      <c r="C917" s="55" t="n">
        <v>25.8051068264721</v>
      </c>
      <c r="D917" s="55">
        <f>(C917*1000)/3600</f>
        <v/>
      </c>
      <c r="E917" s="55">
        <f>IF(B916=B917, 0, (D917-D916)/(B917-B916))</f>
        <v/>
      </c>
      <c r="F917">
        <f>(B917-B916)*(D917)</f>
        <v/>
      </c>
    </row>
    <row r="918">
      <c r="B918" s="55" t="n">
        <v>1032.30979001908</v>
      </c>
      <c r="C918" s="55" t="n">
        <v>29.2270279659545</v>
      </c>
      <c r="D918" s="55">
        <f>(C918*1000)/3600</f>
        <v/>
      </c>
      <c r="E918" s="55">
        <f>IF(B917=B918, 0, (D918-D917)/(B918-B917))</f>
        <v/>
      </c>
      <c r="F918">
        <f>(B918-B917)*(D918)</f>
        <v/>
      </c>
    </row>
    <row r="919">
      <c r="B919" s="55" t="n">
        <v>1032.30979001908</v>
      </c>
      <c r="C919" s="55" t="n">
        <v>27.9763765850269</v>
      </c>
      <c r="D919" s="55">
        <f>(C919*1000)/3600</f>
        <v/>
      </c>
      <c r="E919" s="55">
        <f>IF(B918=B919, 0, (D919-D918)/(B919-B918))</f>
        <v/>
      </c>
      <c r="F919">
        <f>(B919-B918)*(D919)</f>
        <v/>
      </c>
    </row>
    <row r="920">
      <c r="B920" s="55" t="n">
        <v>1033.00518134715</v>
      </c>
      <c r="C920" s="55" t="n">
        <v>31.0161542470036</v>
      </c>
      <c r="D920" s="55">
        <f>(C920*1000)/3600</f>
        <v/>
      </c>
      <c r="E920" s="55">
        <f>IF(B919=B920, 0, (D920-D919)/(B920-B919))</f>
        <v/>
      </c>
      <c r="F920">
        <f>(B920-B919)*(D920)</f>
        <v/>
      </c>
    </row>
    <row r="921">
      <c r="B921" s="55" t="n">
        <v>1033.70057267521</v>
      </c>
      <c r="C921" s="55" t="n">
        <v>34.0211915928435</v>
      </c>
      <c r="D921" s="55">
        <f>(C921*1000)/3600</f>
        <v/>
      </c>
      <c r="E921" s="55">
        <f>IF(B920=B921, 0, (D921-D920)/(B921-B920))</f>
        <v/>
      </c>
      <c r="F921">
        <f>(B921-B920)*(D921)</f>
        <v/>
      </c>
    </row>
    <row r="922">
      <c r="B922" s="55" t="n">
        <v>1033.70057267521</v>
      </c>
      <c r="C922" s="55" t="n">
        <v>32.7705402119159</v>
      </c>
      <c r="D922" s="55">
        <f>(C922*1000)/3600</f>
        <v/>
      </c>
      <c r="E922" s="55">
        <f>IF(B921=B922, 0, (D922-D921)/(B922-B921))</f>
        <v/>
      </c>
      <c r="F922">
        <f>(B922-B921)*(D922)</f>
        <v/>
      </c>
    </row>
    <row r="923">
      <c r="B923" s="55" t="n">
        <v>1033.70057267521</v>
      </c>
      <c r="C923" s="55" t="n">
        <v>37.5647038388049</v>
      </c>
      <c r="D923" s="55">
        <f>(C923*1000)/3600</f>
        <v/>
      </c>
      <c r="E923" s="55">
        <f>IF(B922=B923, 0, (D923-D922)/(B923-B922))</f>
        <v/>
      </c>
      <c r="F923">
        <f>(B923-B922)*(D923)</f>
        <v/>
      </c>
    </row>
    <row r="924">
      <c r="B924" s="55" t="n">
        <v>1034.39596400327</v>
      </c>
      <c r="C924" s="55" t="n">
        <v>35.8624283480979</v>
      </c>
      <c r="D924" s="55">
        <f>(C924*1000)/3600</f>
        <v/>
      </c>
      <c r="E924" s="55">
        <f>IF(B923=B924, 0, (D924-D923)/(B924-B923))</f>
        <v/>
      </c>
      <c r="F924">
        <f>(B924-B923)*(D924)</f>
        <v/>
      </c>
    </row>
    <row r="925">
      <c r="B925" s="55" t="n">
        <v>1035.78674665939</v>
      </c>
      <c r="C925" s="55" t="n">
        <v>38.6242834809797</v>
      </c>
      <c r="D925" s="55">
        <f>(C925*1000)/3600</f>
        <v/>
      </c>
      <c r="E925" s="55">
        <f>IF(B924=B925, 0, (D925-D924)/(B925-B924))</f>
        <v/>
      </c>
      <c r="F925">
        <f>(B925-B924)*(D925)</f>
        <v/>
      </c>
    </row>
    <row r="926">
      <c r="B926" s="55" t="n">
        <v>1036.48213798745</v>
      </c>
      <c r="C926" s="55" t="n">
        <v>40.2049678652075</v>
      </c>
      <c r="D926" s="55">
        <f>(C926*1000)/3600</f>
        <v/>
      </c>
      <c r="E926" s="55">
        <f>IF(B925=B926, 0, (D926-D925)/(B926-B925))</f>
        <v/>
      </c>
      <c r="F926">
        <f>(B926-B925)*(D926)</f>
        <v/>
      </c>
    </row>
    <row r="927">
      <c r="B927" s="55" t="n">
        <v>1036.48213798745</v>
      </c>
      <c r="C927" s="55" t="n">
        <v>42.7757512593364</v>
      </c>
      <c r="D927" s="55">
        <f>(C927*1000)/3600</f>
        <v/>
      </c>
      <c r="E927" s="55">
        <f>IF(B926=B927, 0, (D927-D926)/(B927-B926))</f>
        <v/>
      </c>
      <c r="F927">
        <f>(B927-B926)*(D927)</f>
        <v/>
      </c>
    </row>
    <row r="928">
      <c r="B928" s="55" t="n">
        <v>1037.31660758112</v>
      </c>
      <c r="C928" s="55" t="n">
        <v>41.8169185339586</v>
      </c>
      <c r="D928" s="55">
        <f>(C928*1000)/3600</f>
        <v/>
      </c>
      <c r="E928" s="55">
        <f>IF(B927=B928, 0, (D928-D927)/(B928-B927))</f>
        <v/>
      </c>
      <c r="F928">
        <f>(B928-B927)*(D928)</f>
        <v/>
      </c>
    </row>
    <row r="929">
      <c r="B929" s="55" t="n">
        <v>1038.56831197163</v>
      </c>
      <c r="C929" s="55" t="n">
        <v>44.1479937467431</v>
      </c>
      <c r="D929" s="55">
        <f>(C929*1000)/3600</f>
        <v/>
      </c>
      <c r="E929" s="55">
        <f>IF(B928=B929, 0, (D929-D928)/(B929-B928))</f>
        <v/>
      </c>
      <c r="F929">
        <f>(B929-B928)*(D929)</f>
        <v/>
      </c>
    </row>
    <row r="930">
      <c r="B930" s="55" t="n">
        <v>1039.2637032997</v>
      </c>
      <c r="C930" s="55" t="n">
        <v>45.8328990793816</v>
      </c>
      <c r="D930" s="55">
        <f>(C930*1000)/3600</f>
        <v/>
      </c>
      <c r="E930" s="55">
        <f>IF(B929=B930, 0, (D930-D929)/(B930-B929))</f>
        <v/>
      </c>
      <c r="F930">
        <f>(B930-B929)*(D930)</f>
        <v/>
      </c>
    </row>
    <row r="931">
      <c r="B931" s="55" t="n">
        <v>1039.2637032997</v>
      </c>
      <c r="C931" s="55" t="n">
        <v>49.2374500607955</v>
      </c>
      <c r="D931" s="55">
        <f>(C931*1000)/3600</f>
        <v/>
      </c>
      <c r="E931" s="55">
        <f>IF(B930=B931, 0, (D931-D930)/(B931-B930))</f>
        <v/>
      </c>
      <c r="F931">
        <f>(B931-B930)*(D931)</f>
        <v/>
      </c>
    </row>
    <row r="932">
      <c r="B932" s="55" t="n">
        <v>1039.95909462776</v>
      </c>
      <c r="C932" s="55" t="n">
        <v>47.6741358346361</v>
      </c>
      <c r="D932" s="55">
        <f>(C932*1000)/3600</f>
        <v/>
      </c>
      <c r="E932" s="55">
        <f>IF(B931=B932, 0, (D932-D931)/(B932-B931))</f>
        <v/>
      </c>
      <c r="F932">
        <f>(B932-B931)*(D932)</f>
        <v/>
      </c>
    </row>
    <row r="933">
      <c r="B933" s="55" t="n">
        <v>1041.34987728388</v>
      </c>
      <c r="C933" s="55" t="n">
        <v>50.5054715997915</v>
      </c>
      <c r="D933" s="55">
        <f>(C933*1000)/3600</f>
        <v/>
      </c>
      <c r="E933" s="55">
        <f>IF(B932=B933, 0, (D933-D932)/(B933-B932))</f>
        <v/>
      </c>
      <c r="F933">
        <f>(B933-B932)*(D933)</f>
        <v/>
      </c>
    </row>
    <row r="934">
      <c r="B934" s="55" t="n">
        <v>1044.36323970548</v>
      </c>
      <c r="C934" s="55" t="n">
        <v>52.4161889873198</v>
      </c>
      <c r="D934" s="55">
        <f>(C934*1000)/3600</f>
        <v/>
      </c>
      <c r="E934" s="55">
        <f>IF(B933=B934, 0, (D934-D933)/(B934-B933))</f>
        <v/>
      </c>
      <c r="F934">
        <f>(B934-B933)*(D934)</f>
        <v/>
      </c>
    </row>
    <row r="935">
      <c r="B935" s="55" t="n">
        <v>1048.53558767384</v>
      </c>
      <c r="C935" s="55" t="n">
        <v>52.7462219906201</v>
      </c>
      <c r="D935" s="55">
        <f>(C935*1000)/3600</f>
        <v/>
      </c>
      <c r="E935" s="55">
        <f>IF(B934=B935, 0, (D935-D934)/(B935-B934))</f>
        <v/>
      </c>
      <c r="F935">
        <f>(B935-B934)*(D935)</f>
        <v/>
      </c>
    </row>
    <row r="936">
      <c r="B936" s="55" t="n">
        <v>1050.04226888464</v>
      </c>
      <c r="C936" s="55" t="n">
        <v>49.732499565746</v>
      </c>
      <c r="D936" s="55">
        <f>(C936*1000)/3600</f>
        <v/>
      </c>
      <c r="E936" s="55">
        <f>IF(B935=B936, 0, (D936-D935)/(B936-B935))</f>
        <v/>
      </c>
      <c r="F936">
        <f>(B936-B935)*(D936)</f>
        <v/>
      </c>
    </row>
    <row r="937">
      <c r="B937" s="55" t="n">
        <v>1050.38996454867</v>
      </c>
      <c r="C937" s="55" t="n">
        <v>51.1134271321869</v>
      </c>
      <c r="D937" s="55">
        <f>(C937*1000)/3600</f>
        <v/>
      </c>
      <c r="E937" s="55">
        <f>IF(B936=B937, 0, (D937-D936)/(B937-B936))</f>
        <v/>
      </c>
      <c r="F937">
        <f>(B937-B936)*(D937)</f>
        <v/>
      </c>
    </row>
    <row r="938">
      <c r="B938" s="55" t="n">
        <v>1051.78074720479</v>
      </c>
      <c r="C938" s="55" t="n">
        <v>48.4036824735105</v>
      </c>
      <c r="D938" s="55">
        <f>(C938*1000)/3600</f>
        <v/>
      </c>
      <c r="E938" s="55">
        <f>IF(B937=B938, 0, (D938-D937)/(B938-B937))</f>
        <v/>
      </c>
      <c r="F938">
        <f>(B938-B937)*(D938)</f>
        <v/>
      </c>
    </row>
    <row r="939">
      <c r="B939" s="55" t="n">
        <v>1051.78074720479</v>
      </c>
      <c r="C939" s="55" t="n">
        <v>47.1530310925829</v>
      </c>
      <c r="D939" s="55">
        <f>(C939*1000)/3600</f>
        <v/>
      </c>
      <c r="E939" s="55">
        <f>IF(B938=B939, 0, (D939-D938)/(B939-B938))</f>
        <v/>
      </c>
      <c r="F939">
        <f>(B939-B938)*(D939)</f>
        <v/>
      </c>
    </row>
    <row r="940">
      <c r="B940" s="55" t="n">
        <v>1052.47613853286</v>
      </c>
      <c r="C940" s="55" t="n">
        <v>45.7460482890394</v>
      </c>
      <c r="D940" s="55">
        <f>(C940*1000)/3600</f>
        <v/>
      </c>
      <c r="E940" s="55">
        <f>IF(B939=B940, 0, (D940-D939)/(B940-B939))</f>
        <v/>
      </c>
      <c r="F940">
        <f>(B940-B939)*(D940)</f>
        <v/>
      </c>
    </row>
    <row r="941">
      <c r="B941" s="55" t="n">
        <v>1052.82383419689</v>
      </c>
      <c r="C941" s="55" t="n">
        <v>41.3687684557929</v>
      </c>
      <c r="D941" s="55">
        <f>(C941*1000)/3600</f>
        <v/>
      </c>
      <c r="E941" s="55">
        <f>IF(B940=B941, 0, (D941-D940)/(B941-B940))</f>
        <v/>
      </c>
      <c r="F941">
        <f>(B941-B940)*(D941)</f>
        <v/>
      </c>
    </row>
    <row r="942">
      <c r="B942" s="55" t="n">
        <v>1053.17152986092</v>
      </c>
      <c r="C942" s="55" t="n">
        <v>44.1306235886746</v>
      </c>
      <c r="D942" s="55">
        <f>(C942*1000)/3600</f>
        <v/>
      </c>
      <c r="E942" s="55">
        <f>IF(B941=B942, 0, (D942-D941)/(B942-B941))</f>
        <v/>
      </c>
      <c r="F942">
        <f>(B942-B941)*(D942)</f>
        <v/>
      </c>
    </row>
    <row r="943">
      <c r="B943" s="55" t="n">
        <v>1053.17152986092</v>
      </c>
      <c r="C943" s="55" t="n">
        <v>42.7062706270627</v>
      </c>
      <c r="D943" s="55">
        <f>(C943*1000)/3600</f>
        <v/>
      </c>
      <c r="E943" s="55">
        <f>IF(B942=B943, 0, (D943-D942)/(B943-B942))</f>
        <v/>
      </c>
      <c r="F943">
        <f>(B943-B942)*(D943)</f>
        <v/>
      </c>
    </row>
    <row r="944">
      <c r="B944" s="55" t="n">
        <v>1054.21461685301</v>
      </c>
      <c r="C944" s="55" t="n">
        <v>35.4542296334896</v>
      </c>
      <c r="D944" s="55">
        <f>(C944*1000)/3600</f>
        <v/>
      </c>
      <c r="E944" s="55">
        <f>IF(B943=B944, 0, (D944-D943)/(B944-B943))</f>
        <v/>
      </c>
      <c r="F944">
        <f>(B944-B943)*(D944)</f>
        <v/>
      </c>
    </row>
    <row r="945">
      <c r="B945" s="55" t="n">
        <v>1054.56231251704</v>
      </c>
      <c r="C945" s="55" t="n">
        <v>38.1205488969949</v>
      </c>
      <c r="D945" s="55">
        <f>(C945*1000)/3600</f>
        <v/>
      </c>
      <c r="E945" s="55">
        <f>IF(B944=B945, 0, (D945-D944)/(B945-B944))</f>
        <v/>
      </c>
      <c r="F945">
        <f>(B945-B944)*(D945)</f>
        <v/>
      </c>
    </row>
    <row r="946">
      <c r="B946" s="55" t="n">
        <v>1054.56231251704</v>
      </c>
      <c r="C946" s="55" t="n">
        <v>36.8698975160674</v>
      </c>
      <c r="D946" s="55">
        <f>(C946*1000)/3600</f>
        <v/>
      </c>
      <c r="E946" s="55">
        <f>IF(B945=B946, 0, (D946-D945)/(B946-B945))</f>
        <v/>
      </c>
      <c r="F946">
        <f>(B946-B945)*(D946)</f>
        <v/>
      </c>
    </row>
    <row r="947">
      <c r="B947" s="55" t="n">
        <v>1054.84046904826</v>
      </c>
      <c r="C947" s="55" t="n">
        <v>39.8158763244745</v>
      </c>
      <c r="D947" s="55">
        <f>(C947*1000)/3600</f>
        <v/>
      </c>
      <c r="E947" s="55">
        <f>IF(B946=B947, 0, (D947-D946)/(B947-B946))</f>
        <v/>
      </c>
      <c r="F947">
        <f>(B947-B946)*(D947)</f>
        <v/>
      </c>
    </row>
    <row r="948">
      <c r="B948" s="55" t="n">
        <v>1055.60539950913</v>
      </c>
      <c r="C948" s="55" t="n">
        <v>28.3672051415668</v>
      </c>
      <c r="D948" s="55">
        <f>(C948*1000)/3600</f>
        <v/>
      </c>
      <c r="E948" s="55">
        <f>IF(B947=B948, 0, (D948-D947)/(B948-B947))</f>
        <v/>
      </c>
      <c r="F948">
        <f>(B948-B947)*(D948)</f>
        <v/>
      </c>
    </row>
    <row r="949">
      <c r="B949" s="55" t="n">
        <v>1055.95309517316</v>
      </c>
      <c r="C949" s="55" t="n">
        <v>32.2146951537259</v>
      </c>
      <c r="D949" s="55">
        <f>(C949*1000)/3600</f>
        <v/>
      </c>
      <c r="E949" s="55">
        <f>IF(B948=B949, 0, (D949-D948)/(B949-B948))</f>
        <v/>
      </c>
      <c r="F949">
        <f>(B949-B948)*(D949)</f>
        <v/>
      </c>
    </row>
    <row r="950">
      <c r="B950" s="55" t="n">
        <v>1055.95309517316</v>
      </c>
      <c r="C950" s="55" t="n">
        <v>30.9640437727983</v>
      </c>
      <c r="D950" s="55">
        <f>(C950*1000)/3600</f>
        <v/>
      </c>
      <c r="E950" s="55">
        <f>IF(B949=B950, 0, (D950-D949)/(B950-B949))</f>
        <v/>
      </c>
      <c r="F950">
        <f>(B950-B949)*(D950)</f>
        <v/>
      </c>
    </row>
    <row r="951">
      <c r="B951" s="55" t="n">
        <v>1055.95309517316</v>
      </c>
      <c r="C951" s="55" t="n">
        <v>29.7133923918707</v>
      </c>
      <c r="D951" s="55">
        <f>(C951*1000)/3600</f>
        <v/>
      </c>
      <c r="E951" s="55">
        <f>IF(B950=B951, 0, (D951-D950)/(B951-B950))</f>
        <v/>
      </c>
      <c r="F951">
        <f>(B951-B950)*(D951)</f>
        <v/>
      </c>
    </row>
    <row r="952">
      <c r="B952" s="55" t="n">
        <v>1056.23125170439</v>
      </c>
      <c r="C952" s="55" t="n">
        <v>33.8544380753865</v>
      </c>
      <c r="D952" s="55">
        <f>(C952*1000)/3600</f>
        <v/>
      </c>
      <c r="E952" s="55">
        <f>IF(B951=B952, 0, (D952-D951)/(B952-B951))</f>
        <v/>
      </c>
      <c r="F952">
        <f>(B952-B951)*(D952)</f>
        <v/>
      </c>
    </row>
    <row r="953">
      <c r="B953" s="55" t="n">
        <v>1057.34387782928</v>
      </c>
      <c r="C953" s="55" t="n">
        <v>25.4750738231718</v>
      </c>
      <c r="D953" s="55">
        <f>(C953*1000)/3600</f>
        <v/>
      </c>
      <c r="E953" s="55">
        <f>IF(B952=B953, 0, (D953-D952)/(B953-B952))</f>
        <v/>
      </c>
      <c r="F953">
        <f>(B953-B952)*(D953)</f>
        <v/>
      </c>
    </row>
    <row r="954">
      <c r="B954" s="55" t="n">
        <v>1057.34387782928</v>
      </c>
      <c r="C954" s="55" t="n">
        <v>24.2244224422442</v>
      </c>
      <c r="D954" s="55">
        <f>(C954*1000)/3600</f>
        <v/>
      </c>
      <c r="E954" s="55">
        <f>IF(B953=B954, 0, (D954-D953)/(B954-B953))</f>
        <v/>
      </c>
      <c r="F954">
        <f>(B954-B953)*(D954)</f>
        <v/>
      </c>
    </row>
    <row r="955">
      <c r="B955" s="55" t="n">
        <v>1057.34387782928</v>
      </c>
      <c r="C955" s="55" t="n">
        <v>22.9737710613166</v>
      </c>
      <c r="D955" s="55">
        <f>(C955*1000)/3600</f>
        <v/>
      </c>
      <c r="E955" s="55">
        <f>IF(B954=B955, 0, (D955-D954)/(B955-B954))</f>
        <v/>
      </c>
      <c r="F955">
        <f>(B955-B954)*(D955)</f>
        <v/>
      </c>
    </row>
    <row r="956">
      <c r="B956" s="55" t="n">
        <v>1057.69157349331</v>
      </c>
      <c r="C956" s="55" t="n">
        <v>26.9341671009206</v>
      </c>
      <c r="D956" s="55">
        <f>(C956*1000)/3600</f>
        <v/>
      </c>
      <c r="E956" s="55">
        <f>IF(B955=B956, 0, (D956-D955)/(B956-B955))</f>
        <v/>
      </c>
      <c r="F956">
        <f>(B956-B955)*(D956)</f>
        <v/>
      </c>
    </row>
    <row r="957">
      <c r="B957" s="55" t="n">
        <v>1058.03926915734</v>
      </c>
      <c r="C957" s="55" t="n">
        <v>21.6449539690811</v>
      </c>
      <c r="D957" s="55">
        <f>(C957*1000)/3600</f>
        <v/>
      </c>
      <c r="E957" s="55">
        <f>IF(B956=B957, 0, (D957-D956)/(B957-B956))</f>
        <v/>
      </c>
      <c r="F957">
        <f>(B957-B956)*(D957)</f>
        <v/>
      </c>
    </row>
    <row r="958">
      <c r="B958" s="55" t="n">
        <v>1060.12544314153</v>
      </c>
      <c r="C958" s="55" t="n">
        <v>20.3682473510509</v>
      </c>
      <c r="D958" s="55">
        <f>(C958*1000)/3600</f>
        <v/>
      </c>
      <c r="E958" s="55">
        <f>IF(B957=B958, 0, (D958-D957)/(B958-B957))</f>
        <v/>
      </c>
      <c r="F958">
        <f>(B958-B957)*(D958)</f>
        <v/>
      </c>
    </row>
    <row r="959">
      <c r="B959" s="55" t="n">
        <v>1060.12544314153</v>
      </c>
      <c r="C959" s="55" t="n">
        <v>16.4599617856522</v>
      </c>
      <c r="D959" s="55">
        <f>(C959*1000)/3600</f>
        <v/>
      </c>
      <c r="E959" s="55">
        <f>IF(B958=B959, 0, (D959-D958)/(B959-B958))</f>
        <v/>
      </c>
      <c r="F959">
        <f>(B959-B958)*(D959)</f>
        <v/>
      </c>
    </row>
    <row r="960">
      <c r="B960" s="55" t="n">
        <v>1060.68175620398</v>
      </c>
      <c r="C960" s="55" t="n">
        <v>19.0550634010769</v>
      </c>
      <c r="D960" s="55">
        <f>(C960*1000)/3600</f>
        <v/>
      </c>
      <c r="E960" s="55">
        <f>IF(B959=B960, 0, (D960-D959)/(B960-B959))</f>
        <v/>
      </c>
      <c r="F960">
        <f>(B960-B959)*(D960)</f>
        <v/>
      </c>
    </row>
    <row r="961">
      <c r="B961" s="55" t="n">
        <v>1060.68175620398</v>
      </c>
      <c r="C961" s="55" t="n">
        <v>17.8044120201494</v>
      </c>
      <c r="D961" s="55">
        <f>(C961*1000)/3600</f>
        <v/>
      </c>
      <c r="E961" s="55">
        <f>IF(B960=B961, 0, (D961-D960)/(B961-B960))</f>
        <v/>
      </c>
      <c r="F961">
        <f>(B961-B960)*(D961)</f>
        <v/>
      </c>
    </row>
    <row r="962">
      <c r="B962" s="55" t="n">
        <v>1061.05263157894</v>
      </c>
      <c r="C962" s="55" t="n">
        <v>13.3854438075386</v>
      </c>
      <c r="D962" s="55">
        <f>(C962*1000)/3600</f>
        <v/>
      </c>
      <c r="E962" s="55">
        <f>IF(B961=B962, 0, (D962-D961)/(B962-B961))</f>
        <v/>
      </c>
      <c r="F962">
        <f>(B962-B961)*(D962)</f>
        <v/>
      </c>
    </row>
    <row r="963">
      <c r="B963" s="55" t="n">
        <v>1062.21161712571</v>
      </c>
      <c r="C963" s="55" t="n">
        <v>12.3953447976376</v>
      </c>
      <c r="D963" s="55">
        <f>(C963*1000)/3600</f>
        <v/>
      </c>
      <c r="E963" s="55">
        <f>IF(B962=B963, 0, (D963-D962)/(B963-B962))</f>
        <v/>
      </c>
      <c r="F963">
        <f>(B963-B962)*(D963)</f>
        <v/>
      </c>
    </row>
    <row r="964">
      <c r="B964" s="55" t="n">
        <v>1062.75247704754</v>
      </c>
      <c r="C964" s="55" t="n">
        <v>15.0645590874877</v>
      </c>
      <c r="D964" s="55">
        <f>(C964*1000)/3600</f>
        <v/>
      </c>
      <c r="E964" s="55">
        <f>IF(B963=B964, 0, (D964-D963)/(B964-B963))</f>
        <v/>
      </c>
      <c r="F964">
        <f>(B964-B963)*(D964)</f>
        <v/>
      </c>
    </row>
    <row r="965">
      <c r="B965" s="55" t="n">
        <v>1065.68857376602</v>
      </c>
      <c r="C965" s="55" t="n">
        <v>21.3757165190203</v>
      </c>
      <c r="D965" s="55">
        <f>(C965*1000)/3600</f>
        <v/>
      </c>
      <c r="E965" s="55">
        <f>IF(B964=B965, 0, (D965-D964)/(B965-B964))</f>
        <v/>
      </c>
      <c r="F965">
        <f>(B965-B964)*(D965)</f>
        <v/>
      </c>
    </row>
    <row r="966">
      <c r="B966" s="55" t="n">
        <v>1065.68857376602</v>
      </c>
      <c r="C966" s="55" t="n">
        <v>18.3880493312489</v>
      </c>
      <c r="D966" s="55">
        <f>(C966*1000)/3600</f>
        <v/>
      </c>
      <c r="E966" s="55">
        <f>IF(B965=B966, 0, (D966-D965)/(B966-B965))</f>
        <v/>
      </c>
      <c r="F966">
        <f>(B966-B965)*(D966)</f>
        <v/>
      </c>
    </row>
    <row r="967">
      <c r="B967" s="55" t="n">
        <v>1065.68857376602</v>
      </c>
      <c r="C967" s="55" t="n">
        <v>17.1373979503213</v>
      </c>
      <c r="D967" s="55">
        <f>(C967*1000)/3600</f>
        <v/>
      </c>
      <c r="E967" s="55">
        <f>IF(B966=B967, 0, (D967-D966)/(B967-B966))</f>
        <v/>
      </c>
      <c r="F967">
        <f>(B967-B966)*(D967)</f>
        <v/>
      </c>
    </row>
    <row r="968">
      <c r="B968" s="55" t="n">
        <v>1065.96673029724</v>
      </c>
      <c r="C968" s="55" t="n">
        <v>23.0154594406809</v>
      </c>
      <c r="D968" s="55">
        <f>(C968*1000)/3600</f>
        <v/>
      </c>
      <c r="E968" s="55">
        <f>IF(B967=B968, 0, (D968-D967)/(B968-B967))</f>
        <v/>
      </c>
      <c r="F968">
        <f>(B968-B967)*(D968)</f>
        <v/>
      </c>
    </row>
    <row r="969">
      <c r="B969" s="55" t="n">
        <v>1066.61576220343</v>
      </c>
      <c r="C969" s="55" t="n">
        <v>19.6387007121765</v>
      </c>
      <c r="D969" s="55">
        <f>(C969*1000)/3600</f>
        <v/>
      </c>
      <c r="E969" s="55">
        <f>IF(B968=B969, 0, (D969-D968)/(B969-B968))</f>
        <v/>
      </c>
      <c r="F969">
        <f>(B969-B968)*(D969)</f>
        <v/>
      </c>
    </row>
    <row r="970">
      <c r="B970" s="55" t="n">
        <v>1067.91382601581</v>
      </c>
      <c r="C970" s="55" t="n">
        <v>25.0790342192114</v>
      </c>
      <c r="D970" s="55">
        <f>(C970*1000)/3600</f>
        <v/>
      </c>
      <c r="E970" s="55">
        <f>IF(B969=B970, 0, (D970-D969)/(B970-B969))</f>
        <v/>
      </c>
      <c r="F970">
        <f>(B970-B969)*(D970)</f>
        <v/>
      </c>
    </row>
    <row r="971">
      <c r="B971" s="55" t="n">
        <v>1069.16553040632</v>
      </c>
      <c r="C971" s="55" t="n">
        <v>26.751780441202</v>
      </c>
      <c r="D971" s="55">
        <f>(C971*1000)/3600</f>
        <v/>
      </c>
      <c r="E971" s="55">
        <f>IF(B970=B971, 0, (D971-D970)/(B971-B970))</f>
        <v/>
      </c>
      <c r="F971">
        <f>(B971-B970)*(D971)</f>
        <v/>
      </c>
    </row>
    <row r="972">
      <c r="B972" s="55" t="n">
        <v>1069.86092173438</v>
      </c>
      <c r="C972" s="55" t="n">
        <v>28.0458572173006</v>
      </c>
      <c r="D972" s="55">
        <f>(C972*1000)/3600</f>
        <v/>
      </c>
      <c r="E972" s="55">
        <f>IF(B971=B972, 0, (D972-D971)/(B972-B971))</f>
        <v/>
      </c>
      <c r="F972">
        <f>(B972-B971)*(D972)</f>
        <v/>
      </c>
    </row>
    <row r="973">
      <c r="B973" s="55" t="n">
        <v>1070.55631306244</v>
      </c>
      <c r="C973" s="55" t="n">
        <v>29.8349834983498</v>
      </c>
      <c r="D973" s="55">
        <f>(C973*1000)/3600</f>
        <v/>
      </c>
      <c r="E973" s="55">
        <f>IF(B972=B973, 0, (D973-D972)/(B973-B972))</f>
        <v/>
      </c>
      <c r="F973">
        <f>(B973-B972)*(D973)</f>
        <v/>
      </c>
    </row>
    <row r="974">
      <c r="B974" s="55" t="n">
        <v>1071.25170439051</v>
      </c>
      <c r="C974" s="55" t="n">
        <v>32.8400208441896</v>
      </c>
      <c r="D974" s="55">
        <f>(C974*1000)/3600</f>
        <v/>
      </c>
      <c r="E974" s="55">
        <f>IF(B973=B974, 0, (D974-D973)/(B974-B973))</f>
        <v/>
      </c>
      <c r="F974">
        <f>(B974-B973)*(D974)</f>
        <v/>
      </c>
    </row>
    <row r="975">
      <c r="B975" s="55" t="n">
        <v>1071.25170439051</v>
      </c>
      <c r="C975" s="55" t="n">
        <v>31.5893694632621</v>
      </c>
      <c r="D975" s="55">
        <f>(C975*1000)/3600</f>
        <v/>
      </c>
      <c r="E975" s="55">
        <f>IF(B974=B975, 0, (D975-D974)/(B975-B974))</f>
        <v/>
      </c>
      <c r="F975">
        <f>(B975-B974)*(D975)</f>
        <v/>
      </c>
    </row>
    <row r="976">
      <c r="B976" s="55" t="n">
        <v>1071.25170439051</v>
      </c>
      <c r="C976" s="55" t="n">
        <v>35.4802848705923</v>
      </c>
      <c r="D976" s="55">
        <f>(C976*1000)/3600</f>
        <v/>
      </c>
      <c r="E976" s="55">
        <f>IF(B975=B976, 0, (D976-D975)/(B976-B975))</f>
        <v/>
      </c>
      <c r="F976">
        <f>(B976-B975)*(D976)</f>
        <v/>
      </c>
    </row>
    <row r="977">
      <c r="B977" s="55" t="n">
        <v>1072.08617398418</v>
      </c>
      <c r="C977" s="55" t="n">
        <v>34.4172311968039</v>
      </c>
      <c r="D977" s="55">
        <f>(C977*1000)/3600</f>
        <v/>
      </c>
      <c r="E977" s="55">
        <f>IF(B976=B977, 0, (D977-D976)/(B977-B976))</f>
        <v/>
      </c>
      <c r="F977">
        <f>(B977-B976)*(D977)</f>
        <v/>
      </c>
    </row>
    <row r="978">
      <c r="B978" s="55" t="n">
        <v>1072.64248704663</v>
      </c>
      <c r="C978" s="55" t="n">
        <v>38.7458745874587</v>
      </c>
      <c r="D978" s="55">
        <f>(C978*1000)/3600</f>
        <v/>
      </c>
      <c r="E978" s="55">
        <f>IF(B977=B978, 0, (D978-D977)/(B978-B977))</f>
        <v/>
      </c>
      <c r="F978">
        <f>(B978-B977)*(D978)</f>
        <v/>
      </c>
    </row>
    <row r="979">
      <c r="B979" s="55" t="n">
        <v>1072.64248704663</v>
      </c>
      <c r="C979" s="55" t="n">
        <v>37.4952232065311</v>
      </c>
      <c r="D979" s="55">
        <f>(C979*1000)/3600</f>
        <v/>
      </c>
      <c r="E979" s="55">
        <f>IF(B978=B979, 0, (D979-D978)/(B979-B978))</f>
        <v/>
      </c>
      <c r="F979">
        <f>(B979-B978)*(D979)</f>
        <v/>
      </c>
    </row>
    <row r="980">
      <c r="B980" s="55" t="n">
        <v>1072.64248704663</v>
      </c>
      <c r="C980" s="55" t="n">
        <v>36.2445718256036</v>
      </c>
      <c r="D980" s="55">
        <f>(C980*1000)/3600</f>
        <v/>
      </c>
      <c r="E980" s="55">
        <f>IF(B979=B980, 0, (D980-D979)/(B980-B979))</f>
        <v/>
      </c>
      <c r="F980">
        <f>(B980-B979)*(D980)</f>
        <v/>
      </c>
    </row>
    <row r="981">
      <c r="B981" s="55" t="n">
        <v>1073.33787837469</v>
      </c>
      <c r="C981" s="55" t="n">
        <v>40.4655202362341</v>
      </c>
      <c r="D981" s="55">
        <f>(C981*1000)/3600</f>
        <v/>
      </c>
      <c r="E981" s="55">
        <f>IF(B980=B981, 0, (D981-D980)/(B981-B980))</f>
        <v/>
      </c>
      <c r="F981">
        <f>(B981-B980)*(D981)</f>
        <v/>
      </c>
    </row>
    <row r="982">
      <c r="B982" s="55" t="n">
        <v>1074.03326970275</v>
      </c>
      <c r="C982" s="55" t="n">
        <v>45.8328990793816</v>
      </c>
      <c r="D982" s="55">
        <f>(C982*1000)/3600</f>
        <v/>
      </c>
      <c r="E982" s="55">
        <f>IF(B981=B982, 0, (D982-D981)/(B982-B981))</f>
        <v/>
      </c>
      <c r="F982">
        <f>(B982-B981)*(D982)</f>
        <v/>
      </c>
    </row>
    <row r="983">
      <c r="B983" s="55" t="n">
        <v>1074.03326970275</v>
      </c>
      <c r="C983" s="55" t="n">
        <v>44.582247698454</v>
      </c>
      <c r="D983" s="55">
        <f>(C983*1000)/3600</f>
        <v/>
      </c>
      <c r="E983" s="55">
        <f>IF(B982=B983, 0, (D983-D982)/(B983-B982))</f>
        <v/>
      </c>
      <c r="F983">
        <f>(B983-B982)*(D983)</f>
        <v/>
      </c>
    </row>
    <row r="984">
      <c r="B984" s="55" t="n">
        <v>1074.03326970275</v>
      </c>
      <c r="C984" s="55" t="n">
        <v>43.3315963175264</v>
      </c>
      <c r="D984" s="55">
        <f>(C984*1000)/3600</f>
        <v/>
      </c>
      <c r="E984" s="55">
        <f>IF(B983=B984, 0, (D984-D983)/(B984-B983))</f>
        <v/>
      </c>
      <c r="F984">
        <f>(B984-B983)*(D984)</f>
        <v/>
      </c>
    </row>
    <row r="985">
      <c r="B985" s="55" t="n">
        <v>1074.03326970275</v>
      </c>
      <c r="C985" s="55" t="n">
        <v>42.0809449365989</v>
      </c>
      <c r="D985" s="55">
        <f>(C985*1000)/3600</f>
        <v/>
      </c>
      <c r="E985" s="55">
        <f>IF(B984=B985, 0, (D985-D984)/(B985-B984))</f>
        <v/>
      </c>
      <c r="F985">
        <f>(B985-B984)*(D985)</f>
        <v/>
      </c>
    </row>
    <row r="986">
      <c r="B986" s="55" t="n">
        <v>1074.72866103081</v>
      </c>
      <c r="C986" s="55" t="n">
        <v>47.5699148862254</v>
      </c>
      <c r="D986" s="55">
        <f>(C986*1000)/3600</f>
        <v/>
      </c>
      <c r="E986" s="55">
        <f>IF(B985=B986, 0, (D986-D985)/(B986-B985))</f>
        <v/>
      </c>
      <c r="F986">
        <f>(B986-B985)*(D986)</f>
        <v/>
      </c>
    </row>
    <row r="987">
      <c r="B987" s="55" t="n">
        <v>1075.42405235887</v>
      </c>
      <c r="C987" s="55" t="n">
        <v>51.6692721903769</v>
      </c>
      <c r="D987" s="55">
        <f>(C987*1000)/3600</f>
        <v/>
      </c>
      <c r="E987" s="55">
        <f>IF(B986=B987, 0, (D987-D986)/(B987-B986))</f>
        <v/>
      </c>
      <c r="F987">
        <f>(B987-B986)*(D987)</f>
        <v/>
      </c>
    </row>
    <row r="988">
      <c r="B988" s="55" t="n">
        <v>1075.42405235887</v>
      </c>
      <c r="C988" s="55" t="n">
        <v>50.4186208094493</v>
      </c>
      <c r="D988" s="55">
        <f>(C988*1000)/3600</f>
        <v/>
      </c>
      <c r="E988" s="55">
        <f>IF(B987=B988, 0, (D988-D987)/(B988-B987))</f>
        <v/>
      </c>
      <c r="F988">
        <f>(B988-B987)*(D988)</f>
        <v/>
      </c>
    </row>
    <row r="989">
      <c r="B989" s="55" t="n">
        <v>1075.42405235887</v>
      </c>
      <c r="C989" s="55" t="n">
        <v>49.1679694285218</v>
      </c>
      <c r="D989" s="55">
        <f>(C989*1000)/3600</f>
        <v/>
      </c>
      <c r="E989" s="55">
        <f>IF(B988=B989, 0, (D989-D988)/(B989-B988))</f>
        <v/>
      </c>
      <c r="F989">
        <f>(B989-B988)*(D989)</f>
        <v/>
      </c>
    </row>
    <row r="990">
      <c r="B990" s="55" t="n">
        <v>1076.11944368693</v>
      </c>
      <c r="C990" s="55" t="n">
        <v>53.4410283133576</v>
      </c>
      <c r="D990" s="55">
        <f>(C990*1000)/3600</f>
        <v/>
      </c>
      <c r="E990" s="55">
        <f>IF(B989=B990, 0, (D990-D989)/(B990-B989))</f>
        <v/>
      </c>
      <c r="F990">
        <f>(B990-B989)*(D990)</f>
        <v/>
      </c>
    </row>
    <row r="991">
      <c r="B991" s="55" t="n">
        <v>1076.81483501499</v>
      </c>
      <c r="C991" s="55" t="n">
        <v>55.0738231717908</v>
      </c>
      <c r="D991" s="55">
        <f>(C991*1000)/3600</f>
        <v/>
      </c>
      <c r="E991" s="55">
        <f>IF(B990=B991, 0, (D991-D990)/(B991-B990))</f>
        <v/>
      </c>
      <c r="F991">
        <f>(B991-B990)*(D991)</f>
        <v/>
      </c>
    </row>
    <row r="992">
      <c r="B992" s="55" t="n">
        <v>1077.51022634305</v>
      </c>
      <c r="C992" s="55" t="n">
        <v>56.8803196109084</v>
      </c>
      <c r="D992" s="55">
        <f>(C992*1000)/3600</f>
        <v/>
      </c>
      <c r="E992" s="55">
        <f>IF(B991=B992, 0, (D992-D991)/(B992-B991))</f>
        <v/>
      </c>
      <c r="F992">
        <f>(B992-B991)*(D992)</f>
        <v/>
      </c>
    </row>
    <row r="993">
      <c r="B993" s="55" t="n">
        <v>1079.59640032724</v>
      </c>
      <c r="C993" s="55" t="n">
        <v>58.6955011290602</v>
      </c>
      <c r="D993" s="55">
        <f>(C993*1000)/3600</f>
        <v/>
      </c>
      <c r="E993" s="55">
        <f>IF(B992=B993, 0, (D993-D992)/(B993-B992))</f>
        <v/>
      </c>
      <c r="F993">
        <f>(B993-B992)*(D993)</f>
        <v/>
      </c>
    </row>
    <row r="994">
      <c r="B994" s="55" t="n">
        <v>1080.67812017089</v>
      </c>
      <c r="C994" s="55" t="n">
        <v>60.1343292223959</v>
      </c>
      <c r="D994" s="55">
        <f>(C994*1000)/3600</f>
        <v/>
      </c>
      <c r="E994" s="55">
        <f>IF(B993=B994, 0, (D994-D993)/(B994-B993))</f>
        <v/>
      </c>
      <c r="F994">
        <f>(B994-B993)*(D994)</f>
        <v/>
      </c>
    </row>
    <row r="995">
      <c r="B995" s="55" t="n">
        <v>1080.98718298336</v>
      </c>
      <c r="C995" s="55" t="n">
        <v>62.0566267153031</v>
      </c>
      <c r="D995" s="55">
        <f>(C995*1000)/3600</f>
        <v/>
      </c>
      <c r="E995" s="55">
        <f>IF(B994=B995, 0, (D995-D994)/(B995-B994))</f>
        <v/>
      </c>
      <c r="F995">
        <f>(B995-B994)*(D995)</f>
        <v/>
      </c>
    </row>
    <row r="996">
      <c r="B996" s="55" t="n">
        <v>1088.63648759203</v>
      </c>
      <c r="C996" s="55" t="n">
        <v>58.8952579468473</v>
      </c>
      <c r="D996" s="55">
        <f>(C996*1000)/3600</f>
        <v/>
      </c>
      <c r="E996" s="55">
        <f>IF(B995=B996, 0, (D996-D995)/(B996-B995))</f>
        <v/>
      </c>
      <c r="F996">
        <f>(B996-B995)*(D996)</f>
        <v/>
      </c>
    </row>
    <row r="997">
      <c r="B997" s="55" t="n">
        <v>1090.16634851377</v>
      </c>
      <c r="C997" s="55" t="n">
        <v>60.3682473510509</v>
      </c>
      <c r="D997" s="55">
        <f>(C997*1000)/3600</f>
        <v/>
      </c>
      <c r="E997" s="55">
        <f>IF(B996=B997, 0, (D997-D996)/(B997-B996))</f>
        <v/>
      </c>
      <c r="F997">
        <f>(B997-B996)*(D997)</f>
        <v/>
      </c>
    </row>
    <row r="998">
      <c r="B998" s="55" t="n">
        <v>1095.90648783994</v>
      </c>
      <c r="C998" s="55" t="n">
        <v>62.7672240908301</v>
      </c>
      <c r="D998" s="55">
        <f>(C998*1000)/3600</f>
        <v/>
      </c>
      <c r="E998" s="55">
        <f>IF(B997=B998, 0, (D998-D997)/(B998-B997))</f>
        <v/>
      </c>
      <c r="F998">
        <f>(B998-B997)*(D998)</f>
        <v/>
      </c>
    </row>
    <row r="999">
      <c r="B999" s="55" t="n">
        <v>1097.67657485683</v>
      </c>
      <c r="C999" s="55" t="n">
        <v>60.8580858085808</v>
      </c>
      <c r="D999" s="55">
        <f>(C999*1000)/3600</f>
        <v/>
      </c>
      <c r="E999" s="55">
        <f>IF(B998=B999, 0, (D999-D998)/(B999-B998))</f>
        <v/>
      </c>
      <c r="F999">
        <f>(B999-B998)*(D999)</f>
        <v/>
      </c>
    </row>
    <row r="1000">
      <c r="B1000" s="55" t="n">
        <v>1097.67657485683</v>
      </c>
      <c r="C1000" s="55" t="n">
        <v>59.398992530832</v>
      </c>
      <c r="D1000" s="55">
        <f>(C1000*1000)/3600</f>
        <v/>
      </c>
      <c r="E1000" s="55">
        <f>IF(B999=B1000, 0, (D1000-D999)/(B1000-B999))</f>
        <v/>
      </c>
      <c r="F1000">
        <f>(B1000-B999)*(D1000)</f>
        <v/>
      </c>
    </row>
    <row r="1001">
      <c r="B1001" s="55" t="n">
        <v>1102.19661848922</v>
      </c>
      <c r="C1001" s="55" t="n">
        <v>58.9039430258815</v>
      </c>
      <c r="D1001" s="55">
        <f>(C1001*1000)/3600</f>
        <v/>
      </c>
      <c r="E1001" s="55">
        <f>IF(B1000=B1001, 0, (D1001-D1000)/(B1001-B1000))</f>
        <v/>
      </c>
      <c r="F1001">
        <f>(B1001-B1000)*(D1001)</f>
        <v/>
      </c>
    </row>
    <row r="1002">
      <c r="B1002" s="55" t="n">
        <v>1102.54431415325</v>
      </c>
      <c r="C1002" s="55" t="n">
        <v>59.8679867986798</v>
      </c>
      <c r="D1002" s="55">
        <f>(C1002*1000)/3600</f>
        <v/>
      </c>
      <c r="E1002" s="55">
        <f>IF(B1001=B1002, 0, (D1002-D1001)/(B1002-B1001))</f>
        <v/>
      </c>
      <c r="F1002">
        <f>(B1002-B1001)*(D1002)</f>
        <v/>
      </c>
    </row>
    <row r="1003">
      <c r="B1003" s="55" t="n">
        <v>1104.97818380147</v>
      </c>
      <c r="C1003" s="55" t="n">
        <v>61.4573562619419</v>
      </c>
      <c r="D1003" s="55">
        <f>(C1003*1000)/3600</f>
        <v/>
      </c>
      <c r="E1003" s="55">
        <f>IF(B1002=B1003, 0, (D1003-D1002)/(B1003-B1002))</f>
        <v/>
      </c>
      <c r="F1003">
        <f>(B1003-B1002)*(D1003)</f>
        <v/>
      </c>
    </row>
    <row r="1004">
      <c r="B1004" s="55" t="n">
        <v>1106.71666212162</v>
      </c>
      <c r="C1004" s="55" t="n">
        <v>63.4740316136877</v>
      </c>
      <c r="D1004" s="55">
        <f>(C1004*1000)/3600</f>
        <v/>
      </c>
      <c r="E1004" s="55">
        <f>IF(B1003=B1004, 0, (D1004-D1003)/(B1004-B1003))</f>
        <v/>
      </c>
      <c r="F1004">
        <f>(B1004-B1003)*(D1004)</f>
        <v/>
      </c>
    </row>
    <row r="1005">
      <c r="B1005" s="55" t="n">
        <v>1111.58440141805</v>
      </c>
      <c r="C1005" s="55" t="n">
        <v>61.9176654507556</v>
      </c>
      <c r="D1005" s="55">
        <f>(C1005*1000)/3600</f>
        <v/>
      </c>
      <c r="E1005" s="55">
        <f>IF(B1004=B1005, 0, (D1005-D1004)/(B1005-B1004))</f>
        <v/>
      </c>
      <c r="F1005">
        <f>(B1005-B1004)*(D1005)</f>
        <v/>
      </c>
    </row>
    <row r="1006">
      <c r="B1006" s="55" t="n">
        <v>1112.97518407417</v>
      </c>
      <c r="C1006" s="55" t="n">
        <v>64.8705923223901</v>
      </c>
      <c r="D1006" s="55">
        <f>(C1006*1000)/3600</f>
        <v/>
      </c>
      <c r="E1006" s="55">
        <f>IF(B1005=B1006, 0, (D1006-D1005)/(B1006-B1005))</f>
        <v/>
      </c>
      <c r="F1006">
        <f>(B1006-B1005)*(D1006)</f>
        <v/>
      </c>
    </row>
    <row r="1007">
      <c r="B1007" s="55" t="n">
        <v>1112.97518407417</v>
      </c>
      <c r="C1007" s="55" t="n">
        <v>63.7241618898732</v>
      </c>
      <c r="D1007" s="55">
        <f>(C1007*1000)/3600</f>
        <v/>
      </c>
      <c r="E1007" s="55">
        <f>IF(B1006=B1007, 0, (D1007-D1006)/(B1007-B1006))</f>
        <v/>
      </c>
      <c r="F1007">
        <f>(B1007-B1006)*(D1007)</f>
        <v/>
      </c>
    </row>
    <row r="1008">
      <c r="B1008" s="55" t="n">
        <v>1114.71366239432</v>
      </c>
      <c r="C1008" s="55" t="n">
        <v>66.69445891957611</v>
      </c>
      <c r="D1008" s="55">
        <f>(C1008*1000)/3600</f>
        <v/>
      </c>
      <c r="E1008" s="55">
        <f>IF(B1007=B1008, 0, (D1008-D1007)/(B1008-B1007))</f>
        <v/>
      </c>
      <c r="F1008">
        <f>(B1008-B1007)*(D1008)</f>
        <v/>
      </c>
    </row>
    <row r="1009">
      <c r="B1009" s="55" t="n">
        <v>1116.45214071448</v>
      </c>
      <c r="C1009" s="55" t="n">
        <v>68.6225464651728</v>
      </c>
      <c r="D1009" s="55">
        <f>(C1009*1000)/3600</f>
        <v/>
      </c>
      <c r="E1009" s="55">
        <f>IF(B1008=B1009, 0, (D1009-D1008)/(B1009-B1008))</f>
        <v/>
      </c>
      <c r="F1009">
        <f>(B1009-B1008)*(D1009)</f>
        <v/>
      </c>
    </row>
    <row r="1010">
      <c r="B1010" s="55" t="n">
        <v>1120.62448868284</v>
      </c>
      <c r="C1010" s="55" t="n">
        <v>66.5381274969602</v>
      </c>
      <c r="D1010" s="55">
        <f>(C1010*1000)/3600</f>
        <v/>
      </c>
      <c r="E1010" s="55">
        <f>IF(B1009=B1010, 0, (D1010-D1009)/(B1010-B1009))</f>
        <v/>
      </c>
      <c r="F1010">
        <f>(B1010-B1009)*(D1010)</f>
        <v/>
      </c>
    </row>
    <row r="1011">
      <c r="B1011" s="55" t="n">
        <v>1121.3198800109</v>
      </c>
      <c r="C1011" s="55" t="n">
        <v>65.28747611603259</v>
      </c>
      <c r="D1011" s="55">
        <f>(C1011*1000)/3600</f>
        <v/>
      </c>
      <c r="E1011" s="55">
        <f>IF(B1010=B1011, 0, (D1011-D1010)/(B1011-B1010))</f>
        <v/>
      </c>
      <c r="F1011">
        <f>(B1011-B1010)*(D1011)</f>
        <v/>
      </c>
    </row>
    <row r="1012">
      <c r="B1012" s="55" t="n">
        <v>1122.71066266703</v>
      </c>
      <c r="C1012" s="55" t="n">
        <v>63.4636095188466</v>
      </c>
      <c r="D1012" s="55">
        <f>(C1012*1000)/3600</f>
        <v/>
      </c>
      <c r="E1012" s="55">
        <f>IF(B1011=B1012, 0, (D1012-D1011)/(B1012-B1011))</f>
        <v/>
      </c>
      <c r="F1012">
        <f>(B1012-B1011)*(D1012)</f>
        <v/>
      </c>
    </row>
    <row r="1013">
      <c r="B1013" s="55" t="n">
        <v>1124.10144532315</v>
      </c>
      <c r="C1013" s="55" t="n">
        <v>59.7290255341323</v>
      </c>
      <c r="D1013" s="55">
        <f>(C1013*1000)/3600</f>
        <v/>
      </c>
      <c r="E1013" s="55">
        <f>IF(B1012=B1013, 0, (D1013-D1012)/(B1013-B1012))</f>
        <v/>
      </c>
      <c r="F1013">
        <f>(B1013-B1012)*(D1013)</f>
        <v/>
      </c>
    </row>
    <row r="1014">
      <c r="B1014" s="55" t="n">
        <v>1124.10144532315</v>
      </c>
      <c r="C1014" s="55" t="n">
        <v>58.4783741532048</v>
      </c>
      <c r="D1014" s="55">
        <f>(C1014*1000)/3600</f>
        <v/>
      </c>
      <c r="E1014" s="55">
        <f>IF(B1013=B1014, 0, (D1014-D1013)/(B1014-B1013))</f>
        <v/>
      </c>
      <c r="F1014">
        <f>(B1014-B1013)*(D1014)</f>
        <v/>
      </c>
    </row>
    <row r="1015">
      <c r="B1015" s="55" t="n">
        <v>1124.37960185437</v>
      </c>
      <c r="C1015" s="55" t="n">
        <v>61.3687684557929</v>
      </c>
      <c r="D1015" s="55">
        <f>(C1015*1000)/3600</f>
        <v/>
      </c>
      <c r="E1015" s="55">
        <f>IF(B1014=B1015, 0, (D1015-D1014)/(B1015-B1014))</f>
        <v/>
      </c>
      <c r="F1015">
        <f>(B1015-B1014)*(D1015)</f>
        <v/>
      </c>
    </row>
    <row r="1016">
      <c r="B1016" s="55" t="n">
        <v>1125.02863376056</v>
      </c>
      <c r="C1016" s="55" t="n">
        <v>57.4014243529616</v>
      </c>
      <c r="D1016" s="55">
        <f>(C1016*1000)/3600</f>
        <v/>
      </c>
      <c r="E1016" s="55">
        <f>IF(B1015=B1016, 0, (D1016-D1015)/(B1016-B1015))</f>
        <v/>
      </c>
      <c r="F1016">
        <f>(B1016-B1015)*(D1016)</f>
        <v/>
      </c>
    </row>
    <row r="1017">
      <c r="B1017" s="55" t="n">
        <v>1125.49222797927</v>
      </c>
      <c r="C1017" s="55" t="n">
        <v>56.1855132881709</v>
      </c>
      <c r="D1017" s="55">
        <f>(C1017*1000)/3600</f>
        <v/>
      </c>
      <c r="E1017" s="55">
        <f>IF(B1016=B1017, 0, (D1017-D1016)/(B1017-B1016))</f>
        <v/>
      </c>
      <c r="F1017">
        <f>(B1017-B1016)*(D1017)</f>
        <v/>
      </c>
    </row>
    <row r="1018">
      <c r="B1018" s="55" t="n">
        <v>1125.49222797927</v>
      </c>
      <c r="C1018" s="55" t="n">
        <v>54.9348619072433</v>
      </c>
      <c r="D1018" s="55">
        <f>(C1018*1000)/3600</f>
        <v/>
      </c>
      <c r="E1018" s="55">
        <f>IF(B1017=B1018, 0, (D1018-D1017)/(B1018-B1017))</f>
        <v/>
      </c>
      <c r="F1018">
        <f>(B1018-B1017)*(D1018)</f>
        <v/>
      </c>
    </row>
    <row r="1019">
      <c r="B1019" s="55" t="n">
        <v>1125.49222797927</v>
      </c>
      <c r="C1019" s="55" t="n">
        <v>53.6842105263157</v>
      </c>
      <c r="D1019" s="55">
        <f>(C1019*1000)/3600</f>
        <v/>
      </c>
      <c r="E1019" s="55">
        <f>IF(B1018=B1019, 0, (D1019-D1018)/(B1019-B1018))</f>
        <v/>
      </c>
      <c r="F1019">
        <f>(B1019-B1018)*(D1019)</f>
        <v/>
      </c>
    </row>
    <row r="1020">
      <c r="B1020" s="55" t="n">
        <v>1125.49222797927</v>
      </c>
      <c r="C1020" s="55" t="n">
        <v>52.4335591453882</v>
      </c>
      <c r="D1020" s="55">
        <f>(C1020*1000)/3600</f>
        <v/>
      </c>
      <c r="E1020" s="55">
        <f>IF(B1019=B1020, 0, (D1020-D1019)/(B1020-B1019))</f>
        <v/>
      </c>
      <c r="F1020">
        <f>(B1020-B1019)*(D1020)</f>
        <v/>
      </c>
    </row>
    <row r="1021">
      <c r="B1021" s="55" t="n">
        <v>1125.49222797927</v>
      </c>
      <c r="C1021" s="55" t="n">
        <v>51.1829077644606</v>
      </c>
      <c r="D1021" s="55">
        <f>(C1021*1000)/3600</f>
        <v/>
      </c>
      <c r="E1021" s="55">
        <f>IF(B1020=B1021, 0, (D1021-D1020)/(B1021-B1020))</f>
        <v/>
      </c>
      <c r="F1021">
        <f>(B1021-B1020)*(D1021)</f>
        <v/>
      </c>
    </row>
    <row r="1022">
      <c r="B1022" s="55" t="n">
        <v>1126.18761930733</v>
      </c>
      <c r="C1022" s="55" t="n">
        <v>49.8627757512593</v>
      </c>
      <c r="D1022" s="55">
        <f>(C1022*1000)/3600</f>
        <v/>
      </c>
      <c r="E1022" s="55">
        <f>IF(B1021=B1022, 0, (D1022-D1021)/(B1022-B1021))</f>
        <v/>
      </c>
      <c r="F1022">
        <f>(B1022-B1021)*(D1022)</f>
        <v/>
      </c>
    </row>
    <row r="1023">
      <c r="B1023" s="55" t="n">
        <v>1126.53531497136</v>
      </c>
      <c r="C1023" s="55" t="n">
        <v>43.1665798158763</v>
      </c>
      <c r="D1023" s="55">
        <f>(C1023*1000)/3600</f>
        <v/>
      </c>
      <c r="E1023" s="55">
        <f>IF(B1022=B1023, 0, (D1023-D1022)/(B1023-B1022))</f>
        <v/>
      </c>
      <c r="F1023">
        <f>(B1023-B1022)*(D1023)</f>
        <v/>
      </c>
    </row>
    <row r="1024">
      <c r="B1024" s="55" t="n">
        <v>1126.88301063539</v>
      </c>
      <c r="C1024" s="55" t="n">
        <v>48.4036824735105</v>
      </c>
      <c r="D1024" s="55">
        <f>(C1024*1000)/3600</f>
        <v/>
      </c>
      <c r="E1024" s="55">
        <f>IF(B1023=B1024, 0, (D1024-D1023)/(B1024-B1023))</f>
        <v/>
      </c>
      <c r="F1024">
        <f>(B1024-B1023)*(D1024)</f>
        <v/>
      </c>
    </row>
    <row r="1025">
      <c r="B1025" s="55" t="n">
        <v>1126.88301063539</v>
      </c>
      <c r="C1025" s="55" t="n">
        <v>47.1530310925829</v>
      </c>
      <c r="D1025" s="55">
        <f>(C1025*1000)/3600</f>
        <v/>
      </c>
      <c r="E1025" s="55">
        <f>IF(B1024=B1025, 0, (D1025-D1024)/(B1025-B1024))</f>
        <v/>
      </c>
      <c r="F1025">
        <f>(B1025-B1024)*(D1025)</f>
        <v/>
      </c>
    </row>
    <row r="1026">
      <c r="B1026" s="55" t="n">
        <v>1126.88301063539</v>
      </c>
      <c r="C1026" s="55" t="n">
        <v>45.9023797116553</v>
      </c>
      <c r="D1026" s="55">
        <f>(C1026*1000)/3600</f>
        <v/>
      </c>
      <c r="E1026" s="55">
        <f>IF(B1025=B1026, 0, (D1026-D1025)/(B1026-B1025))</f>
        <v/>
      </c>
      <c r="F1026">
        <f>(B1026-B1025)*(D1026)</f>
        <v/>
      </c>
    </row>
    <row r="1027">
      <c r="B1027" s="55" t="n">
        <v>1126.88301063539</v>
      </c>
      <c r="C1027" s="55" t="n">
        <v>44.6517283307278</v>
      </c>
      <c r="D1027" s="55">
        <f>(C1027*1000)/3600</f>
        <v/>
      </c>
      <c r="E1027" s="55">
        <f>IF(B1026=B1027, 0, (D1027-D1026)/(B1027-B1026))</f>
        <v/>
      </c>
      <c r="F1027">
        <f>(B1027-B1026)*(D1027)</f>
        <v/>
      </c>
    </row>
    <row r="1028">
      <c r="B1028" s="55" t="n">
        <v>1127.92609762748</v>
      </c>
      <c r="C1028" s="55" t="n">
        <v>38.163974292166</v>
      </c>
      <c r="D1028" s="55">
        <f>(C1028*1000)/3600</f>
        <v/>
      </c>
      <c r="E1028" s="55">
        <f>IF(B1027=B1028, 0, (D1028-D1027)/(B1028-B1027))</f>
        <v/>
      </c>
      <c r="F1028">
        <f>(B1028-B1027)*(D1028)</f>
        <v/>
      </c>
    </row>
    <row r="1029">
      <c r="B1029" s="55" t="n">
        <v>1128.27379329151</v>
      </c>
      <c r="C1029" s="55" t="n">
        <v>42.1504255688726</v>
      </c>
      <c r="D1029" s="55">
        <f>(C1029*1000)/3600</f>
        <v/>
      </c>
      <c r="E1029" s="55">
        <f>IF(B1028=B1029, 0, (D1029-D1028)/(B1029-B1028))</f>
        <v/>
      </c>
      <c r="F1029">
        <f>(B1029-B1028)*(D1029)</f>
        <v/>
      </c>
    </row>
    <row r="1030">
      <c r="B1030" s="55" t="n">
        <v>1128.27379329151</v>
      </c>
      <c r="C1030" s="55" t="n">
        <v>40.8997741879451</v>
      </c>
      <c r="D1030" s="55">
        <f>(C1030*1000)/3600</f>
        <v/>
      </c>
      <c r="E1030" s="55">
        <f>IF(B1029=B1030, 0, (D1030-D1029)/(B1030-B1029))</f>
        <v/>
      </c>
      <c r="F1030">
        <f>(B1030-B1029)*(D1030)</f>
        <v/>
      </c>
    </row>
    <row r="1031">
      <c r="B1031" s="55" t="n">
        <v>1128.27379329151</v>
      </c>
      <c r="C1031" s="55" t="n">
        <v>39.6491228070175</v>
      </c>
      <c r="D1031" s="55">
        <f>(C1031*1000)/3600</f>
        <v/>
      </c>
      <c r="E1031" s="55">
        <f>IF(B1030=B1031, 0, (D1031-D1030)/(B1031-B1030))</f>
        <v/>
      </c>
      <c r="F1031">
        <f>(B1031-B1030)*(D1031)</f>
        <v/>
      </c>
    </row>
    <row r="1032">
      <c r="B1032" s="55" t="n">
        <v>1129.31688028361</v>
      </c>
      <c r="C1032" s="55" t="n">
        <v>33.0832030571478</v>
      </c>
      <c r="D1032" s="55">
        <f>(C1032*1000)/3600</f>
        <v/>
      </c>
      <c r="E1032" s="55">
        <f>IF(B1031=B1032, 0, (D1032-D1031)/(B1032-B1031))</f>
        <v/>
      </c>
      <c r="F1032">
        <f>(B1032-B1031)*(D1032)</f>
        <v/>
      </c>
    </row>
    <row r="1033">
      <c r="B1033" s="55" t="n">
        <v>1129.66457594764</v>
      </c>
      <c r="C1033" s="55" t="n">
        <v>37.0088587806149</v>
      </c>
      <c r="D1033" s="55">
        <f>(C1033*1000)/3600</f>
        <v/>
      </c>
      <c r="E1033" s="55">
        <f>IF(B1032=B1033, 0, (D1033-D1032)/(B1033-B1032))</f>
        <v/>
      </c>
      <c r="F1033">
        <f>(B1033-B1032)*(D1033)</f>
        <v/>
      </c>
    </row>
    <row r="1034">
      <c r="B1034" s="55" t="n">
        <v>1129.66457594764</v>
      </c>
      <c r="C1034" s="55" t="n">
        <v>35.7582073996873</v>
      </c>
      <c r="D1034" s="55">
        <f>(C1034*1000)/3600</f>
        <v/>
      </c>
      <c r="E1034" s="55">
        <f>IF(B1033=B1034, 0, (D1034-D1033)/(B1034-B1033))</f>
        <v/>
      </c>
      <c r="F1034">
        <f>(B1034-B1033)*(D1034)</f>
        <v/>
      </c>
    </row>
    <row r="1035">
      <c r="B1035" s="55" t="n">
        <v>1129.66457594764</v>
      </c>
      <c r="C1035" s="55" t="n">
        <v>34.5075560187597</v>
      </c>
      <c r="D1035" s="55">
        <f>(C1035*1000)/3600</f>
        <v/>
      </c>
      <c r="E1035" s="55">
        <f>IF(B1034=B1035, 0, (D1035-D1034)/(B1035-B1034))</f>
        <v/>
      </c>
      <c r="F1035">
        <f>(B1035-B1034)*(D1035)</f>
        <v/>
      </c>
    </row>
    <row r="1036">
      <c r="B1036" s="55" t="n">
        <v>1131.05535860376</v>
      </c>
      <c r="C1036" s="55" t="n">
        <v>32.0062532569046</v>
      </c>
      <c r="D1036" s="55">
        <f>(C1036*1000)/3600</f>
        <v/>
      </c>
      <c r="E1036" s="55">
        <f>IF(B1035=B1036, 0, (D1036-D1035)/(B1036-B1035))</f>
        <v/>
      </c>
      <c r="F1036">
        <f>(B1036-B1035)*(D1036)</f>
        <v/>
      </c>
    </row>
    <row r="1037">
      <c r="B1037" s="55" t="n">
        <v>1131.05535860376</v>
      </c>
      <c r="C1037" s="55" t="n">
        <v>30.755601875977</v>
      </c>
      <c r="D1037" s="55">
        <f>(C1037*1000)/3600</f>
        <v/>
      </c>
      <c r="E1037" s="55">
        <f>IF(B1036=B1037, 0, (D1037-D1036)/(B1037-B1036))</f>
        <v/>
      </c>
      <c r="F1037">
        <f>(B1037-B1036)*(D1037)</f>
        <v/>
      </c>
    </row>
    <row r="1038">
      <c r="B1038" s="55" t="n">
        <v>1131.05535860376</v>
      </c>
      <c r="C1038" s="55" t="n">
        <v>29.5049504950495</v>
      </c>
      <c r="D1038" s="55">
        <f>(C1038*1000)/3600</f>
        <v/>
      </c>
      <c r="E1038" s="55">
        <f>IF(B1037=B1038, 0, (D1038-D1037)/(B1038-B1037))</f>
        <v/>
      </c>
      <c r="F1038">
        <f>(B1038-B1037)*(D1038)</f>
        <v/>
      </c>
    </row>
    <row r="1039">
      <c r="B1039" s="55" t="n">
        <v>1131.75074993182</v>
      </c>
      <c r="C1039" s="55" t="n">
        <v>28.0805975334375</v>
      </c>
      <c r="D1039" s="55">
        <f>(C1039*1000)/3600</f>
        <v/>
      </c>
      <c r="E1039" s="55">
        <f>IF(B1038=B1039, 0, (D1039-D1038)/(B1039-B1038))</f>
        <v/>
      </c>
      <c r="F1039">
        <f>(B1039-B1038)*(D1039)</f>
        <v/>
      </c>
    </row>
    <row r="1040">
      <c r="B1040" s="55" t="n">
        <v>1132.09844559585</v>
      </c>
      <c r="C1040" s="55" t="n">
        <v>23.6512072259857</v>
      </c>
      <c r="D1040" s="55">
        <f>(C1040*1000)/3600</f>
        <v/>
      </c>
      <c r="E1040" s="55">
        <f>IF(B1039=B1040, 0, (D1040-D1039)/(B1040-B1039))</f>
        <v/>
      </c>
      <c r="F1040">
        <f>(B1040-B1039)*(D1040)</f>
        <v/>
      </c>
    </row>
    <row r="1041">
      <c r="B1041" s="55" t="n">
        <v>1132.44614125988</v>
      </c>
      <c r="C1041" s="55" t="n">
        <v>26.5172833072781</v>
      </c>
      <c r="D1041" s="55">
        <f>(C1041*1000)/3600</f>
        <v/>
      </c>
      <c r="E1041" s="55">
        <f>IF(B1040=B1041, 0, (D1041-D1040)/(B1041-B1040))</f>
        <v/>
      </c>
      <c r="F1041">
        <f>(B1041-B1040)*(D1041)</f>
        <v/>
      </c>
    </row>
    <row r="1042">
      <c r="B1042" s="55" t="n">
        <v>1132.44614125988</v>
      </c>
      <c r="C1042" s="55" t="n">
        <v>25.0581900295292</v>
      </c>
      <c r="D1042" s="55">
        <f>(C1042*1000)/3600</f>
        <v/>
      </c>
      <c r="E1042" s="55">
        <f>IF(B1041=B1042, 0, (D1042-D1041)/(B1042-B1041))</f>
        <v/>
      </c>
      <c r="F1042">
        <f>(B1042-B1041)*(D1042)</f>
        <v/>
      </c>
    </row>
    <row r="1043">
      <c r="B1043" s="55" t="n">
        <v>1133.836923916</v>
      </c>
      <c r="C1043" s="55" t="n">
        <v>20.2640264026402</v>
      </c>
      <c r="D1043" s="55">
        <f>(C1043*1000)/3600</f>
        <v/>
      </c>
      <c r="E1043" s="55">
        <f>IF(B1042=B1043, 0, (D1043-D1042)/(B1043-B1042))</f>
        <v/>
      </c>
      <c r="F1043">
        <f>(B1043-B1042)*(D1043)</f>
        <v/>
      </c>
    </row>
    <row r="1044">
      <c r="B1044" s="55" t="n">
        <v>1133.836923916</v>
      </c>
      <c r="C1044" s="55" t="n">
        <v>19.0133750217127</v>
      </c>
      <c r="D1044" s="55">
        <f>(C1044*1000)/3600</f>
        <v/>
      </c>
      <c r="E1044" s="55">
        <f>IF(B1043=B1044, 0, (D1044-D1043)/(B1044-B1043))</f>
        <v/>
      </c>
      <c r="F1044">
        <f>(B1044-B1043)*(D1044)</f>
        <v/>
      </c>
    </row>
    <row r="1045">
      <c r="B1045" s="55" t="n">
        <v>1134.11508044723</v>
      </c>
      <c r="C1045" s="55" t="n">
        <v>21.8898731978461</v>
      </c>
      <c r="D1045" s="55">
        <f>(C1045*1000)/3600</f>
        <v/>
      </c>
      <c r="E1045" s="55">
        <f>IF(B1044=B1045, 0, (D1045-D1044)/(B1045-B1044))</f>
        <v/>
      </c>
      <c r="F1045">
        <f>(B1045-B1044)*(D1045)</f>
        <v/>
      </c>
    </row>
    <row r="1046">
      <c r="B1046" s="55" t="n">
        <v>1135.50586310335</v>
      </c>
      <c r="C1046" s="55" t="n">
        <v>17.5959701233281</v>
      </c>
      <c r="D1046" s="55">
        <f>(C1046*1000)/3600</f>
        <v/>
      </c>
      <c r="E1046" s="55">
        <f>IF(B1045=B1046, 0, (D1046-D1045)/(B1046-B1045))</f>
        <v/>
      </c>
      <c r="F1046">
        <f>(B1046-B1045)*(D1046)</f>
        <v/>
      </c>
    </row>
    <row r="1047">
      <c r="B1047" s="55" t="n">
        <v>1137.21453893801</v>
      </c>
      <c r="C1047" s="55" t="n">
        <v>16.1994094146256</v>
      </c>
      <c r="D1047" s="55">
        <f>(C1047*1000)/3600</f>
        <v/>
      </c>
      <c r="E1047" s="55">
        <f>IF(B1046=B1047, 0, (D1047-D1046)/(B1047-B1046))</f>
        <v/>
      </c>
      <c r="F1047">
        <f>(B1047-B1046)*(D1047)</f>
        <v/>
      </c>
    </row>
    <row r="1048">
      <c r="B1048" s="55" t="n">
        <v>1138.3569675484</v>
      </c>
      <c r="C1048" s="55" t="n">
        <v>14.8054542296335</v>
      </c>
      <c r="D1048" s="55">
        <f>(C1048*1000)/3600</f>
        <v/>
      </c>
      <c r="E1048" s="55">
        <f>IF(B1047=B1048, 0, (D1048-D1047)/(B1048-B1047))</f>
        <v/>
      </c>
      <c r="F1048">
        <f>(B1048-B1047)*(D1048)</f>
        <v/>
      </c>
    </row>
    <row r="1049">
      <c r="B1049" s="55" t="n">
        <v>1142.18161985274</v>
      </c>
      <c r="C1049" s="55" t="n">
        <v>22.7653291644953</v>
      </c>
      <c r="D1049" s="55">
        <f>(C1049*1000)/3600</f>
        <v/>
      </c>
      <c r="E1049" s="55">
        <f>IF(B1048=B1049, 0, (D1049-D1048)/(B1049-B1048))</f>
        <v/>
      </c>
      <c r="F1049">
        <f>(B1049-B1048)*(D1049)</f>
        <v/>
      </c>
    </row>
    <row r="1050">
      <c r="B1050" s="55" t="n">
        <v>1144.26779383692</v>
      </c>
      <c r="C1050" s="55" t="n">
        <v>19.4649991314921</v>
      </c>
      <c r="D1050" s="55">
        <f>(C1050*1000)/3600</f>
        <v/>
      </c>
      <c r="E1050" s="55">
        <f>IF(B1049=B1050, 0, (D1050-D1049)/(B1050-B1049))</f>
        <v/>
      </c>
      <c r="F1050">
        <f>(B1050-B1049)*(D1050)</f>
        <v/>
      </c>
    </row>
    <row r="1051">
      <c r="B1051" s="55" t="n">
        <v>1144.36713545521</v>
      </c>
      <c r="C1051" s="55" t="n">
        <v>18.1349413136802</v>
      </c>
      <c r="D1051" s="55">
        <f>(C1051*1000)/3600</f>
        <v/>
      </c>
      <c r="E1051" s="55">
        <f>IF(B1050=B1051, 0, (D1051-D1050)/(B1051-B1050))</f>
        <v/>
      </c>
      <c r="F1051">
        <f>(B1051-B1050)*(D1051)</f>
        <v/>
      </c>
    </row>
    <row r="1052">
      <c r="B1052" s="55" t="n">
        <v>1144.58388080422</v>
      </c>
      <c r="C1052" s="55" t="n">
        <v>21.2493880967044</v>
      </c>
      <c r="D1052" s="55">
        <f>(C1052*1000)/3600</f>
        <v/>
      </c>
      <c r="E1052" s="55">
        <f>IF(B1051=B1052, 0, (D1052-D1051)/(B1052-B1051))</f>
        <v/>
      </c>
      <c r="F1052">
        <f>(B1052-B1051)*(D1052)</f>
        <v/>
      </c>
    </row>
    <row r="1053">
      <c r="B1053" s="55" t="n">
        <v>1144.96318516498</v>
      </c>
      <c r="C1053" s="55" t="n">
        <v>23.8075386486017</v>
      </c>
      <c r="D1053" s="55">
        <f>(C1053*1000)/3600</f>
        <v/>
      </c>
      <c r="E1053" s="55">
        <f>IF(B1052=B1053, 0, (D1053-D1052)/(B1053-B1052))</f>
        <v/>
      </c>
      <c r="F1053">
        <f>(B1053-B1052)*(D1053)</f>
        <v/>
      </c>
    </row>
    <row r="1054">
      <c r="B1054" s="55" t="n">
        <v>1146.95001753087</v>
      </c>
      <c r="C1054" s="55" t="n">
        <v>16.3929626045311</v>
      </c>
      <c r="D1054" s="55">
        <f>(C1054*1000)/3600</f>
        <v/>
      </c>
      <c r="E1054" s="55">
        <f>IF(B1053=B1054, 0, (D1054-D1053)/(B1054-B1053))</f>
        <v/>
      </c>
      <c r="F1054">
        <f>(B1054-B1053)*(D1054)</f>
        <v/>
      </c>
    </row>
    <row r="1055">
      <c r="B1055" s="55" t="n">
        <v>1149.6918461958</v>
      </c>
      <c r="C1055" s="55" t="n">
        <v>14.2921660587111</v>
      </c>
      <c r="D1055" s="55">
        <f>(C1055*1000)/3600</f>
        <v/>
      </c>
      <c r="E1055" s="55">
        <f>IF(B1054=B1055, 0, (D1055-D1054)/(B1055-B1054))</f>
        <v/>
      </c>
      <c r="F1055">
        <f>(B1055-B1054)*(D1055)</f>
        <v/>
      </c>
    </row>
    <row r="1056">
      <c r="B1056" s="55" t="n">
        <v>1150.52631578947</v>
      </c>
      <c r="C1056" s="55" t="n">
        <v>12.6558971686642</v>
      </c>
      <c r="D1056" s="55">
        <f>(C1056*1000)/3600</f>
        <v/>
      </c>
      <c r="E1056" s="55">
        <f>IF(B1055=B1056, 0, (D1056-D1055)/(B1056-B1055))</f>
        <v/>
      </c>
      <c r="F1056">
        <f>(B1056-B1055)*(D1056)</f>
        <v/>
      </c>
    </row>
    <row r="1057">
      <c r="B1057" s="55" t="n">
        <v>1150.52631578947</v>
      </c>
      <c r="C1057" s="55" t="n">
        <v>12.0305714782004</v>
      </c>
      <c r="D1057" s="55">
        <f>(C1057*1000)/3600</f>
        <v/>
      </c>
      <c r="E1057" s="55">
        <f>IF(B1056=B1057, 0, (D1057-D1056)/(B1057-B1056))</f>
        <v/>
      </c>
      <c r="F1057">
        <f>(B1057-B1056)*(D1057)</f>
        <v/>
      </c>
    </row>
    <row r="1058">
      <c r="B1058" s="55" t="n">
        <v>1153.30788110171</v>
      </c>
      <c r="C1058" s="55" t="n">
        <v>20.8198714608302</v>
      </c>
      <c r="D1058" s="55">
        <f>(C1058*1000)/3600</f>
        <v/>
      </c>
      <c r="E1058" s="55">
        <f>IF(B1057=B1058, 0, (D1058-D1057)/(B1058-B1057))</f>
        <v/>
      </c>
      <c r="F1058">
        <f>(B1058-B1057)*(D1058)</f>
        <v/>
      </c>
    </row>
    <row r="1059">
      <c r="B1059" s="55" t="n">
        <v>1153.30788110171</v>
      </c>
      <c r="C1059" s="55" t="n">
        <v>19.5692200799027</v>
      </c>
      <c r="D1059" s="55">
        <f>(C1059*1000)/3600</f>
        <v/>
      </c>
      <c r="E1059" s="55">
        <f>IF(B1058=B1059, 0, (D1059-D1058)/(B1059-B1058))</f>
        <v/>
      </c>
      <c r="F1059">
        <f>(B1059-B1058)*(D1059)</f>
        <v/>
      </c>
    </row>
    <row r="1060">
      <c r="B1060" s="55" t="n">
        <v>1153.30788110171</v>
      </c>
      <c r="C1060" s="55" t="n">
        <v>18.3185686989751</v>
      </c>
      <c r="D1060" s="55">
        <f>(C1060*1000)/3600</f>
        <v/>
      </c>
      <c r="E1060" s="55">
        <f>IF(B1059=B1060, 0, (D1060-D1059)/(B1060-B1059))</f>
        <v/>
      </c>
      <c r="F1060">
        <f>(B1060-B1059)*(D1060)</f>
        <v/>
      </c>
    </row>
    <row r="1061">
      <c r="B1061" s="55" t="n">
        <v>1153.30788110171</v>
      </c>
      <c r="C1061" s="55" t="n">
        <v>17.0679173180475</v>
      </c>
      <c r="D1061" s="55">
        <f>(C1061*1000)/3600</f>
        <v/>
      </c>
      <c r="E1061" s="55">
        <f>IF(B1060=B1061, 0, (D1061-D1060)/(B1061-B1060))</f>
        <v/>
      </c>
      <c r="F1061">
        <f>(B1061-B1060)*(D1061)</f>
        <v/>
      </c>
    </row>
    <row r="1062">
      <c r="B1062" s="55" t="n">
        <v>1153.30788110171</v>
      </c>
      <c r="C1062" s="55" t="n">
        <v>15.9562272016675</v>
      </c>
      <c r="D1062" s="55">
        <f>(C1062*1000)/3600</f>
        <v/>
      </c>
      <c r="E1062" s="55">
        <f>IF(B1061=B1062, 0, (D1062-D1061)/(B1062-B1061))</f>
        <v/>
      </c>
      <c r="F1062">
        <f>(B1062-B1061)*(D1062)</f>
        <v/>
      </c>
    </row>
    <row r="1063">
      <c r="B1063" s="55" t="n">
        <v>1154.00327242977</v>
      </c>
      <c r="C1063" s="55" t="n">
        <v>22.591627583811</v>
      </c>
      <c r="D1063" s="55">
        <f>(C1063*1000)/3600</f>
        <v/>
      </c>
      <c r="E1063" s="55">
        <f>IF(B1062=B1063, 0, (D1063-D1062)/(B1063-B1062))</f>
        <v/>
      </c>
      <c r="F1063">
        <f>(B1063-B1062)*(D1063)</f>
        <v/>
      </c>
    </row>
    <row r="1064">
      <c r="B1064" s="55" t="n">
        <v>1154.69866375784</v>
      </c>
      <c r="C1064" s="55" t="n">
        <v>26.7952058363731</v>
      </c>
      <c r="D1064" s="55">
        <f>(C1064*1000)/3600</f>
        <v/>
      </c>
      <c r="E1064" s="55">
        <f>IF(B1063=B1064, 0, (D1064-D1063)/(B1064-B1063))</f>
        <v/>
      </c>
      <c r="F1064">
        <f>(B1064-B1063)*(D1064)</f>
        <v/>
      </c>
    </row>
    <row r="1065">
      <c r="B1065" s="55" t="n">
        <v>1154.69866375784</v>
      </c>
      <c r="C1065" s="55" t="n">
        <v>25.5445544554455</v>
      </c>
      <c r="D1065" s="55">
        <f>(C1065*1000)/3600</f>
        <v/>
      </c>
      <c r="E1065" s="55">
        <f>IF(B1064=B1065, 0, (D1065-D1064)/(B1065-B1064))</f>
        <v/>
      </c>
      <c r="F1065">
        <f>(B1065-B1064)*(D1065)</f>
        <v/>
      </c>
    </row>
    <row r="1066">
      <c r="B1066" s="55" t="n">
        <v>1154.69866375784</v>
      </c>
      <c r="C1066" s="55" t="n">
        <v>24.293903074518</v>
      </c>
      <c r="D1066" s="55">
        <f>(C1066*1000)/3600</f>
        <v/>
      </c>
      <c r="E1066" s="55">
        <f>IF(B1065=B1066, 0, (D1066-D1065)/(B1066-B1065))</f>
        <v/>
      </c>
      <c r="F1066">
        <f>(B1066-B1065)*(D1066)</f>
        <v/>
      </c>
    </row>
    <row r="1067">
      <c r="B1067" s="55" t="n">
        <v>1154.69866375784</v>
      </c>
      <c r="C1067" s="55" t="n">
        <v>29.4354698627757</v>
      </c>
      <c r="D1067" s="55">
        <f>(C1067*1000)/3600</f>
        <v/>
      </c>
      <c r="E1067" s="55">
        <f>IF(B1066=B1067, 0, (D1067-D1066)/(B1067-B1066))</f>
        <v/>
      </c>
      <c r="F1067">
        <f>(B1067-B1066)*(D1067)</f>
        <v/>
      </c>
    </row>
    <row r="1068">
      <c r="B1068" s="55" t="n">
        <v>1155.53313335151</v>
      </c>
      <c r="C1068" s="55" t="n">
        <v>28.4141045683515</v>
      </c>
      <c r="D1068" s="55">
        <f>(C1068*1000)/3600</f>
        <v/>
      </c>
      <c r="E1068" s="55">
        <f>IF(B1067=B1068, 0, (D1068-D1067)/(B1068-B1067))</f>
        <v/>
      </c>
      <c r="F1068">
        <f>(B1068-B1067)*(D1068)</f>
        <v/>
      </c>
    </row>
    <row r="1069">
      <c r="B1069" s="55" t="n">
        <v>1156.08944641396</v>
      </c>
      <c r="C1069" s="55" t="n">
        <v>31.5198888309883</v>
      </c>
      <c r="D1069" s="55">
        <f>(C1069*1000)/3600</f>
        <v/>
      </c>
      <c r="E1069" s="55">
        <f>IF(B1068=B1069, 0, (D1069-D1068)/(B1069-B1068))</f>
        <v/>
      </c>
      <c r="F1069">
        <f>(B1069-B1068)*(D1069)</f>
        <v/>
      </c>
    </row>
    <row r="1070">
      <c r="B1070" s="55" t="n">
        <v>1156.08944641396</v>
      </c>
      <c r="C1070" s="55" t="n">
        <v>30.2692374500608</v>
      </c>
      <c r="D1070" s="55">
        <f>(C1070*1000)/3600</f>
        <v/>
      </c>
      <c r="E1070" s="55">
        <f>IF(B1069=B1070, 0, (D1070-D1069)/(B1070-B1069))</f>
        <v/>
      </c>
      <c r="F1070">
        <f>(B1070-B1069)*(D1070)</f>
        <v/>
      </c>
    </row>
    <row r="1071">
      <c r="B1071" s="55" t="n">
        <v>1156.78483774202</v>
      </c>
      <c r="C1071" s="55" t="n">
        <v>33.3090151120375</v>
      </c>
      <c r="D1071" s="55">
        <f>(C1071*1000)/3600</f>
        <v/>
      </c>
      <c r="E1071" s="55">
        <f>IF(B1070=B1071, 0, (D1071-D1070)/(B1071-B1070))</f>
        <v/>
      </c>
      <c r="F1071">
        <f>(B1071-B1070)*(D1071)</f>
        <v/>
      </c>
    </row>
    <row r="1072">
      <c r="B1072" s="55" t="n">
        <v>1157.48022907008</v>
      </c>
      <c r="C1072" s="55" t="n">
        <v>37.5647038388049</v>
      </c>
      <c r="D1072" s="55">
        <f>(C1072*1000)/3600</f>
        <v/>
      </c>
      <c r="E1072" s="55">
        <f>IF(B1071=B1072, 0, (D1072-D1071)/(B1072-B1071))</f>
        <v/>
      </c>
      <c r="F1072">
        <f>(B1072-B1071)*(D1072)</f>
        <v/>
      </c>
    </row>
    <row r="1073">
      <c r="B1073" s="55" t="n">
        <v>1157.48022907008</v>
      </c>
      <c r="C1073" s="55" t="n">
        <v>36.3140524578773</v>
      </c>
      <c r="D1073" s="55">
        <f>(C1073*1000)/3600</f>
        <v/>
      </c>
      <c r="E1073" s="55">
        <f>IF(B1072=B1073, 0, (D1073-D1072)/(B1073-B1072))</f>
        <v/>
      </c>
      <c r="F1073">
        <f>(B1073-B1072)*(D1073)</f>
        <v/>
      </c>
    </row>
    <row r="1074">
      <c r="B1074" s="55" t="n">
        <v>1157.48022907008</v>
      </c>
      <c r="C1074" s="55" t="n">
        <v>35.0634010769498</v>
      </c>
      <c r="D1074" s="55">
        <f>(C1074*1000)/3600</f>
        <v/>
      </c>
      <c r="E1074" s="55">
        <f>IF(B1073=B1074, 0, (D1074-D1073)/(B1074-B1073))</f>
        <v/>
      </c>
      <c r="F1074">
        <f>(B1074-B1073)*(D1074)</f>
        <v/>
      </c>
    </row>
    <row r="1075">
      <c r="B1075" s="55" t="n">
        <v>1157.48022907008</v>
      </c>
      <c r="C1075" s="55" t="n">
        <v>41.1082160847663</v>
      </c>
      <c r="D1075" s="55">
        <f>(C1075*1000)/3600</f>
        <v/>
      </c>
      <c r="E1075" s="55">
        <f>IF(B1074=B1075, 0, (D1075-D1074)/(B1075-B1074))</f>
        <v/>
      </c>
      <c r="F1075">
        <f>(B1075-B1074)*(D1075)</f>
        <v/>
      </c>
    </row>
    <row r="1076">
      <c r="B1076" s="55" t="n">
        <v>1158.17562039814</v>
      </c>
      <c r="C1076" s="55" t="n">
        <v>39.4059405940594</v>
      </c>
      <c r="D1076" s="55">
        <f>(C1076*1000)/3600</f>
        <v/>
      </c>
      <c r="E1076" s="55">
        <f>IF(B1075=B1076, 0, (D1076-D1075)/(B1076-B1075))</f>
        <v/>
      </c>
      <c r="F1076">
        <f>(B1076-B1075)*(D1076)</f>
        <v/>
      </c>
    </row>
    <row r="1077">
      <c r="B1077" s="55" t="n">
        <v>1158.8710117262</v>
      </c>
      <c r="C1077" s="55" t="n">
        <v>41.6640611429564</v>
      </c>
      <c r="D1077" s="55">
        <f>(C1077*1000)/3600</f>
        <v/>
      </c>
      <c r="E1077" s="55">
        <f>IF(B1076=B1077, 0, (D1077-D1076)/(B1077-B1076))</f>
        <v/>
      </c>
      <c r="F1077">
        <f>(B1077-B1076)*(D1077)</f>
        <v/>
      </c>
    </row>
    <row r="1078">
      <c r="B1078" s="55" t="n">
        <v>1159.56640305426</v>
      </c>
      <c r="C1078" s="55" t="n">
        <v>43.470557582074</v>
      </c>
      <c r="D1078" s="55">
        <f>(C1078*1000)/3600</f>
        <v/>
      </c>
      <c r="E1078" s="55">
        <f>IF(B1077=B1078, 0, (D1078-D1077)/(B1078-B1077))</f>
        <v/>
      </c>
      <c r="F1078">
        <f>(B1078-B1077)*(D1078)</f>
        <v/>
      </c>
    </row>
    <row r="1079">
      <c r="B1079" s="55" t="n">
        <v>1159.56640305426</v>
      </c>
      <c r="C1079" s="55" t="n">
        <v>45.0686121243703</v>
      </c>
      <c r="D1079" s="55">
        <f>(C1079*1000)/3600</f>
        <v/>
      </c>
      <c r="E1079" s="55">
        <f>IF(B1078=B1079, 0, (D1079-D1078)/(B1079-B1078))</f>
        <v/>
      </c>
      <c r="F1079">
        <f>(B1079-B1078)*(D1079)</f>
        <v/>
      </c>
    </row>
    <row r="1080">
      <c r="B1080" s="55" t="n">
        <v>1160.26179438232</v>
      </c>
      <c r="C1080" s="55" t="n">
        <v>46.1108216084766</v>
      </c>
      <c r="D1080" s="55">
        <f>(C1080*1000)/3600</f>
        <v/>
      </c>
      <c r="E1080" s="55">
        <f>IF(B1079=B1080, 0, (D1080-D1079)/(B1080-B1079))</f>
        <v/>
      </c>
      <c r="F1080">
        <f>(B1080-B1079)*(D1080)</f>
        <v/>
      </c>
    </row>
    <row r="1081">
      <c r="B1081" s="55" t="n">
        <v>1160.26179438232</v>
      </c>
      <c r="C1081" s="55" t="n">
        <v>48.820566267153</v>
      </c>
      <c r="D1081" s="55">
        <f>(C1081*1000)/3600</f>
        <v/>
      </c>
      <c r="E1081" s="55">
        <f>IF(B1080=B1081, 0, (D1081-D1080)/(B1081-B1080))</f>
        <v/>
      </c>
      <c r="F1081">
        <f>(B1081-B1080)*(D1081)</f>
        <v/>
      </c>
    </row>
    <row r="1082">
      <c r="B1082" s="55" t="n">
        <v>1161.096263976</v>
      </c>
      <c r="C1082" s="55" t="n">
        <v>47.7783567830467</v>
      </c>
      <c r="D1082" s="55">
        <f>(C1082*1000)/3600</f>
        <v/>
      </c>
      <c r="E1082" s="55">
        <f>IF(B1081=B1082, 0, (D1082-D1081)/(B1082-B1081))</f>
        <v/>
      </c>
      <c r="F1082">
        <f>(B1082-B1081)*(D1082)</f>
        <v/>
      </c>
    </row>
    <row r="1083">
      <c r="B1083" s="55" t="n">
        <v>1161.65257703845</v>
      </c>
      <c r="C1083" s="55" t="n">
        <v>51.9471947194719</v>
      </c>
      <c r="D1083" s="55">
        <f>(C1083*1000)/3600</f>
        <v/>
      </c>
      <c r="E1083" s="55">
        <f>IF(B1082=B1083, 0, (D1083-D1082)/(B1083-B1082))</f>
        <v/>
      </c>
      <c r="F1083">
        <f>(B1083-B1082)*(D1083)</f>
        <v/>
      </c>
    </row>
    <row r="1084">
      <c r="B1084" s="55" t="n">
        <v>1162.34796836651</v>
      </c>
      <c r="C1084" s="55" t="n">
        <v>50.3838804933125</v>
      </c>
      <c r="D1084" s="55">
        <f>(C1084*1000)/3600</f>
        <v/>
      </c>
      <c r="E1084" s="55">
        <f>IF(B1083=B1084, 0, (D1084-D1083)/(B1084-B1083))</f>
        <v/>
      </c>
      <c r="F1084">
        <f>(B1084-B1083)*(D1084)</f>
        <v/>
      </c>
    </row>
    <row r="1085">
      <c r="B1085" s="55" t="n">
        <v>1163.73875102263</v>
      </c>
      <c r="C1085" s="55" t="n">
        <v>53.1631057842626</v>
      </c>
      <c r="D1085" s="55">
        <f>(C1085*1000)/3600</f>
        <v/>
      </c>
      <c r="E1085" s="55">
        <f>IF(B1084=B1085, 0, (D1085-D1084)/(B1085-B1084))</f>
        <v/>
      </c>
      <c r="F1085">
        <f>(B1085-B1084)*(D1085)</f>
        <v/>
      </c>
    </row>
    <row r="1086">
      <c r="B1086" s="55" t="n">
        <v>1164.43414235069</v>
      </c>
      <c r="C1086" s="55" t="n">
        <v>54.7959006426958</v>
      </c>
      <c r="D1086" s="55">
        <f>(C1086*1000)/3600</f>
        <v/>
      </c>
      <c r="E1086" s="55">
        <f>IF(B1085=B1086, 0, (D1086-D1085)/(B1086-B1085))</f>
        <v/>
      </c>
      <c r="F1086">
        <f>(B1086-B1085)*(D1086)</f>
        <v/>
      </c>
    </row>
    <row r="1087">
      <c r="B1087" s="55" t="n">
        <v>1164.43414235069</v>
      </c>
      <c r="C1087" s="55" t="n">
        <v>57.3666840368247</v>
      </c>
      <c r="D1087" s="55">
        <f>(C1087*1000)/3600</f>
        <v/>
      </c>
      <c r="E1087" s="55">
        <f>IF(B1086=B1087, 0, (D1087-D1086)/(B1087-B1086))</f>
        <v/>
      </c>
      <c r="F1087">
        <f>(B1087-B1086)*(D1087)</f>
        <v/>
      </c>
    </row>
    <row r="1088">
      <c r="B1088" s="55" t="n">
        <v>1165.26861194436</v>
      </c>
      <c r="C1088" s="55" t="n">
        <v>56.4078513114469</v>
      </c>
      <c r="D1088" s="55">
        <f>(C1088*1000)/3600</f>
        <v/>
      </c>
      <c r="E1088" s="55">
        <f>IF(B1087=B1088, 0, (D1088-D1087)/(B1088-B1087))</f>
        <v/>
      </c>
      <c r="F1088">
        <f>(B1088-B1087)*(D1088)</f>
        <v/>
      </c>
    </row>
    <row r="1089">
      <c r="B1089" s="55" t="n">
        <v>1166.52031633487</v>
      </c>
      <c r="C1089" s="55" t="n">
        <v>58.7736668403682</v>
      </c>
      <c r="D1089" s="55">
        <f>(C1089*1000)/3600</f>
        <v/>
      </c>
      <c r="E1089" s="55">
        <f>IF(B1088=B1089, 0, (D1089-D1088)/(B1089-B1088))</f>
        <v/>
      </c>
      <c r="F1089">
        <f>(B1089-B1088)*(D1089)</f>
        <v/>
      </c>
    </row>
    <row r="1090">
      <c r="B1090" s="55" t="n">
        <v>1167.911098991</v>
      </c>
      <c r="C1090" s="55" t="n">
        <v>61.1186381796074</v>
      </c>
      <c r="D1090" s="55">
        <f>(C1090*1000)/3600</f>
        <v/>
      </c>
      <c r="E1090" s="55">
        <f>IF(B1089=B1090, 0, (D1090-D1089)/(B1090-B1089))</f>
        <v/>
      </c>
      <c r="F1090">
        <f>(B1090-B1089)*(D1090)</f>
        <v/>
      </c>
    </row>
    <row r="1091">
      <c r="B1091" s="55" t="n">
        <v>1169.30188164712</v>
      </c>
      <c r="C1091" s="55" t="n">
        <v>63.0467257252041</v>
      </c>
      <c r="D1091" s="55">
        <f>(C1091*1000)/3600</f>
        <v/>
      </c>
      <c r="E1091" s="55">
        <f>IF(B1090=B1091, 0, (D1091-D1090)/(B1091-B1090))</f>
        <v/>
      </c>
      <c r="F1091">
        <f>(B1091-B1090)*(D1091)</f>
        <v/>
      </c>
    </row>
    <row r="1092">
      <c r="B1092" s="55" t="n">
        <v>1170.55358603763</v>
      </c>
      <c r="C1092" s="55" t="n">
        <v>64.72468299461519</v>
      </c>
      <c r="D1092" s="55">
        <f>(C1092*1000)/3600</f>
        <v/>
      </c>
      <c r="E1092" s="55">
        <f>IF(B1091=B1092, 0, (D1092-D1091)/(B1092-B1091))</f>
        <v/>
      </c>
      <c r="F1092">
        <f>(B1092-B1091)*(D1092)</f>
        <v/>
      </c>
    </row>
    <row r="1093">
      <c r="B1093" s="55" t="n">
        <v>1172.08344695936</v>
      </c>
      <c r="C1093" s="55" t="n">
        <v>66.7639395518499</v>
      </c>
      <c r="D1093" s="55">
        <f>(C1093*1000)/3600</f>
        <v/>
      </c>
      <c r="E1093" s="55">
        <f>IF(B1092=B1093, 0, (D1093-D1092)/(B1093-B1092))</f>
        <v/>
      </c>
      <c r="F1093">
        <f>(B1093-B1092)*(D1093)</f>
        <v/>
      </c>
    </row>
    <row r="1094">
      <c r="B1094" s="55" t="n">
        <v>1173.47422961548</v>
      </c>
      <c r="C1094" s="55" t="n">
        <v>68.70071217648081</v>
      </c>
      <c r="D1094" s="55">
        <f>(C1094*1000)/3600</f>
        <v/>
      </c>
      <c r="E1094" s="55">
        <f>IF(B1093=B1094, 0, (D1094-D1093)/(B1094-B1093))</f>
        <v/>
      </c>
      <c r="F1094">
        <f>(B1094-B1093)*(D1094)</f>
        <v/>
      </c>
    </row>
    <row r="1095">
      <c r="B1095" s="55" t="n">
        <v>1174.86501227161</v>
      </c>
      <c r="C1095" s="55" t="n">
        <v>70.055584505819</v>
      </c>
      <c r="D1095" s="55">
        <f>(C1095*1000)/3600</f>
        <v/>
      </c>
      <c r="E1095" s="55">
        <f>IF(B1094=B1095, 0, (D1095-D1094)/(B1095-B1094))</f>
        <v/>
      </c>
      <c r="F1095">
        <f>(B1095-B1094)*(D1095)</f>
        <v/>
      </c>
    </row>
    <row r="1096">
      <c r="B1096" s="55" t="n">
        <v>1176.25579492773</v>
      </c>
      <c r="C1096" s="55" t="n">
        <v>71.4365120722598</v>
      </c>
      <c r="D1096" s="55">
        <f>(C1096*1000)/3600</f>
        <v/>
      </c>
      <c r="E1096" s="55">
        <f>IF(B1095=B1096, 0, (D1096-D1095)/(B1096-B1095))</f>
        <v/>
      </c>
      <c r="F1096">
        <f>(B1096-B1095)*(D1096)</f>
        <v/>
      </c>
    </row>
    <row r="1097">
      <c r="B1097" s="55" t="n">
        <v>1177.50749931824</v>
      </c>
      <c r="C1097" s="55" t="n">
        <v>73.0623588674657</v>
      </c>
      <c r="D1097" s="55">
        <f>(C1097*1000)/3600</f>
        <v/>
      </c>
      <c r="E1097" s="55">
        <f>IF(B1096=B1097, 0, (D1097-D1096)/(B1097-B1096))</f>
        <v/>
      </c>
      <c r="F1097">
        <f>(B1097-B1096)*(D1097)</f>
        <v/>
      </c>
    </row>
    <row r="1098">
      <c r="B1098" s="55" t="n">
        <v>1180.4281428961</v>
      </c>
      <c r="C1098" s="55" t="n">
        <v>74.9105436859475</v>
      </c>
      <c r="D1098" s="55">
        <f>(C1098*1000)/3600</f>
        <v/>
      </c>
      <c r="E1098" s="55">
        <f>IF(B1097=B1098, 0, (D1098-D1097)/(B1098-B1097))</f>
        <v/>
      </c>
      <c r="F1098">
        <f>(B1098-B1097)*(D1098)</f>
        <v/>
      </c>
    </row>
    <row r="1099">
      <c r="B1099" s="55" t="n">
        <v>1183.20970820834</v>
      </c>
      <c r="C1099" s="55" t="n">
        <v>76.8560013896126</v>
      </c>
      <c r="D1099" s="55">
        <f>(C1099*1000)/3600</f>
        <v/>
      </c>
      <c r="E1099" s="55">
        <f>IF(B1098=B1099, 0, (D1099-D1098)/(B1099-B1098))</f>
        <v/>
      </c>
      <c r="F1099">
        <f>(B1099-B1098)*(D1099)</f>
        <v/>
      </c>
    </row>
    <row r="1100">
      <c r="B1100" s="55" t="n">
        <v>1185.85219525497</v>
      </c>
      <c r="C1100" s="55" t="n">
        <v>78.77366684036819</v>
      </c>
      <c r="D1100" s="55">
        <f>(C1100*1000)/3600</f>
        <v/>
      </c>
      <c r="E1100" s="55">
        <f>IF(B1099=B1100, 0, (D1100-D1099)/(B1100-B1099))</f>
        <v/>
      </c>
      <c r="F1100">
        <f>(B1100-B1099)*(D1100)</f>
        <v/>
      </c>
    </row>
    <row r="1101">
      <c r="B1101" s="55" t="n">
        <v>1188.77283883283</v>
      </c>
      <c r="C1101" s="55" t="n">
        <v>80.3474031613687</v>
      </c>
      <c r="D1101" s="55">
        <f>(C1101*1000)/3600</f>
        <v/>
      </c>
      <c r="E1101" s="55">
        <f>IF(B1100=B1101, 0, (D1101-D1100)/(B1101-B1100))</f>
        <v/>
      </c>
      <c r="F1101">
        <f>(B1101-B1100)*(D1101)</f>
        <v/>
      </c>
    </row>
    <row r="1102">
      <c r="B1102" s="55" t="n">
        <v>1191.41532587946</v>
      </c>
      <c r="C1102" s="55" t="n">
        <v>82.2754907069654</v>
      </c>
      <c r="D1102" s="55">
        <f>(C1102*1000)/3600</f>
        <v/>
      </c>
      <c r="E1102" s="55">
        <f>IF(B1101=B1102, 0, (D1102-D1101)/(B1102-B1101))</f>
        <v/>
      </c>
      <c r="F1102">
        <f>(B1102-B1101)*(D1102)</f>
        <v/>
      </c>
    </row>
    <row r="1103">
      <c r="B1103" s="55" t="n">
        <v>1194.33596945732</v>
      </c>
      <c r="C1103" s="55" t="n">
        <v>83.7866944589195</v>
      </c>
      <c r="D1103" s="55">
        <f>(C1103*1000)/3600</f>
        <v/>
      </c>
      <c r="E1103" s="55">
        <f>IF(B1102=B1103, 0, (D1103-D1102)/(B1103-B1102))</f>
        <v/>
      </c>
      <c r="F1103">
        <f>(B1103-B1102)*(D1103)</f>
        <v/>
      </c>
    </row>
    <row r="1104">
      <c r="B1104" s="55" t="n">
        <v>1197.11753476956</v>
      </c>
      <c r="C1104" s="55" t="n">
        <v>85.1676220253604</v>
      </c>
      <c r="D1104" s="55">
        <f>(C1104*1000)/3600</f>
        <v/>
      </c>
      <c r="E1104" s="55">
        <f>IF(B1103=B1104, 0, (D1104-D1103)/(B1104-B1103))</f>
        <v/>
      </c>
      <c r="F1104">
        <f>(B1104-B1103)*(D1104)</f>
        <v/>
      </c>
    </row>
    <row r="1105">
      <c r="B1105" s="55" t="n">
        <v>1199.89910008181</v>
      </c>
      <c r="C1105" s="55" t="n">
        <v>86.62671530310919</v>
      </c>
      <c r="D1105" s="55">
        <f>(C1105*1000)/3600</f>
        <v/>
      </c>
      <c r="E1105" s="55">
        <f>IF(B1104=B1105, 0, (D1105-D1104)/(B1105-B1104))</f>
        <v/>
      </c>
      <c r="F1105">
        <f>(B1105-B1104)*(D1105)</f>
        <v/>
      </c>
    </row>
    <row r="1106">
      <c r="B1106" s="55" t="n">
        <v>1202.81974365966</v>
      </c>
      <c r="C1106" s="55" t="n">
        <v>88.0493312489143</v>
      </c>
      <c r="D1106" s="55">
        <f>(C1106*1000)/3600</f>
        <v/>
      </c>
      <c r="E1106" s="55">
        <f>IF(B1105=B1106, 0, (D1106-D1105)/(B1106-B1105))</f>
        <v/>
      </c>
      <c r="F1106">
        <f>(B1106-B1105)*(D1106)</f>
        <v/>
      </c>
    </row>
    <row r="1107">
      <c r="B1107" s="55" t="n">
        <v>1207.34972145389</v>
      </c>
      <c r="C1107" s="55" t="n">
        <v>89.615623216457</v>
      </c>
      <c r="D1107" s="55">
        <f>(C1107*1000)/3600</f>
        <v/>
      </c>
      <c r="E1107" s="55">
        <f>IF(B1106=B1107, 0, (D1107-D1106)/(B1107-B1106))</f>
        <v/>
      </c>
      <c r="F1107">
        <f>(B1107-B1106)*(D1107)</f>
        <v/>
      </c>
    </row>
    <row r="1108">
      <c r="B1108" s="55" t="n">
        <v>1211.72075265884</v>
      </c>
      <c r="C1108" s="55" t="n">
        <v>91.22112211221121</v>
      </c>
      <c r="D1108" s="55">
        <f>(C1108*1000)/3600</f>
        <v/>
      </c>
      <c r="E1108" s="55">
        <f>IF(B1107=B1108, 0, (D1108-D1107)/(B1108-B1107))</f>
        <v/>
      </c>
      <c r="F1108">
        <f>(B1108-B1107)*(D1108)</f>
        <v/>
      </c>
    </row>
    <row r="1109">
      <c r="B1109" s="55" t="n">
        <v>1215.33678756476</v>
      </c>
      <c r="C1109" s="55" t="n">
        <v>92.6350529789821</v>
      </c>
      <c r="D1109" s="55">
        <f>(C1109*1000)/3600</f>
        <v/>
      </c>
      <c r="E1109" s="55">
        <f>IF(B1108=B1109, 0, (D1109-D1108)/(B1109-B1108))</f>
        <v/>
      </c>
      <c r="F1109">
        <f>(B1109-B1108)*(D1109)</f>
        <v/>
      </c>
    </row>
    <row r="1110">
      <c r="B1110" s="55" t="n">
        <v>1221.4562312517</v>
      </c>
      <c r="C1110" s="55" t="n">
        <v>94.0316136876845</v>
      </c>
      <c r="D1110" s="55">
        <f>(C1110*1000)/3600</f>
        <v/>
      </c>
      <c r="E1110" s="55">
        <f>IF(B1109=B1110, 0, (D1110-D1109)/(B1110-B1109))</f>
        <v/>
      </c>
      <c r="F1110">
        <f>(B1110-B1109)*(D1110)</f>
        <v/>
      </c>
    </row>
    <row r="1111">
      <c r="B1111" s="55" t="n">
        <v>1229.10553586037</v>
      </c>
      <c r="C1111" s="55" t="n">
        <v>95.1120375195414</v>
      </c>
      <c r="D1111" s="55">
        <f>(C1111*1000)/3600</f>
        <v/>
      </c>
      <c r="E1111" s="55">
        <f>IF(B1110=B1111, 0, (D1111-D1110)/(B1111-B1110))</f>
        <v/>
      </c>
      <c r="F1111">
        <f>(B1111-B1110)*(D1111)</f>
        <v/>
      </c>
    </row>
    <row r="1112">
      <c r="B1112" s="55" t="n">
        <v>1236.75484046904</v>
      </c>
      <c r="C1112" s="55" t="n">
        <v>96.1785652249435</v>
      </c>
      <c r="D1112" s="55">
        <f>(C1112*1000)/3600</f>
        <v/>
      </c>
      <c r="E1112" s="55">
        <f>IF(B1111=B1112, 0, (D1112-D1111)/(B1112-B1111))</f>
        <v/>
      </c>
      <c r="F1112">
        <f>(B1112-B1111)*(D1112)</f>
        <v/>
      </c>
    </row>
    <row r="1113">
      <c r="B1113" s="55" t="n">
        <v>1244.40414507772</v>
      </c>
      <c r="C1113" s="55" t="n">
        <v>97.19645648775401</v>
      </c>
      <c r="D1113" s="55">
        <f>(C1113*1000)/3600</f>
        <v/>
      </c>
      <c r="E1113" s="55">
        <f>IF(B1112=B1113, 0, (D1113-D1112)/(B1113-B1112))</f>
        <v/>
      </c>
      <c r="F1113">
        <f>(B1113-B1112)*(D1113)</f>
        <v/>
      </c>
    </row>
    <row r="1114">
      <c r="B1114" s="55" t="n">
        <v>1252.74884101445</v>
      </c>
      <c r="C1114" s="55" t="n">
        <v>97.0401250651381</v>
      </c>
      <c r="D1114" s="55">
        <f>(C1114*1000)/3600</f>
        <v/>
      </c>
      <c r="E1114" s="55">
        <f>IF(B1113=B1114, 0, (D1114-D1113)/(B1114-B1113))</f>
        <v/>
      </c>
      <c r="F1114">
        <f>(B1114-B1113)*(D1114)</f>
        <v/>
      </c>
    </row>
    <row r="1115">
      <c r="B1115" s="55" t="n">
        <v>1258.65966730297</v>
      </c>
      <c r="C1115" s="55" t="n">
        <v>95.85026923744999</v>
      </c>
      <c r="D1115" s="55">
        <f>(C1115*1000)/3600</f>
        <v/>
      </c>
      <c r="E1115" s="55">
        <f>IF(B1114=B1115, 0, (D1115-D1114)/(B1115-B1114))</f>
        <v/>
      </c>
      <c r="F1115">
        <f>(B1115-B1114)*(D1115)</f>
        <v/>
      </c>
    </row>
    <row r="1116">
      <c r="B1116" s="55" t="n">
        <v>1262.90155440414</v>
      </c>
      <c r="C1116" s="55" t="n">
        <v>94.9487580336981</v>
      </c>
      <c r="D1116" s="55">
        <f>(C1116*1000)/3600</f>
        <v/>
      </c>
      <c r="E1116" s="55">
        <f>IF(B1115=B1116, 0, (D1116-D1115)/(B1116-B1115))</f>
        <v/>
      </c>
      <c r="F1116">
        <f>(B1116-B1115)*(D1116)</f>
        <v/>
      </c>
    </row>
    <row r="1117">
      <c r="B1117" s="55" t="n">
        <v>1270.13362421598</v>
      </c>
      <c r="C1117" s="55" t="n">
        <v>94.0733020670488</v>
      </c>
      <c r="D1117" s="55">
        <f>(C1117*1000)/3600</f>
        <v/>
      </c>
      <c r="E1117" s="55">
        <f>IF(B1116=B1117, 0, (D1117-D1116)/(B1117-B1116))</f>
        <v/>
      </c>
      <c r="F1117">
        <f>(B1117-B1116)*(D1117)</f>
        <v/>
      </c>
    </row>
    <row r="1118">
      <c r="B1118" s="55" t="n">
        <v>1273.61058085628</v>
      </c>
      <c r="C1118" s="55" t="n">
        <v>92.8799722077471</v>
      </c>
      <c r="D1118" s="55">
        <f>(C1118*1000)/3600</f>
        <v/>
      </c>
      <c r="E1118" s="55">
        <f>IF(B1117=B1118, 0, (D1118-D1117)/(B1118-B1117))</f>
        <v/>
      </c>
      <c r="F1118">
        <f>(B1118-B1117)*(D1118)</f>
        <v/>
      </c>
    </row>
    <row r="1119">
      <c r="B1119" s="55" t="n">
        <v>1275.34905917643</v>
      </c>
      <c r="C1119" s="55" t="n">
        <v>91.52509987840889</v>
      </c>
      <c r="D1119" s="55">
        <f>(C1119*1000)/3600</f>
        <v/>
      </c>
      <c r="E1119" s="55">
        <f>IF(B1118=B1119, 0, (D1119-D1118)/(B1119-B1118))</f>
        <v/>
      </c>
      <c r="F1119">
        <f>(B1119-B1118)*(D1119)</f>
        <v/>
      </c>
    </row>
    <row r="1120">
      <c r="B1120" s="55" t="n">
        <v>1277.64385055904</v>
      </c>
      <c r="C1120" s="55" t="n">
        <v>90.0503734583984</v>
      </c>
      <c r="D1120" s="55">
        <f>(C1120*1000)/3600</f>
        <v/>
      </c>
      <c r="E1120" s="55">
        <f>IF(B1119=B1120, 0, (D1120-D1119)/(B1120-B1119))</f>
        <v/>
      </c>
      <c r="F1120">
        <f>(B1120-B1119)*(D1120)</f>
        <v/>
      </c>
    </row>
    <row r="1121">
      <c r="B1121" s="55" t="n">
        <v>1279.5214071448</v>
      </c>
      <c r="C1121" s="55" t="n">
        <v>88.7111342713218</v>
      </c>
      <c r="D1121" s="55">
        <f>(C1121*1000)/3600</f>
        <v/>
      </c>
      <c r="E1121" s="55">
        <f>IF(B1120=B1121, 0, (D1121-D1120)/(B1121-B1120))</f>
        <v/>
      </c>
      <c r="F1121">
        <f>(B1121-B1120)*(D1121)</f>
        <v/>
      </c>
    </row>
    <row r="1122">
      <c r="B1122" s="55" t="n">
        <v>1281.95527679301</v>
      </c>
      <c r="C1122" s="55" t="n">
        <v>87.2433559145388</v>
      </c>
      <c r="D1122" s="55">
        <f>(C1122*1000)/3600</f>
        <v/>
      </c>
      <c r="E1122" s="55">
        <f>IF(B1121=B1122, 0, (D1122-D1121)/(B1122-B1121))</f>
        <v/>
      </c>
      <c r="F1122">
        <f>(B1122-B1121)*(D1122)</f>
        <v/>
      </c>
    </row>
    <row r="1123">
      <c r="B1123" s="55" t="n">
        <v>1284.59776383965</v>
      </c>
      <c r="C1123" s="55" t="n">
        <v>85.4438075386486</v>
      </c>
      <c r="D1123" s="55">
        <f>(C1123*1000)/3600</f>
        <v/>
      </c>
      <c r="E1123" s="55">
        <f>IF(B1122=B1123, 0, (D1123-D1122)/(B1123-B1122))</f>
        <v/>
      </c>
      <c r="F1123">
        <f>(B1123-B1122)*(D1123)</f>
        <v/>
      </c>
    </row>
    <row r="1124">
      <c r="B1124" s="55" t="n">
        <v>1286.47532042541</v>
      </c>
      <c r="C1124" s="55" t="n">
        <v>84.0733020670488</v>
      </c>
      <c r="D1124" s="55">
        <f>(C1124*1000)/3600</f>
        <v/>
      </c>
      <c r="E1124" s="55">
        <f>IF(B1123=B1124, 0, (D1124-D1123)/(B1124-B1123))</f>
        <v/>
      </c>
      <c r="F1124">
        <f>(B1124-B1123)*(D1124)</f>
        <v/>
      </c>
    </row>
    <row r="1125">
      <c r="B1125" s="55" t="n">
        <v>1289.60458140169</v>
      </c>
      <c r="C1125" s="55" t="n">
        <v>82.7444849748132</v>
      </c>
      <c r="D1125" s="55">
        <f>(C1125*1000)/3600</f>
        <v/>
      </c>
      <c r="E1125" s="55">
        <f>IF(B1124=B1125, 0, (D1125-D1124)/(B1125-B1124))</f>
        <v/>
      </c>
      <c r="F1125">
        <f>(B1125-B1124)*(D1125)</f>
        <v/>
      </c>
    </row>
    <row r="1126">
      <c r="B1126" s="55" t="n">
        <v>1291.55167712026</v>
      </c>
      <c r="C1126" s="55" t="n">
        <v>81.12906027444851</v>
      </c>
      <c r="D1126" s="55">
        <f>(C1126*1000)/3600</f>
        <v/>
      </c>
      <c r="E1126" s="55">
        <f>IF(B1125=B1126, 0, (D1126-D1125)/(B1126-B1125))</f>
        <v/>
      </c>
      <c r="F1126">
        <f>(B1126-B1125)*(D1126)</f>
        <v/>
      </c>
    </row>
    <row r="1127">
      <c r="B1127" s="55" t="n">
        <v>1294.47232069811</v>
      </c>
      <c r="C1127" s="55" t="n">
        <v>79.8002431822129</v>
      </c>
      <c r="D1127" s="55">
        <f>(C1127*1000)/3600</f>
        <v/>
      </c>
      <c r="E1127" s="55">
        <f>IF(B1126=B1127, 0, (D1127-D1126)/(B1127-B1126))</f>
        <v/>
      </c>
      <c r="F1127">
        <f>(B1127-B1126)*(D1127)</f>
        <v/>
      </c>
    </row>
    <row r="1128">
      <c r="B1128" s="55" t="n">
        <v>1297.25388601036</v>
      </c>
      <c r="C1128" s="55" t="n">
        <v>78.575647038388</v>
      </c>
      <c r="D1128" s="55">
        <f>(C1128*1000)/3600</f>
        <v/>
      </c>
      <c r="E1128" s="55">
        <f>IF(B1127=B1128, 0, (D1128-D1127)/(B1128-B1127))</f>
        <v/>
      </c>
      <c r="F1128">
        <f>(B1128-B1127)*(D1128)</f>
        <v/>
      </c>
    </row>
    <row r="1129">
      <c r="B1129" s="55" t="n">
        <v>1300.73084265066</v>
      </c>
      <c r="C1129" s="55" t="n">
        <v>77.4292166058711</v>
      </c>
      <c r="D1129" s="55">
        <f>(C1129*1000)/3600</f>
        <v/>
      </c>
      <c r="E1129" s="55">
        <f>IF(B1128=B1129, 0, (D1129-D1128)/(B1129-B1128))</f>
        <v/>
      </c>
      <c r="F1129">
        <f>(B1129-B1128)*(D1129)</f>
        <v/>
      </c>
    </row>
    <row r="1130">
      <c r="B1130" s="55" t="n">
        <v>1305.4992403288</v>
      </c>
      <c r="C1130" s="55" t="n">
        <v>76.1711208714856</v>
      </c>
      <c r="D1130" s="55">
        <f>(C1130*1000)/3600</f>
        <v/>
      </c>
      <c r="E1130" s="55">
        <f>IF(B1129=B1130, 0, (D1130-D1129)/(B1130-B1129))</f>
        <v/>
      </c>
      <c r="F1130">
        <f>(B1130-B1129)*(D1130)</f>
        <v/>
      </c>
    </row>
    <row r="1131">
      <c r="B1131" s="55" t="n">
        <v>1312.5524952277</v>
      </c>
      <c r="C1131" s="55" t="n">
        <v>75.29268716345319</v>
      </c>
      <c r="D1131" s="55">
        <f>(C1131*1000)/3600</f>
        <v/>
      </c>
      <c r="E1131" s="55">
        <f>IF(B1130=B1131, 0, (D1131-D1130)/(B1131-B1130))</f>
        <v/>
      </c>
      <c r="F1131">
        <f>(B1131-B1130)*(D1131)</f>
        <v/>
      </c>
    </row>
    <row r="1132">
      <c r="B1132" s="55" t="n">
        <v>1318.11562585219</v>
      </c>
      <c r="C1132" s="55" t="n">
        <v>73.87528226506861</v>
      </c>
      <c r="D1132" s="55">
        <f>(C1132*1000)/3600</f>
        <v/>
      </c>
      <c r="E1132" s="55">
        <f>IF(B1131=B1132, 0, (D1132-D1131)/(B1132-B1131))</f>
        <v/>
      </c>
      <c r="F1132">
        <f>(B1132-B1131)*(D1132)</f>
        <v/>
      </c>
    </row>
    <row r="1133">
      <c r="B1133" s="55" t="n">
        <v>1322.28797382056</v>
      </c>
      <c r="C1133" s="55" t="n">
        <v>75.9006426958485</v>
      </c>
      <c r="D1133" s="55">
        <f>(C1133*1000)/3600</f>
        <v/>
      </c>
      <c r="E1133" s="55">
        <f>IF(B1132=B1133, 0, (D1133-D1132)/(B1133-B1132))</f>
        <v/>
      </c>
      <c r="F1133">
        <f>(B1133-B1132)*(D1133)</f>
        <v/>
      </c>
    </row>
    <row r="1134">
      <c r="B1134" s="55" t="n">
        <v>1323.67875647668</v>
      </c>
      <c r="C1134" s="55" t="n">
        <v>78.1587632447455</v>
      </c>
      <c r="D1134" s="55">
        <f>(C1134*1000)/3600</f>
        <v/>
      </c>
      <c r="E1134" s="55">
        <f>IF(B1133=B1134, 0, (D1134-D1133)/(B1134-B1133))</f>
        <v/>
      </c>
      <c r="F1134">
        <f>(B1134-B1133)*(D1134)</f>
        <v/>
      </c>
    </row>
    <row r="1135">
      <c r="B1135" s="55" t="n">
        <v>1324.72184346877</v>
      </c>
      <c r="C1135" s="55" t="n">
        <v>79.93051936772621</v>
      </c>
      <c r="D1135" s="55">
        <f>(C1135*1000)/3600</f>
        <v/>
      </c>
      <c r="E1135" s="55">
        <f>IF(B1134=B1135, 0, (D1135-D1134)/(B1135-B1134))</f>
        <v/>
      </c>
      <c r="F1135">
        <f>(B1135-B1134)*(D1135)</f>
        <v/>
      </c>
    </row>
    <row r="1136">
      <c r="B1136" s="55" t="n">
        <v>1330.63266975729</v>
      </c>
      <c r="C1136" s="55" t="n">
        <v>80.7816571130797</v>
      </c>
      <c r="D1136" s="55">
        <f>(C1136*1000)/3600</f>
        <v/>
      </c>
      <c r="E1136" s="55">
        <f>IF(B1135=B1136, 0, (D1136-D1135)/(B1136-B1135))</f>
        <v/>
      </c>
      <c r="F1136">
        <f>(B1136-B1135)*(D1136)</f>
        <v/>
      </c>
    </row>
    <row r="1137">
      <c r="B1137" s="55" t="n">
        <v>1339.4740737855</v>
      </c>
      <c r="C1137" s="55" t="n">
        <v>80.0868507903422</v>
      </c>
      <c r="D1137" s="55">
        <f>(C1137*1000)/3600</f>
        <v/>
      </c>
      <c r="E1137" s="55">
        <f>IF(B1136=B1137, 0, (D1137-D1136)/(B1137-B1136))</f>
        <v/>
      </c>
      <c r="F1137">
        <f>(B1137-B1136)*(D1137)</f>
        <v/>
      </c>
    </row>
    <row r="1138">
      <c r="B1138" s="55" t="n">
        <v>1346.82535353928</v>
      </c>
      <c r="C1138" s="55" t="n">
        <v>80.9801732052904</v>
      </c>
      <c r="D1138" s="55">
        <f>(C1138*1000)/3600</f>
        <v/>
      </c>
      <c r="E1138" s="55">
        <f>IF(B1137=B1138, 0, (D1138-D1137)/(B1138-B1137))</f>
        <v/>
      </c>
      <c r="F1138">
        <f>(B1138-B1137)*(D1138)</f>
        <v/>
      </c>
    </row>
    <row r="1139">
      <c r="B1139" s="55" t="n">
        <v>1350.103626943</v>
      </c>
      <c r="C1139" s="55" t="n">
        <v>79.5396908111863</v>
      </c>
      <c r="D1139" s="55">
        <f>(C1139*1000)/3600</f>
        <v/>
      </c>
      <c r="E1139" s="55">
        <f>IF(B1138=B1139, 0, (D1139-D1138)/(B1139-B1138))</f>
        <v/>
      </c>
      <c r="F1139">
        <f>(B1139-B1138)*(D1139)</f>
        <v/>
      </c>
    </row>
    <row r="1140">
      <c r="B1140" s="55" t="n">
        <v>1350.45132260703</v>
      </c>
      <c r="C1140" s="55" t="n">
        <v>78.0545422963349</v>
      </c>
      <c r="D1140" s="55">
        <f>(C1140*1000)/3600</f>
        <v/>
      </c>
      <c r="E1140" s="55">
        <f>IF(B1139=B1140, 0, (D1140-D1139)/(B1140-B1139))</f>
        <v/>
      </c>
      <c r="F1140">
        <f>(B1140-B1139)*(D1140)</f>
        <v/>
      </c>
    </row>
    <row r="1141">
      <c r="B1141" s="55" t="n">
        <v>1352.18980092718</v>
      </c>
      <c r="C1141" s="55" t="n">
        <v>76.48080597533431</v>
      </c>
      <c r="D1141" s="55">
        <f>(C1141*1000)/3600</f>
        <v/>
      </c>
      <c r="E1141" s="55">
        <f>IF(B1140=B1141, 0, (D1141-D1140)/(B1141-B1140))</f>
        <v/>
      </c>
      <c r="F1141">
        <f>(B1141-B1140)*(D1141)</f>
        <v/>
      </c>
    </row>
    <row r="1142">
      <c r="B1142" s="55" t="n">
        <v>1353.58058358331</v>
      </c>
      <c r="C1142" s="55" t="n">
        <v>75.0842452666319</v>
      </c>
      <c r="D1142" s="55">
        <f>(C1142*1000)/3600</f>
        <v/>
      </c>
      <c r="E1142" s="55">
        <f>IF(B1141=B1142, 0, (D1142-D1141)/(B1142-B1141))</f>
        <v/>
      </c>
      <c r="F1142">
        <f>(B1142-B1141)*(D1142)</f>
        <v/>
      </c>
    </row>
    <row r="1143">
      <c r="B1143" s="55" t="n">
        <v>1354.27597491137</v>
      </c>
      <c r="C1143" s="55" t="n">
        <v>73.70331770019099</v>
      </c>
      <c r="D1143" s="55">
        <f>(C1143*1000)/3600</f>
        <v/>
      </c>
      <c r="E1143" s="55">
        <f>IF(B1142=B1143, 0, (D1143-D1142)/(B1143-B1142))</f>
        <v/>
      </c>
      <c r="F1143">
        <f>(B1143-B1142)*(D1143)</f>
        <v/>
      </c>
    </row>
    <row r="1144">
      <c r="B1144" s="55" t="n">
        <v>1354.6932097082</v>
      </c>
      <c r="C1144" s="55" t="n">
        <v>71.957616814313</v>
      </c>
      <c r="D1144" s="55">
        <f>(C1144*1000)/3600</f>
        <v/>
      </c>
      <c r="E1144" s="55">
        <f>IF(B1143=B1144, 0, (D1144-D1143)/(B1144-B1143))</f>
        <v/>
      </c>
      <c r="F1144">
        <f>(B1144-B1143)*(D1144)</f>
        <v/>
      </c>
    </row>
    <row r="1145">
      <c r="B1145" s="55" t="n">
        <v>1356.01445323152</v>
      </c>
      <c r="C1145" s="55" t="n">
        <v>68.4401598054542</v>
      </c>
      <c r="D1145" s="55">
        <f>(C1145*1000)/3600</f>
        <v/>
      </c>
      <c r="E1145" s="55">
        <f>IF(B1144=B1145, 0, (D1145-D1144)/(B1145-B1144))</f>
        <v/>
      </c>
      <c r="F1145">
        <f>(B1145-B1144)*(D1145)</f>
        <v/>
      </c>
    </row>
    <row r="1146">
      <c r="B1146" s="55" t="n">
        <v>1356.64030542677</v>
      </c>
      <c r="C1146" s="55" t="n">
        <v>70.1233281222859</v>
      </c>
      <c r="D1146" s="55">
        <f>(C1146*1000)/3600</f>
        <v/>
      </c>
      <c r="E1146" s="55">
        <f>IF(B1145=B1146, 0, (D1146-D1145)/(B1146-B1145))</f>
        <v/>
      </c>
      <c r="F1146">
        <f>(B1146-B1145)*(D1146)</f>
        <v/>
      </c>
    </row>
    <row r="1147">
      <c r="B1147" s="55" t="n">
        <v>1358.1006272157</v>
      </c>
      <c r="C1147" s="55" t="n">
        <v>67.0592322390133</v>
      </c>
      <c r="D1147" s="55">
        <f>(C1147*1000)/3600</f>
        <v/>
      </c>
      <c r="E1147" s="55">
        <f>IF(B1146=B1147, 0, (D1147-D1146)/(B1147-B1146))</f>
        <v/>
      </c>
      <c r="F1147">
        <f>(B1147-B1146)*(D1147)</f>
        <v/>
      </c>
    </row>
    <row r="1148">
      <c r="B1148" s="55" t="n">
        <v>1358.44832287973</v>
      </c>
      <c r="C1148" s="55" t="n">
        <v>65.4177523015459</v>
      </c>
      <c r="D1148" s="55">
        <f>(C1148*1000)/3600</f>
        <v/>
      </c>
      <c r="E1148" s="55">
        <f>IF(B1147=B1148, 0, (D1148-D1147)/(B1148-B1147))</f>
        <v/>
      </c>
      <c r="F1148">
        <f>(B1148-B1147)*(D1148)</f>
        <v/>
      </c>
    </row>
    <row r="1149">
      <c r="B1149" s="55" t="n">
        <v>1359.14371420779</v>
      </c>
      <c r="C1149" s="55" t="n">
        <v>64.0368247351051</v>
      </c>
      <c r="D1149" s="55">
        <f>(C1149*1000)/3600</f>
        <v/>
      </c>
      <c r="E1149" s="55">
        <f>IF(B1148=B1149, 0, (D1149-D1148)/(B1149-B1148))</f>
        <v/>
      </c>
      <c r="F1149">
        <f>(B1149-B1148)*(D1149)</f>
        <v/>
      </c>
    </row>
    <row r="1150">
      <c r="B1150" s="55" t="n">
        <v>1361.22988819198</v>
      </c>
      <c r="C1150" s="55" t="n">
        <v>62.5082508250825</v>
      </c>
      <c r="D1150" s="55">
        <f>(C1150*1000)/3600</f>
        <v/>
      </c>
      <c r="E1150" s="55">
        <f>IF(B1149=B1150, 0, (D1150-D1149)/(B1150-B1149))</f>
        <v/>
      </c>
      <c r="F1150">
        <f>(B1150-B1149)*(D1150)</f>
        <v/>
      </c>
    </row>
    <row r="1151">
      <c r="B1151" s="55" t="n">
        <v>1362.6206708481</v>
      </c>
      <c r="C1151" s="55" t="n">
        <v>61.1968038909154</v>
      </c>
      <c r="D1151" s="55">
        <f>(C1151*1000)/3600</f>
        <v/>
      </c>
      <c r="E1151" s="55">
        <f>IF(B1150=B1151, 0, (D1151-D1150)/(B1151-B1150))</f>
        <v/>
      </c>
      <c r="F1151">
        <f>(B1151-B1150)*(D1151)</f>
        <v/>
      </c>
    </row>
    <row r="1152">
      <c r="B1152" s="55" t="n">
        <v>1364.50816159569</v>
      </c>
      <c r="C1152" s="55" t="n">
        <v>60.1955383508275</v>
      </c>
      <c r="D1152" s="55">
        <f>(C1152*1000)/3600</f>
        <v/>
      </c>
      <c r="E1152" s="55">
        <f>IF(B1151=B1152, 0, (D1152-D1151)/(B1152-B1151))</f>
        <v/>
      </c>
      <c r="F1152">
        <f>(B1152-B1151)*(D1152)</f>
        <v/>
      </c>
    </row>
    <row r="1153">
      <c r="B1153" s="55" t="n">
        <v>1368.18380147259</v>
      </c>
      <c r="C1153" s="55" t="n">
        <v>62.0566267153031</v>
      </c>
      <c r="D1153" s="55">
        <f>(C1153*1000)/3600</f>
        <v/>
      </c>
      <c r="E1153" s="55">
        <f>IF(B1152=B1153, 0, (D1153-D1152)/(B1153-B1152))</f>
        <v/>
      </c>
      <c r="F1153">
        <f>(B1153-B1152)*(D1153)</f>
        <v/>
      </c>
    </row>
    <row r="1154">
      <c r="B1154" s="55" t="n">
        <v>1368.87919280065</v>
      </c>
      <c r="C1154" s="55" t="n">
        <v>60.4933124891436</v>
      </c>
      <c r="D1154" s="55">
        <f>(C1154*1000)/3600</f>
        <v/>
      </c>
      <c r="E1154" s="55">
        <f>IF(B1153=B1154, 0, (D1154-D1153)/(B1154-B1153))</f>
        <v/>
      </c>
      <c r="F1154">
        <f>(B1154-B1153)*(D1154)</f>
        <v/>
      </c>
    </row>
    <row r="1155">
      <c r="B1155" s="55" t="n">
        <v>1369.15734933187</v>
      </c>
      <c r="C1155" s="55" t="n">
        <v>58.742400555845</v>
      </c>
      <c r="D1155" s="55">
        <f>(C1155*1000)/3600</f>
        <v/>
      </c>
      <c r="E1155" s="55">
        <f>IF(B1154=B1155, 0, (D1155-D1154)/(B1155-B1154))</f>
        <v/>
      </c>
      <c r="F1155">
        <f>(B1155-B1154)*(D1155)</f>
        <v/>
      </c>
    </row>
    <row r="1156">
      <c r="B1156" s="55" t="n">
        <v>1372.70384510499</v>
      </c>
      <c r="C1156" s="55" t="n">
        <v>57.2885183255167</v>
      </c>
      <c r="D1156" s="55">
        <f>(C1156*1000)/3600</f>
        <v/>
      </c>
      <c r="E1156" s="55">
        <f>IF(B1155=B1156, 0, (D1156-D1155)/(B1156-B1155))</f>
        <v/>
      </c>
      <c r="F1156">
        <f>(B1156-B1155)*(D1156)</f>
        <v/>
      </c>
    </row>
    <row r="1157">
      <c r="B1157" s="55" t="n">
        <v>1374.09462776111</v>
      </c>
      <c r="C1157" s="55" t="n">
        <v>54.7872155636616</v>
      </c>
      <c r="D1157" s="55">
        <f>(C1157*1000)/3600</f>
        <v/>
      </c>
      <c r="E1157" s="55">
        <f>IF(B1156=B1157, 0, (D1157-D1156)/(B1157-B1156))</f>
        <v/>
      </c>
      <c r="F1157">
        <f>(B1157-B1156)*(D1157)</f>
        <v/>
      </c>
    </row>
    <row r="1158">
      <c r="B1158" s="55" t="n">
        <v>1374.44232342514</v>
      </c>
      <c r="C1158" s="55" t="n">
        <v>56.1855132881709</v>
      </c>
      <c r="D1158" s="55">
        <f>(C1158*1000)/3600</f>
        <v/>
      </c>
      <c r="E1158" s="55">
        <f>IF(B1157=B1158, 0, (D1158-D1157)/(B1158-B1157))</f>
        <v/>
      </c>
      <c r="F1158">
        <f>(B1158-B1157)*(D1158)</f>
        <v/>
      </c>
    </row>
    <row r="1159">
      <c r="B1159" s="55" t="n">
        <v>1375.48541041723</v>
      </c>
      <c r="C1159" s="55" t="n">
        <v>49.0029529268716</v>
      </c>
      <c r="D1159" s="55">
        <f>(C1159*1000)/3600</f>
        <v/>
      </c>
      <c r="E1159" s="55">
        <f>IF(B1158=B1159, 0, (D1159-D1158)/(B1159-B1158))</f>
        <v/>
      </c>
      <c r="F1159">
        <f>(B1159-B1158)*(D1159)</f>
        <v/>
      </c>
    </row>
    <row r="1160">
      <c r="B1160" s="55" t="n">
        <v>1375.83310608126</v>
      </c>
      <c r="C1160" s="55" t="n">
        <v>51.5997915581031</v>
      </c>
      <c r="D1160" s="55">
        <f>(C1160*1000)/3600</f>
        <v/>
      </c>
      <c r="E1160" s="55">
        <f>IF(B1159=B1160, 0, (D1160-D1159)/(B1160-B1159))</f>
        <v/>
      </c>
      <c r="F1160">
        <f>(B1160-B1159)*(D1160)</f>
        <v/>
      </c>
    </row>
    <row r="1161">
      <c r="B1161" s="55" t="n">
        <v>1375.83310608126</v>
      </c>
      <c r="C1161" s="55" t="n">
        <v>50.3491401771756</v>
      </c>
      <c r="D1161" s="55">
        <f>(C1161*1000)/3600</f>
        <v/>
      </c>
      <c r="E1161" s="55">
        <f>IF(B1160=B1161, 0, (D1161-D1160)/(B1161-B1160))</f>
        <v/>
      </c>
      <c r="F1161">
        <f>(B1161-B1160)*(D1161)</f>
        <v/>
      </c>
    </row>
    <row r="1162">
      <c r="B1162" s="55" t="n">
        <v>1376.11126261248</v>
      </c>
      <c r="C1162" s="55" t="n">
        <v>53.2395344797637</v>
      </c>
      <c r="D1162" s="55">
        <f>(C1162*1000)/3600</f>
        <v/>
      </c>
      <c r="E1162" s="55">
        <f>IF(B1161=B1162, 0, (D1162-D1161)/(B1162-B1161))</f>
        <v/>
      </c>
      <c r="F1162">
        <f>(B1162-B1161)*(D1162)</f>
        <v/>
      </c>
    </row>
    <row r="1163">
      <c r="B1163" s="55" t="n">
        <v>1377.22388873738</v>
      </c>
      <c r="C1163" s="55" t="n">
        <v>46.1108216084766</v>
      </c>
      <c r="D1163" s="55">
        <f>(C1163*1000)/3600</f>
        <v/>
      </c>
      <c r="E1163" s="55">
        <f>IF(B1162=B1163, 0, (D1163-D1162)/(B1163-B1162))</f>
        <v/>
      </c>
      <c r="F1163">
        <f>(B1163-B1162)*(D1163)</f>
        <v/>
      </c>
    </row>
    <row r="1164">
      <c r="B1164" s="55" t="n">
        <v>1377.22388873738</v>
      </c>
      <c r="C1164" s="55" t="n">
        <v>44.860170227549</v>
      </c>
      <c r="D1164" s="55">
        <f>(C1164*1000)/3600</f>
        <v/>
      </c>
      <c r="E1164" s="55">
        <f>IF(B1163=B1164, 0, (D1164-D1163)/(B1164-B1163))</f>
        <v/>
      </c>
      <c r="F1164">
        <f>(B1164-B1163)*(D1164)</f>
        <v/>
      </c>
    </row>
    <row r="1165">
      <c r="B1165" s="55" t="n">
        <v>1377.22388873738</v>
      </c>
      <c r="C1165" s="55" t="n">
        <v>43.6095188466215</v>
      </c>
      <c r="D1165" s="55">
        <f>(C1165*1000)/3600</f>
        <v/>
      </c>
      <c r="E1165" s="55">
        <f>IF(B1164=B1165, 0, (D1165-D1164)/(B1165-B1164))</f>
        <v/>
      </c>
      <c r="F1165">
        <f>(B1165-B1164)*(D1165)</f>
        <v/>
      </c>
    </row>
    <row r="1166">
      <c r="B1166" s="55" t="n">
        <v>1377.22388873738</v>
      </c>
      <c r="C1166" s="55" t="n">
        <v>42.3588674656939</v>
      </c>
      <c r="D1166" s="55">
        <f>(C1166*1000)/3600</f>
        <v/>
      </c>
      <c r="E1166" s="55">
        <f>IF(B1165=B1166, 0, (D1166-D1165)/(B1166-B1165))</f>
        <v/>
      </c>
      <c r="F1166">
        <f>(B1166-B1165)*(D1166)</f>
        <v/>
      </c>
    </row>
    <row r="1167">
      <c r="B1167" s="55" t="n">
        <v>1377.57158440141</v>
      </c>
      <c r="C1167" s="55" t="n">
        <v>47.5699148862254</v>
      </c>
      <c r="D1167" s="55">
        <f>(C1167*1000)/3600</f>
        <v/>
      </c>
      <c r="E1167" s="55">
        <f>IF(B1166=B1167, 0, (D1167-D1166)/(B1167-B1166))</f>
        <v/>
      </c>
      <c r="F1167">
        <f>(B1167-B1166)*(D1167)</f>
        <v/>
      </c>
    </row>
    <row r="1168">
      <c r="B1168" s="55" t="n">
        <v>1377.91928006544</v>
      </c>
      <c r="C1168" s="55" t="n">
        <v>40.9518846621504</v>
      </c>
      <c r="D1168" s="55">
        <f>(C1168*1000)/3600</f>
        <v/>
      </c>
      <c r="E1168" s="55">
        <f>IF(B1167=B1168, 0, (D1168-D1167)/(B1168-B1167))</f>
        <v/>
      </c>
      <c r="F1168">
        <f>(B1168-B1167)*(D1168)</f>
        <v/>
      </c>
    </row>
    <row r="1169">
      <c r="B1169" s="55" t="n">
        <v>1377.91928006544</v>
      </c>
      <c r="C1169" s="55" t="n">
        <v>39.7272885183255</v>
      </c>
      <c r="D1169" s="55">
        <f>(C1169*1000)/3600</f>
        <v/>
      </c>
      <c r="E1169" s="55">
        <f>IF(B1168=B1169, 0, (D1169-D1168)/(B1169-B1168))</f>
        <v/>
      </c>
      <c r="F1169">
        <f>(B1169-B1168)*(D1169)</f>
        <v/>
      </c>
    </row>
    <row r="1170">
      <c r="B1170" s="55" t="n">
        <v>1378.6146713935</v>
      </c>
      <c r="C1170" s="55" t="n">
        <v>38.3289907938162</v>
      </c>
      <c r="D1170" s="55">
        <f>(C1170*1000)/3600</f>
        <v/>
      </c>
      <c r="E1170" s="55">
        <f>IF(B1169=B1170, 0, (D1170-D1169)/(B1170-B1169))</f>
        <v/>
      </c>
      <c r="F1170">
        <f>(B1170-B1169)*(D1170)</f>
        <v/>
      </c>
    </row>
    <row r="1171">
      <c r="B1171" s="55" t="n">
        <v>1380.00545404963</v>
      </c>
      <c r="C1171" s="55" t="n">
        <v>37.0957095709571</v>
      </c>
      <c r="D1171" s="55">
        <f>(C1171*1000)/3600</f>
        <v/>
      </c>
      <c r="E1171" s="55">
        <f>IF(B1170=B1171, 0, (D1171-D1170)/(B1171-B1170))</f>
        <v/>
      </c>
      <c r="F1171">
        <f>(B1171-B1170)*(D1171)</f>
        <v/>
      </c>
    </row>
    <row r="1172">
      <c r="B1172" s="55" t="n">
        <v>1380.28361058085</v>
      </c>
      <c r="C1172" s="55" t="n">
        <v>28.8518325516762</v>
      </c>
      <c r="D1172" s="55">
        <f>(C1172*1000)/3600</f>
        <v/>
      </c>
      <c r="E1172" s="55">
        <f>IF(B1171=B1172, 0, (D1172-D1171)/(B1172-B1171))</f>
        <v/>
      </c>
      <c r="F1172">
        <f>(B1172-B1171)*(D1172)</f>
        <v/>
      </c>
    </row>
    <row r="1173">
      <c r="B1173" s="55" t="n">
        <v>1380.56176711208</v>
      </c>
      <c r="C1173" s="55" t="n">
        <v>35.8554802848705</v>
      </c>
      <c r="D1173" s="55">
        <f>(C1173*1000)/3600</f>
        <v/>
      </c>
      <c r="E1173" s="55">
        <f>IF(B1172=B1173, 0, (D1173-D1172)/(B1173-B1172))</f>
        <v/>
      </c>
      <c r="F1173">
        <f>(B1173-B1172)*(D1173)</f>
        <v/>
      </c>
    </row>
    <row r="1174">
      <c r="B1174" s="55" t="n">
        <v>1380.70084537769</v>
      </c>
      <c r="C1174" s="55" t="n">
        <v>34.6638874413757</v>
      </c>
      <c r="D1174" s="55">
        <f>(C1174*1000)/3600</f>
        <v/>
      </c>
      <c r="E1174" s="55">
        <f>IF(B1173=B1174, 0, (D1174-D1173)/(B1174-B1173))</f>
        <v/>
      </c>
      <c r="F1174">
        <f>(B1174-B1173)*(D1174)</f>
        <v/>
      </c>
    </row>
    <row r="1175">
      <c r="B1175" s="55" t="n">
        <v>1381.04854104172</v>
      </c>
      <c r="C1175" s="55" t="n">
        <v>27.5594927913844</v>
      </c>
      <c r="D1175" s="55">
        <f>(C1175*1000)/3600</f>
        <v/>
      </c>
      <c r="E1175" s="55">
        <f>IF(B1174=B1175, 0, (D1175-D1174)/(B1175-B1174))</f>
        <v/>
      </c>
      <c r="F1175">
        <f>(B1175-B1174)*(D1175)</f>
        <v/>
      </c>
    </row>
    <row r="1176">
      <c r="B1176" s="55" t="n">
        <v>1381.39623670575</v>
      </c>
      <c r="C1176" s="55" t="n">
        <v>31.3114469341671</v>
      </c>
      <c r="D1176" s="55">
        <f>(C1176*1000)/3600</f>
        <v/>
      </c>
      <c r="E1176" s="55">
        <f>IF(B1175=B1176, 0, (D1176-D1175)/(B1176-B1175))</f>
        <v/>
      </c>
      <c r="F1176">
        <f>(B1176-B1175)*(D1176)</f>
        <v/>
      </c>
    </row>
    <row r="1177">
      <c r="B1177" s="55" t="n">
        <v>1381.39623670575</v>
      </c>
      <c r="C1177" s="55" t="n">
        <v>30.0816397429216</v>
      </c>
      <c r="D1177" s="55">
        <f>(C1177*1000)/3600</f>
        <v/>
      </c>
      <c r="E1177" s="55">
        <f>IF(B1176=B1177, 0, (D1177-D1176)/(B1177-B1176))</f>
        <v/>
      </c>
      <c r="F1177">
        <f>(B1177-B1176)*(D1177)</f>
        <v/>
      </c>
    </row>
    <row r="1178">
      <c r="B1178" s="55" t="n">
        <v>1381.91778020179</v>
      </c>
      <c r="C1178" s="55" t="n">
        <v>32.9008163974292</v>
      </c>
      <c r="D1178" s="55">
        <f>(C1178*1000)/3600</f>
        <v/>
      </c>
      <c r="E1178" s="55">
        <f>IF(B1177=B1178, 0, (D1178-D1177)/(B1178-B1177))</f>
        <v/>
      </c>
      <c r="F1178">
        <f>(B1178-B1177)*(D1178)</f>
        <v/>
      </c>
    </row>
    <row r="1179">
      <c r="B1179" s="55" t="n">
        <v>1385.56858467412</v>
      </c>
      <c r="C1179" s="55" t="n">
        <v>36.7309362515198</v>
      </c>
      <c r="D1179" s="55">
        <f>(C1179*1000)/3600</f>
        <v/>
      </c>
      <c r="E1179" s="55">
        <f>IF(B1178=B1179, 0, (D1179-D1178)/(B1179-B1178))</f>
        <v/>
      </c>
      <c r="F1179">
        <f>(B1179-B1178)*(D1179)</f>
        <v/>
      </c>
    </row>
    <row r="1180">
      <c r="B1180" s="55" t="n">
        <v>1385.56858467412</v>
      </c>
      <c r="C1180" s="55" t="n">
        <v>34.9591801285391</v>
      </c>
      <c r="D1180" s="55">
        <f>(C1180*1000)/3600</f>
        <v/>
      </c>
      <c r="E1180" s="55">
        <f>IF(B1179=B1180, 0, (D1180-D1179)/(B1180-B1179))</f>
        <v/>
      </c>
      <c r="F1180">
        <f>(B1180-B1179)*(D1180)</f>
        <v/>
      </c>
    </row>
    <row r="1181">
      <c r="B1181" s="55" t="n">
        <v>1386.26397600218</v>
      </c>
      <c r="C1181" s="55" t="n">
        <v>37.4604828903943</v>
      </c>
      <c r="D1181" s="55">
        <f>(C1181*1000)/3600</f>
        <v/>
      </c>
      <c r="E1181" s="55">
        <f>IF(B1180=B1181, 0, (D1181-D1180)/(B1181-B1180))</f>
        <v/>
      </c>
      <c r="F1181">
        <f>(B1181-B1180)*(D1181)</f>
        <v/>
      </c>
    </row>
    <row r="1182">
      <c r="B1182" s="55" t="n">
        <v>1386.95936733024</v>
      </c>
      <c r="C1182" s="55" t="n">
        <v>38.5374326906374</v>
      </c>
      <c r="D1182" s="55">
        <f>(C1182*1000)/3600</f>
        <v/>
      </c>
      <c r="E1182" s="55">
        <f>IF(B1181=B1182, 0, (D1182-D1181)/(B1182-B1181))</f>
        <v/>
      </c>
      <c r="F1182">
        <f>(B1182-B1181)*(D1182)</f>
        <v/>
      </c>
    </row>
    <row r="1183">
      <c r="B1183" s="55" t="n">
        <v>1387.6547586583</v>
      </c>
      <c r="C1183" s="55" t="n">
        <v>40.2918186555497</v>
      </c>
      <c r="D1183" s="55">
        <f>(C1183*1000)/3600</f>
        <v/>
      </c>
      <c r="E1183" s="55">
        <f>IF(B1182=B1183, 0, (D1183-D1182)/(B1183-B1182))</f>
        <v/>
      </c>
      <c r="F1183">
        <f>(B1183-B1182)*(D1183)</f>
        <v/>
      </c>
    </row>
    <row r="1184">
      <c r="B1184" s="55" t="n">
        <v>1388.35014998636</v>
      </c>
      <c r="C1184" s="55" t="n">
        <v>44.4432864339065</v>
      </c>
      <c r="D1184" s="55">
        <f>(C1184*1000)/3600</f>
        <v/>
      </c>
      <c r="E1184" s="55">
        <f>IF(B1183=B1184, 0, (D1184-D1183)/(B1184-B1183))</f>
        <v/>
      </c>
      <c r="F1184">
        <f>(B1184-B1183)*(D1184)</f>
        <v/>
      </c>
    </row>
    <row r="1185">
      <c r="B1185" s="55" t="n">
        <v>1388.35014998636</v>
      </c>
      <c r="C1185" s="55" t="n">
        <v>43.1926350529789</v>
      </c>
      <c r="D1185" s="55">
        <f>(C1185*1000)/3600</f>
        <v/>
      </c>
      <c r="E1185" s="55">
        <f>IF(B1184=B1185, 0, (D1185-D1184)/(B1185-B1184))</f>
        <v/>
      </c>
      <c r="F1185">
        <f>(B1185-B1184)*(D1185)</f>
        <v/>
      </c>
    </row>
    <row r="1186">
      <c r="B1186" s="55" t="n">
        <v>1388.35014998636</v>
      </c>
      <c r="C1186" s="55" t="n">
        <v>41.9419836720514</v>
      </c>
      <c r="D1186" s="55">
        <f>(C1186*1000)/3600</f>
        <v/>
      </c>
      <c r="E1186" s="55">
        <f>IF(B1185=B1186, 0, (D1186-D1185)/(B1186-B1185))</f>
        <v/>
      </c>
      <c r="F1186">
        <f>(B1186-B1185)*(D1186)</f>
        <v/>
      </c>
    </row>
    <row r="1187">
      <c r="B1187" s="55" t="n">
        <v>1389.04554131442</v>
      </c>
      <c r="C1187" s="55" t="n">
        <v>45.9544901858607</v>
      </c>
      <c r="D1187" s="55">
        <f>(C1187*1000)/3600</f>
        <v/>
      </c>
      <c r="E1187" s="55">
        <f>IF(B1186=B1187, 0, (D1187-D1186)/(B1187-B1186))</f>
        <v/>
      </c>
      <c r="F1187">
        <f>(B1187-B1186)*(D1187)</f>
        <v/>
      </c>
    </row>
    <row r="1188">
      <c r="B1188" s="55" t="n">
        <v>1389.04554131442</v>
      </c>
      <c r="C1188" s="55" t="n">
        <v>46.9445891957616</v>
      </c>
      <c r="D1188" s="55">
        <f>(C1188*1000)/3600</f>
        <v/>
      </c>
      <c r="E1188" s="55">
        <f>IF(B1187=B1188, 0, (D1188-D1187)/(B1188-B1187))</f>
        <v/>
      </c>
      <c r="F1188">
        <f>(B1188-B1187)*(D1188)</f>
        <v/>
      </c>
    </row>
    <row r="1189">
      <c r="B1189" s="55" t="n">
        <v>1389.74093264248</v>
      </c>
      <c r="C1189" s="55" t="n">
        <v>49.376411325343</v>
      </c>
      <c r="D1189" s="55">
        <f>(C1189*1000)/3600</f>
        <v/>
      </c>
      <c r="E1189" s="55">
        <f>IF(B1188=B1189, 0, (D1189-D1188)/(B1189-B1188))</f>
        <v/>
      </c>
      <c r="F1189">
        <f>(B1189-B1188)*(D1189)</f>
        <v/>
      </c>
    </row>
    <row r="1190">
      <c r="B1190" s="55" t="n">
        <v>1389.74093264248</v>
      </c>
      <c r="C1190" s="55" t="n">
        <v>48.1257599444154</v>
      </c>
      <c r="D1190" s="55">
        <f>(C1190*1000)/3600</f>
        <v/>
      </c>
      <c r="E1190" s="55">
        <f>IF(B1189=B1190, 0, (D1190-D1189)/(B1190-B1189))</f>
        <v/>
      </c>
      <c r="F1190">
        <f>(B1190-B1189)*(D1190)</f>
        <v/>
      </c>
    </row>
    <row r="1191">
      <c r="B1191" s="55" t="n">
        <v>1390.57540223616</v>
      </c>
      <c r="C1191" s="55" t="n">
        <v>50.9883619940941</v>
      </c>
      <c r="D1191" s="55">
        <f>(C1191*1000)/3600</f>
        <v/>
      </c>
      <c r="E1191" s="55">
        <f>IF(B1190=B1191, 0, (D1191-D1190)/(B1191-B1190))</f>
        <v/>
      </c>
      <c r="F1191">
        <f>(B1191-B1190)*(D1191)</f>
        <v/>
      </c>
    </row>
    <row r="1192">
      <c r="B1192" s="55" t="n">
        <v>1393.21788928279</v>
      </c>
      <c r="C1192" s="55" t="n">
        <v>51.8950842452666</v>
      </c>
      <c r="D1192" s="55">
        <f>(C1192*1000)/3600</f>
        <v/>
      </c>
      <c r="E1192" s="55">
        <f>IF(B1191=B1192, 0, (D1192-D1191)/(B1192-B1191))</f>
        <v/>
      </c>
      <c r="F1192">
        <f>(B1192-B1191)*(D1192)</f>
        <v/>
      </c>
    </row>
    <row r="1193">
      <c r="B1193" s="55" t="n">
        <v>1393.29515498591</v>
      </c>
      <c r="C1193" s="55" t="n">
        <v>53.3947078918418</v>
      </c>
      <c r="D1193" s="55">
        <f>(C1193*1000)/3600</f>
        <v/>
      </c>
      <c r="E1193" s="55">
        <f>IF(B1192=B1193, 0, (D1193-D1192)/(B1193-B1192))</f>
        <v/>
      </c>
      <c r="F1193">
        <f>(B1193-B1192)*(D1193)</f>
        <v/>
      </c>
    </row>
    <row r="1194">
      <c r="B1194" s="55" t="n">
        <v>1394.95636760294</v>
      </c>
      <c r="C1194" s="55" t="n">
        <v>54.3963870071217</v>
      </c>
      <c r="D1194" s="55">
        <f>(C1194*1000)/3600</f>
        <v/>
      </c>
      <c r="E1194" s="55">
        <f>IF(B1193=B1194, 0, (D1194-D1193)/(B1194-B1193))</f>
        <v/>
      </c>
      <c r="F1194">
        <f>(B1194-B1193)*(D1194)</f>
        <v/>
      </c>
    </row>
    <row r="1195">
      <c r="B1195" s="55" t="n">
        <v>1398.78101990728</v>
      </c>
      <c r="C1195" s="55" t="n">
        <v>52.3640785131144</v>
      </c>
      <c r="D1195" s="55">
        <f>(C1195*1000)/3600</f>
        <v/>
      </c>
      <c r="E1195" s="55">
        <f>IF(B1194=B1195, 0, (D1195-D1194)/(B1195-B1194))</f>
        <v/>
      </c>
      <c r="F1195">
        <f>(B1195-B1194)*(D1195)</f>
        <v/>
      </c>
    </row>
    <row r="1196">
      <c r="B1196" s="55" t="n">
        <v>1399.47641123534</v>
      </c>
      <c r="C1196" s="55" t="n">
        <v>51.0439464999131</v>
      </c>
      <c r="D1196" s="55">
        <f>(C1196*1000)/3600</f>
        <v/>
      </c>
      <c r="E1196" s="55">
        <f>IF(B1195=B1196, 0, (D1196-D1195)/(B1196-B1195))</f>
        <v/>
      </c>
      <c r="F1196">
        <f>(B1196-B1195)*(D1196)</f>
        <v/>
      </c>
    </row>
    <row r="1197">
      <c r="B1197" s="55" t="n">
        <v>1400.1718025634</v>
      </c>
      <c r="C1197" s="55" t="n">
        <v>49.5501129060274</v>
      </c>
      <c r="D1197" s="55">
        <f>(C1197*1000)/3600</f>
        <v/>
      </c>
      <c r="E1197" s="55">
        <f>IF(B1196=B1197, 0, (D1197-D1196)/(B1197-B1196))</f>
        <v/>
      </c>
      <c r="F1197">
        <f>(B1197-B1196)*(D1197)</f>
        <v/>
      </c>
    </row>
    <row r="1198">
      <c r="B1198" s="55" t="n">
        <v>1400.51949822743</v>
      </c>
      <c r="C1198" s="55" t="n">
        <v>46.8664234844537</v>
      </c>
      <c r="D1198" s="55">
        <f>(C1198*1000)/3600</f>
        <v/>
      </c>
      <c r="E1198" s="55">
        <f>IF(B1197=B1198, 0, (D1198-D1197)/(B1198-B1197))</f>
        <v/>
      </c>
      <c r="F1198">
        <f>(B1198-B1197)*(D1198)</f>
        <v/>
      </c>
    </row>
    <row r="1199">
      <c r="B1199" s="55" t="n">
        <v>1400.86719389146</v>
      </c>
      <c r="C1199" s="55" t="n">
        <v>48.1952405766892</v>
      </c>
      <c r="D1199" s="55">
        <f>(C1199*1000)/3600</f>
        <v/>
      </c>
      <c r="E1199" s="55">
        <f>IF(B1198=B1199, 0, (D1199-D1198)/(B1199-B1198))</f>
        <v/>
      </c>
      <c r="F1199">
        <f>(B1199-B1198)*(D1199)</f>
        <v/>
      </c>
    </row>
    <row r="1200">
      <c r="B1200" s="55" t="n">
        <v>1401.91028088355</v>
      </c>
      <c r="C1200" s="55" t="n">
        <v>42.6975855480285</v>
      </c>
      <c r="D1200" s="55">
        <f>(C1200*1000)/3600</f>
        <v/>
      </c>
      <c r="E1200" s="55">
        <f>IF(B1199=B1200, 0, (D1200-D1199)/(B1200-B1199))</f>
        <v/>
      </c>
      <c r="F1200">
        <f>(B1200-B1199)*(D1200)</f>
        <v/>
      </c>
    </row>
    <row r="1201">
      <c r="B1201" s="55" t="n">
        <v>1402.25797654758</v>
      </c>
      <c r="C1201" s="55" t="n">
        <v>44.026402640264</v>
      </c>
      <c r="D1201" s="55">
        <f>(C1201*1000)/3600</f>
        <v/>
      </c>
      <c r="E1201" s="55">
        <f>IF(B1200=B1201, 0, (D1201-D1200)/(B1201-B1200))</f>
        <v/>
      </c>
      <c r="F1201">
        <f>(B1201-B1200)*(D1201)</f>
        <v/>
      </c>
    </row>
    <row r="1202">
      <c r="B1202" s="55" t="n">
        <v>1402.60567221161</v>
      </c>
      <c r="C1202" s="55" t="n">
        <v>45.4854959180128</v>
      </c>
      <c r="D1202" s="55">
        <f>(C1202*1000)/3600</f>
        <v/>
      </c>
      <c r="E1202" s="55">
        <f>IF(B1201=B1202, 0, (D1202-D1201)/(B1202-B1201))</f>
        <v/>
      </c>
      <c r="F1202">
        <f>(B1202-B1201)*(D1202)</f>
        <v/>
      </c>
    </row>
    <row r="1203">
      <c r="B1203" s="55" t="n">
        <v>1403.30106353967</v>
      </c>
      <c r="C1203" s="55" t="n">
        <v>35.8711134271322</v>
      </c>
      <c r="D1203" s="55">
        <f>(C1203*1000)/3600</f>
        <v/>
      </c>
      <c r="E1203" s="55">
        <f>IF(B1202=B1203, 0, (D1203-D1202)/(B1203-B1202))</f>
        <v/>
      </c>
      <c r="F1203">
        <f>(B1203-B1202)*(D1203)</f>
        <v/>
      </c>
    </row>
    <row r="1204">
      <c r="B1204" s="55" t="n">
        <v>1403.6487592037</v>
      </c>
      <c r="C1204" s="55" t="n">
        <v>39.788084071565</v>
      </c>
      <c r="D1204" s="55">
        <f>(C1204*1000)/3600</f>
        <v/>
      </c>
      <c r="E1204" s="55">
        <f>IF(B1203=B1204, 0, (D1204-D1203)/(B1204-B1203))</f>
        <v/>
      </c>
      <c r="F1204">
        <f>(B1204-B1203)*(D1204)</f>
        <v/>
      </c>
    </row>
    <row r="1205">
      <c r="B1205" s="55" t="n">
        <v>1403.6487592037</v>
      </c>
      <c r="C1205" s="55" t="n">
        <v>38.5374326906374</v>
      </c>
      <c r="D1205" s="55">
        <f>(C1205*1000)/3600</f>
        <v/>
      </c>
      <c r="E1205" s="55">
        <f>IF(B1204=B1205, 0, (D1205-D1204)/(B1205-B1204))</f>
        <v/>
      </c>
      <c r="F1205">
        <f>(B1205-B1204)*(D1205)</f>
        <v/>
      </c>
    </row>
    <row r="1206">
      <c r="B1206" s="55" t="n">
        <v>1403.6487592037</v>
      </c>
      <c r="C1206" s="55" t="n">
        <v>37.2867813097099</v>
      </c>
      <c r="D1206" s="55">
        <f>(C1206*1000)/3600</f>
        <v/>
      </c>
      <c r="E1206" s="55">
        <f>IF(B1205=B1206, 0, (D1206-D1205)/(B1206-B1205))</f>
        <v/>
      </c>
      <c r="F1206">
        <f>(B1206-B1205)*(D1206)</f>
        <v/>
      </c>
    </row>
    <row r="1207">
      <c r="B1207" s="55" t="n">
        <v>1403.99645486773</v>
      </c>
      <c r="C1207" s="55" t="n">
        <v>41.2645475073823</v>
      </c>
      <c r="D1207" s="55">
        <f>(C1207*1000)/3600</f>
        <v/>
      </c>
      <c r="E1207" s="55">
        <f>IF(B1206=B1207, 0, (D1207-D1206)/(B1207-B1206))</f>
        <v/>
      </c>
      <c r="F1207">
        <f>(B1207-B1206)*(D1207)</f>
        <v/>
      </c>
    </row>
    <row r="1208">
      <c r="B1208" s="55" t="n">
        <v>1405.03954185983</v>
      </c>
      <c r="C1208" s="55" t="n">
        <v>34.715997915581</v>
      </c>
      <c r="D1208" s="55">
        <f>(C1208*1000)/3600</f>
        <v/>
      </c>
      <c r="E1208" s="55">
        <f>IF(B1207=B1208, 0, (D1208-D1207)/(B1208-B1207))</f>
        <v/>
      </c>
      <c r="F1208">
        <f>(B1208-B1207)*(D1208)</f>
        <v/>
      </c>
    </row>
    <row r="1209">
      <c r="B1209" s="55" t="n">
        <v>1405.03954185983</v>
      </c>
      <c r="C1209" s="55" t="n">
        <v>33.4653465346534</v>
      </c>
      <c r="D1209" s="55">
        <f>(C1209*1000)/3600</f>
        <v/>
      </c>
      <c r="E1209" s="55">
        <f>IF(B1208=B1209, 0, (D1209-D1208)/(B1209-B1208))</f>
        <v/>
      </c>
      <c r="F1209">
        <f>(B1209-B1208)*(D1209)</f>
        <v/>
      </c>
    </row>
    <row r="1210">
      <c r="B1210" s="55" t="n">
        <v>1405.03954185983</v>
      </c>
      <c r="C1210" s="55" t="n">
        <v>32.2146951537259</v>
      </c>
      <c r="D1210" s="55">
        <f>(C1210*1000)/3600</f>
        <v/>
      </c>
      <c r="E1210" s="55">
        <f>IF(B1209=B1210, 0, (D1210-D1209)/(B1210-B1209))</f>
        <v/>
      </c>
      <c r="F1210">
        <f>(B1210-B1209)*(D1210)</f>
        <v/>
      </c>
    </row>
    <row r="1211">
      <c r="B1211" s="55" t="n">
        <v>1405.03954185983</v>
      </c>
      <c r="C1211" s="55" t="n">
        <v>30.9640437727983</v>
      </c>
      <c r="D1211" s="55">
        <f>(C1211*1000)/3600</f>
        <v/>
      </c>
      <c r="E1211" s="55">
        <f>IF(B1210=B1211, 0, (D1211-D1210)/(B1211-B1210))</f>
        <v/>
      </c>
      <c r="F1211">
        <f>(B1211-B1210)*(D1211)</f>
        <v/>
      </c>
    </row>
    <row r="1212">
      <c r="B1212" s="55" t="n">
        <v>1405.73493318789</v>
      </c>
      <c r="C1212" s="55" t="n">
        <v>29.6178565224943</v>
      </c>
      <c r="D1212" s="55">
        <f>(C1212*1000)/3600</f>
        <v/>
      </c>
      <c r="E1212" s="55">
        <f>IF(B1211=B1212, 0, (D1212-D1211)/(B1212-B1211))</f>
        <v/>
      </c>
      <c r="F1212">
        <f>(B1212-B1211)*(D1212)</f>
        <v/>
      </c>
    </row>
    <row r="1213">
      <c r="B1213" s="55" t="n">
        <v>1407.82110717207</v>
      </c>
      <c r="C1213" s="55" t="n">
        <v>27.702796595449</v>
      </c>
      <c r="D1213" s="55">
        <f>(C1213*1000)/3600</f>
        <v/>
      </c>
      <c r="E1213" s="55">
        <f>IF(B1212=B1213, 0, (D1213-D1212)/(B1213-B1212))</f>
        <v/>
      </c>
      <c r="F1213">
        <f>(B1213-B1212)*(D1213)</f>
        <v/>
      </c>
    </row>
    <row r="1214">
      <c r="B1214" s="55" t="n">
        <v>1411.99345514044</v>
      </c>
      <c r="C1214" s="55" t="n">
        <v>27.0383880493312</v>
      </c>
      <c r="D1214" s="55">
        <f>(C1214*1000)/3600</f>
        <v/>
      </c>
      <c r="E1214" s="55">
        <f>IF(B1213=B1214, 0, (D1214-D1213)/(B1214-B1213))</f>
        <v/>
      </c>
      <c r="F1214">
        <f>(B1214-B1213)*(D1214)</f>
        <v/>
      </c>
    </row>
    <row r="1215">
      <c r="B1215" s="55" t="n">
        <v>1414.77502045268</v>
      </c>
      <c r="C1215" s="55" t="n">
        <v>30.2692374500608</v>
      </c>
      <c r="D1215" s="55">
        <f>(C1215*1000)/3600</f>
        <v/>
      </c>
      <c r="E1215" s="55">
        <f>IF(B1214=B1215, 0, (D1215-D1214)/(B1215-B1214))</f>
        <v/>
      </c>
      <c r="F1215">
        <f>(B1215-B1214)*(D1215)</f>
        <v/>
      </c>
    </row>
    <row r="1216">
      <c r="B1216" s="55" t="n">
        <v>1414.77502045268</v>
      </c>
      <c r="C1216" s="55" t="n">
        <v>29.0185860691332</v>
      </c>
      <c r="D1216" s="55">
        <f>(C1216*1000)/3600</f>
        <v/>
      </c>
      <c r="E1216" s="55">
        <f>IF(B1215=B1216, 0, (D1216-D1215)/(B1216-B1215))</f>
        <v/>
      </c>
      <c r="F1216">
        <f>(B1216-B1215)*(D1216)</f>
        <v/>
      </c>
    </row>
    <row r="1217">
      <c r="B1217" s="55" t="n">
        <v>1414.77502045268</v>
      </c>
      <c r="C1217" s="55" t="n">
        <v>28.1848184818481</v>
      </c>
      <c r="D1217" s="55">
        <f>(C1217*1000)/3600</f>
        <v/>
      </c>
      <c r="E1217" s="55">
        <f>IF(B1216=B1217, 0, (D1217-D1216)/(B1217-B1216))</f>
        <v/>
      </c>
      <c r="F1217">
        <f>(B1217-B1216)*(D1217)</f>
        <v/>
      </c>
    </row>
    <row r="1218">
      <c r="B1218" s="55" t="n">
        <v>1414.77502045268</v>
      </c>
      <c r="C1218" s="55" t="n">
        <v>33.6043077992009</v>
      </c>
      <c r="D1218" s="55">
        <f>(C1218*1000)/3600</f>
        <v/>
      </c>
      <c r="E1218" s="55">
        <f>IF(B1217=B1218, 0, (D1218-D1217)/(B1218-B1217))</f>
        <v/>
      </c>
      <c r="F1218">
        <f>(B1218-B1217)*(D1218)</f>
        <v/>
      </c>
    </row>
    <row r="1219">
      <c r="B1219" s="55" t="n">
        <v>1415.47041178074</v>
      </c>
      <c r="C1219" s="55" t="n">
        <v>32.0757338891783</v>
      </c>
      <c r="D1219" s="55">
        <f>(C1219*1000)/3600</f>
        <v/>
      </c>
      <c r="E1219" s="55">
        <f>IF(B1218=B1219, 0, (D1219-D1218)/(B1219-B1218))</f>
        <v/>
      </c>
      <c r="F1219">
        <f>(B1219-B1218)*(D1219)</f>
        <v/>
      </c>
    </row>
    <row r="1220">
      <c r="B1220" s="55" t="n">
        <v>1417.55658576493</v>
      </c>
      <c r="C1220" s="55" t="n">
        <v>34.359909675178</v>
      </c>
      <c r="D1220" s="55">
        <f>(C1220*1000)/3600</f>
        <v/>
      </c>
      <c r="E1220" s="55">
        <f>IF(B1219=B1220, 0, (D1220-D1219)/(B1220-B1219))</f>
        <v/>
      </c>
      <c r="F1220">
        <f>(B1220-B1219)*(D1220)</f>
        <v/>
      </c>
    </row>
    <row r="1221">
      <c r="B1221" s="55" t="n">
        <v>1418.11289882737</v>
      </c>
      <c r="C1221" s="55" t="n">
        <v>35.5428174396386</v>
      </c>
      <c r="D1221" s="55">
        <f>(C1221*1000)/3600</f>
        <v/>
      </c>
      <c r="E1221" s="55">
        <f>IF(B1220=B1221, 0, (D1221-D1220)/(B1221-B1220))</f>
        <v/>
      </c>
      <c r="F1221">
        <f>(B1221-B1220)*(D1221)</f>
        <v/>
      </c>
    </row>
    <row r="1222">
      <c r="B1222" s="55" t="n">
        <v>1418.53013362421</v>
      </c>
      <c r="C1222" s="55" t="n">
        <v>37.2728851832551</v>
      </c>
      <c r="D1222" s="55">
        <f>(C1222*1000)/3600</f>
        <v/>
      </c>
      <c r="E1222" s="55">
        <f>IF(B1221=B1222, 0, (D1222-D1221)/(B1222-B1221))</f>
        <v/>
      </c>
      <c r="F1222">
        <f>(B1222-B1221)*(D1222)</f>
        <v/>
      </c>
    </row>
    <row r="1223">
      <c r="B1223" s="55" t="n">
        <v>1419.22552495227</v>
      </c>
      <c r="C1223" s="55" t="n">
        <v>38.7736668403682</v>
      </c>
      <c r="D1223" s="55">
        <f>(C1223*1000)/3600</f>
        <v/>
      </c>
      <c r="E1223" s="55">
        <f>IF(B1222=B1223, 0, (D1223-D1222)/(B1223-B1222))</f>
        <v/>
      </c>
      <c r="F1223">
        <f>(B1223-B1222)*(D1223)</f>
        <v/>
      </c>
    </row>
    <row r="1224">
      <c r="B1224" s="55" t="n">
        <v>1419.29506408508</v>
      </c>
      <c r="C1224" s="55" t="n">
        <v>40.4828903943026</v>
      </c>
      <c r="D1224" s="55">
        <f>(C1224*1000)/3600</f>
        <v/>
      </c>
      <c r="E1224" s="55">
        <f>IF(B1223=B1224, 0, (D1224-D1223)/(B1224-B1223))</f>
        <v/>
      </c>
      <c r="F1224">
        <f>(B1224-B1223)*(D1224)</f>
        <v/>
      </c>
    </row>
    <row r="1225">
      <c r="B1225" s="55" t="n">
        <v>1423.11971638941</v>
      </c>
      <c r="C1225" s="55" t="n">
        <v>34.5422963348966</v>
      </c>
      <c r="D1225" s="55">
        <f>(C1225*1000)/3600</f>
        <v/>
      </c>
      <c r="E1225" s="55">
        <f>IF(B1224=B1225, 0, (D1225-D1224)/(B1225-B1224))</f>
        <v/>
      </c>
      <c r="F1225">
        <f>(B1225-B1224)*(D1225)</f>
        <v/>
      </c>
    </row>
    <row r="1226">
      <c r="B1226" s="55" t="n">
        <v>1423.58331060812</v>
      </c>
      <c r="C1226" s="55" t="n">
        <v>41.3861386138614</v>
      </c>
      <c r="D1226" s="55">
        <f>(C1226*1000)/3600</f>
        <v/>
      </c>
      <c r="E1226" s="55">
        <f>IF(B1225=B1226, 0, (D1226-D1225)/(B1226-B1225))</f>
        <v/>
      </c>
      <c r="F1226">
        <f>(B1226-B1225)*(D1226)</f>
        <v/>
      </c>
    </row>
    <row r="1227">
      <c r="B1227" s="55" t="n">
        <v>1425.90128170166</v>
      </c>
      <c r="C1227" s="55" t="n">
        <v>35.1259336459961</v>
      </c>
      <c r="D1227" s="55">
        <f>(C1227*1000)/3600</f>
        <v/>
      </c>
      <c r="E1227" s="55">
        <f>IF(B1226=B1227, 0, (D1227-D1226)/(B1227-B1226))</f>
        <v/>
      </c>
      <c r="F1227">
        <f>(B1227-B1226)*(D1227)</f>
        <v/>
      </c>
    </row>
    <row r="1228">
      <c r="B1228" s="55" t="n">
        <v>1426.59667302972</v>
      </c>
      <c r="C1228" s="55" t="n">
        <v>36.7309362515198</v>
      </c>
      <c r="D1228" s="55">
        <f>(C1228*1000)/3600</f>
        <v/>
      </c>
      <c r="E1228" s="55">
        <f>IF(B1227=B1228, 0, (D1228-D1227)/(B1228-B1227))</f>
        <v/>
      </c>
      <c r="F1228">
        <f>(B1228-B1227)*(D1228)</f>
        <v/>
      </c>
    </row>
    <row r="1229">
      <c r="B1229" s="55" t="n">
        <v>1427.98745568584</v>
      </c>
      <c r="C1229" s="55" t="n">
        <v>38.4332117422268</v>
      </c>
      <c r="D1229" s="55">
        <f>(C1229*1000)/3600</f>
        <v/>
      </c>
      <c r="E1229" s="55">
        <f>IF(B1228=B1229, 0, (D1229-D1228)/(B1229-B1228))</f>
        <v/>
      </c>
      <c r="F1229">
        <f>(B1229-B1228)*(D1229)</f>
        <v/>
      </c>
    </row>
    <row r="1230">
      <c r="B1230" s="55" t="n">
        <v>1428.54376874829</v>
      </c>
      <c r="C1230" s="55" t="n">
        <v>40.1493833593885</v>
      </c>
      <c r="D1230" s="55">
        <f>(C1230*1000)/3600</f>
        <v/>
      </c>
      <c r="E1230" s="55">
        <f>IF(B1229=B1230, 0, (D1230-D1229)/(B1230-B1229))</f>
        <v/>
      </c>
      <c r="F1230">
        <f>(B1230-B1229)*(D1230)</f>
        <v/>
      </c>
    </row>
    <row r="1231">
      <c r="B1231" s="55" t="n">
        <v>1428.6828470139</v>
      </c>
      <c r="C1231" s="55" t="n">
        <v>42.1504255688726</v>
      </c>
      <c r="D1231" s="55">
        <f>(C1231*1000)/3600</f>
        <v/>
      </c>
      <c r="E1231" s="55">
        <f>IF(B1230=B1231, 0, (D1231-D1230)/(B1231-B1230))</f>
        <v/>
      </c>
      <c r="F1231">
        <f>(B1231-B1230)*(D1231)</f>
        <v/>
      </c>
    </row>
    <row r="1232">
      <c r="B1232" s="55" t="n">
        <v>1431.46441232615</v>
      </c>
      <c r="C1232" s="55" t="n">
        <v>34.6465172833072</v>
      </c>
      <c r="D1232" s="55">
        <f>(C1232*1000)/3600</f>
        <v/>
      </c>
      <c r="E1232" s="55">
        <f>IF(B1231=B1232, 0, (D1232-D1231)/(B1232-B1231))</f>
        <v/>
      </c>
      <c r="F1232">
        <f>(B1232-B1231)*(D1232)</f>
        <v/>
      </c>
    </row>
    <row r="1233">
      <c r="B1233" s="55" t="n">
        <v>1431.81210799018</v>
      </c>
      <c r="C1233" s="55" t="n">
        <v>33.3958659023797</v>
      </c>
      <c r="D1233" s="55">
        <f>(C1233*1000)/3600</f>
        <v/>
      </c>
      <c r="E1233" s="55">
        <f>IF(B1232=B1233, 0, (D1233-D1232)/(B1233-B1232))</f>
        <v/>
      </c>
      <c r="F1233">
        <f>(B1233-B1232)*(D1233)</f>
        <v/>
      </c>
    </row>
    <row r="1234">
      <c r="B1234" s="55" t="n">
        <v>1432.15980365421</v>
      </c>
      <c r="C1234" s="55" t="n">
        <v>31.9107173875282</v>
      </c>
      <c r="D1234" s="55">
        <f>(C1234*1000)/3600</f>
        <v/>
      </c>
      <c r="E1234" s="55">
        <f>IF(B1233=B1234, 0, (D1234-D1233)/(B1234-B1233))</f>
        <v/>
      </c>
      <c r="F1234">
        <f>(B1234-B1233)*(D1234)</f>
        <v/>
      </c>
    </row>
    <row r="1235">
      <c r="B1235" s="55" t="n">
        <v>1432.15980365421</v>
      </c>
      <c r="C1235" s="55" t="n">
        <v>35.5845058190029</v>
      </c>
      <c r="D1235" s="55">
        <f>(C1235*1000)/3600</f>
        <v/>
      </c>
      <c r="E1235" s="55">
        <f>IF(B1234=B1235, 0, (D1235-D1234)/(B1235-B1234))</f>
        <v/>
      </c>
      <c r="F1235">
        <f>(B1235-B1234)*(D1235)</f>
        <v/>
      </c>
    </row>
    <row r="1236">
      <c r="B1236" s="55" t="n">
        <v>1432.39160076356</v>
      </c>
      <c r="C1236" s="55" t="n">
        <v>37.1478200451624</v>
      </c>
      <c r="D1236" s="55">
        <f>(C1236*1000)/3600</f>
        <v/>
      </c>
      <c r="E1236" s="55">
        <f>IF(B1235=B1236, 0, (D1236-D1235)/(B1236-B1235))</f>
        <v/>
      </c>
      <c r="F1236">
        <f>(B1236-B1235)*(D1236)</f>
        <v/>
      </c>
    </row>
    <row r="1237">
      <c r="B1237" s="55" t="n">
        <v>1432.85519498227</v>
      </c>
      <c r="C1237" s="55" t="n">
        <v>30.5471599791558</v>
      </c>
      <c r="D1237" s="55">
        <f>(C1237*1000)/3600</f>
        <v/>
      </c>
      <c r="E1237" s="55">
        <f>IF(B1236=B1237, 0, (D1237-D1236)/(B1237-B1236))</f>
        <v/>
      </c>
      <c r="F1237">
        <f>(B1237-B1236)*(D1237)</f>
        <v/>
      </c>
    </row>
    <row r="1238">
      <c r="B1238" s="55" t="n">
        <v>1432.85519498227</v>
      </c>
      <c r="C1238" s="55" t="n">
        <v>29.2965085982282</v>
      </c>
      <c r="D1238" s="55">
        <f>(C1238*1000)/3600</f>
        <v/>
      </c>
      <c r="E1238" s="55">
        <f>IF(B1237=B1238, 0, (D1238-D1237)/(B1238-B1237))</f>
        <v/>
      </c>
      <c r="F1238">
        <f>(B1238-B1237)*(D1238)</f>
        <v/>
      </c>
    </row>
    <row r="1239">
      <c r="B1239" s="55" t="n">
        <v>1432.85519498227</v>
      </c>
      <c r="C1239" s="55" t="n">
        <v>28.0458572173006</v>
      </c>
      <c r="D1239" s="55">
        <f>(C1239*1000)/3600</f>
        <v/>
      </c>
      <c r="E1239" s="55">
        <f>IF(B1238=B1239, 0, (D1239-D1238)/(B1239-B1238))</f>
        <v/>
      </c>
      <c r="F1239">
        <f>(B1239-B1238)*(D1239)</f>
        <v/>
      </c>
    </row>
    <row r="1240">
      <c r="B1240" s="55" t="n">
        <v>1432.85519498227</v>
      </c>
      <c r="C1240" s="55" t="n">
        <v>26.7952058363731</v>
      </c>
      <c r="D1240" s="55">
        <f>(C1240*1000)/3600</f>
        <v/>
      </c>
      <c r="E1240" s="55">
        <f>IF(B1239=B1240, 0, (D1240-D1239)/(B1240-B1239))</f>
        <v/>
      </c>
      <c r="F1240">
        <f>(B1240-B1239)*(D1240)</f>
        <v/>
      </c>
    </row>
    <row r="1241">
      <c r="B1241" s="55" t="n">
        <v>1432.85519498227</v>
      </c>
      <c r="C1241" s="55" t="n">
        <v>25.5445544554455</v>
      </c>
      <c r="D1241" s="55">
        <f>(C1241*1000)/3600</f>
        <v/>
      </c>
      <c r="E1241" s="55">
        <f>IF(B1240=B1241, 0, (D1241-D1240)/(B1241-B1240))</f>
        <v/>
      </c>
      <c r="F1241">
        <f>(B1241-B1240)*(D1241)</f>
        <v/>
      </c>
    </row>
    <row r="1242">
      <c r="B1242" s="55" t="n">
        <v>1433.55058631033</v>
      </c>
      <c r="C1242" s="55" t="n">
        <v>24.2244224422442</v>
      </c>
      <c r="D1242" s="55">
        <f>(C1242*1000)/3600</f>
        <v/>
      </c>
      <c r="E1242" s="55">
        <f>IF(B1241=B1242, 0, (D1242-D1241)/(B1242-B1241))</f>
        <v/>
      </c>
      <c r="F1242">
        <f>(B1242-B1241)*(D1242)</f>
        <v/>
      </c>
    </row>
    <row r="1243">
      <c r="B1243" s="55" t="n">
        <v>1435.43807705792</v>
      </c>
      <c r="C1243" s="55" t="n">
        <v>19.6535894190923</v>
      </c>
      <c r="D1243" s="55">
        <f>(C1243*1000)/3600</f>
        <v/>
      </c>
      <c r="E1243" s="55">
        <f>IF(B1242=B1243, 0, (D1243-D1242)/(B1243-B1242))</f>
        <v/>
      </c>
      <c r="F1243">
        <f>(B1243-B1242)*(D1243)</f>
        <v/>
      </c>
    </row>
    <row r="1244">
      <c r="B1244" s="55" t="n">
        <v>1436.03412676769</v>
      </c>
      <c r="C1244" s="55" t="n">
        <v>22.259113129358</v>
      </c>
      <c r="D1244" s="55">
        <f>(C1244*1000)/3600</f>
        <v/>
      </c>
      <c r="E1244" s="55">
        <f>IF(B1243=B1244, 0, (D1244-D1243)/(B1244-B1243))</f>
        <v/>
      </c>
      <c r="F1244">
        <f>(B1244-B1243)*(D1244)</f>
        <v/>
      </c>
    </row>
    <row r="1245">
      <c r="B1245" s="55" t="n">
        <v>1436.33215162257</v>
      </c>
      <c r="C1245" s="55" t="n">
        <v>20.889352093104</v>
      </c>
      <c r="D1245" s="55">
        <f>(C1245*1000)/3600</f>
        <v/>
      </c>
      <c r="E1245" s="55">
        <f>IF(B1244=B1245, 0, (D1245-D1244)/(B1245-B1244))</f>
        <v/>
      </c>
      <c r="F1245">
        <f>(B1245-B1244)*(D1245)</f>
        <v/>
      </c>
    </row>
    <row r="1246">
      <c r="B1246" s="55" t="n">
        <v>1441.199890919</v>
      </c>
      <c r="C1246" s="55" t="n">
        <v>21.723119680389</v>
      </c>
      <c r="D1246" s="55">
        <f>(C1246*1000)/3600</f>
        <v/>
      </c>
      <c r="E1246" s="55">
        <f>IF(B1245=B1246, 0, (D1246-D1245)/(B1246-B1245))</f>
        <v/>
      </c>
      <c r="F1246">
        <f>(B1246-B1245)*(D1246)</f>
        <v/>
      </c>
    </row>
    <row r="1247">
      <c r="B1247" s="55" t="n">
        <v>1441.89528224706</v>
      </c>
      <c r="C1247" s="55" t="n">
        <v>20.4724682994615</v>
      </c>
      <c r="D1247" s="55">
        <f>(C1247*1000)/3600</f>
        <v/>
      </c>
      <c r="E1247" s="55">
        <f>IF(B1246=B1247, 0, (D1247-D1246)/(B1247-B1246))</f>
        <v/>
      </c>
      <c r="F1247">
        <f>(B1247-B1246)*(D1247)</f>
        <v/>
      </c>
    </row>
    <row r="1248">
      <c r="B1248" s="55" t="n">
        <v>1442.93836923916</v>
      </c>
      <c r="C1248" s="55" t="n">
        <v>18.5704359909675</v>
      </c>
      <c r="D1248" s="55">
        <f>(C1248*1000)/3600</f>
        <v/>
      </c>
      <c r="E1248" s="55">
        <f>IF(B1247=B1248, 0, (D1248-D1247)/(B1248-B1247))</f>
        <v/>
      </c>
      <c r="F1248">
        <f>(B1248-B1247)*(D1248)</f>
        <v/>
      </c>
    </row>
    <row r="1249">
      <c r="B1249" s="55" t="n">
        <v>1446.41532587946</v>
      </c>
      <c r="C1249" s="55" t="n">
        <v>14.1410456835157</v>
      </c>
      <c r="D1249" s="55">
        <f>(C1249*1000)/3600</f>
        <v/>
      </c>
      <c r="E1249" s="55">
        <f>IF(B1248=B1249, 0, (D1249-D1248)/(B1249-B1248))</f>
        <v/>
      </c>
      <c r="F1249">
        <f>(B1249-B1248)*(D1249)</f>
        <v/>
      </c>
    </row>
    <row r="1250">
      <c r="B1250" s="55" t="n">
        <v>1446.76302154349</v>
      </c>
      <c r="C1250" s="55" t="n">
        <v>15.539343408025</v>
      </c>
      <c r="D1250" s="55">
        <f>(C1250*1000)/3600</f>
        <v/>
      </c>
      <c r="E1250" s="55">
        <f>IF(B1249=B1250, 0, (D1250-D1249)/(B1250-B1249))</f>
        <v/>
      </c>
      <c r="F1250">
        <f>(B1250-B1249)*(D1250)</f>
        <v/>
      </c>
    </row>
    <row r="1251">
      <c r="B1251" s="55" t="n">
        <v>1447.11071720752</v>
      </c>
      <c r="C1251" s="55" t="n">
        <v>16.9810665277054</v>
      </c>
      <c r="D1251" s="55">
        <f>(C1251*1000)/3600</f>
        <v/>
      </c>
      <c r="E1251" s="55">
        <f>IF(B1250=B1251, 0, (D1251-D1250)/(B1251-B1250))</f>
        <v/>
      </c>
      <c r="F1251">
        <f>(B1251-B1250)*(D1251)</f>
        <v/>
      </c>
    </row>
    <row r="1252">
      <c r="B1252" s="55" t="n">
        <v>1447.80610853558</v>
      </c>
      <c r="C1252" s="55" t="n">
        <v>6.29841931561577</v>
      </c>
      <c r="D1252" s="55">
        <f>(C1252*1000)/3600</f>
        <v/>
      </c>
      <c r="E1252" s="55">
        <f>IF(B1251=B1252, 0, (D1252-D1251)/(B1252-B1251))</f>
        <v/>
      </c>
      <c r="F1252">
        <f>(B1252-B1251)*(D1252)</f>
        <v/>
      </c>
    </row>
    <row r="1253">
      <c r="B1253" s="55" t="n">
        <v>1448.15380419961</v>
      </c>
      <c r="C1253" s="55" t="n">
        <v>11.3705054715998</v>
      </c>
      <c r="D1253" s="55">
        <f>(C1253*1000)/3600</f>
        <v/>
      </c>
      <c r="E1253" s="55">
        <f>IF(B1252=B1253, 0, (D1253-D1252)/(B1253-B1252))</f>
        <v/>
      </c>
      <c r="F1253">
        <f>(B1253-B1252)*(D1253)</f>
        <v/>
      </c>
    </row>
    <row r="1254">
      <c r="B1254" s="55" t="n">
        <v>1448.15380419961</v>
      </c>
      <c r="C1254" s="55" t="n">
        <v>10.1198540906722</v>
      </c>
      <c r="D1254" s="55">
        <f>(C1254*1000)/3600</f>
        <v/>
      </c>
      <c r="E1254" s="55">
        <f>IF(B1253=B1254, 0, (D1254-D1253)/(B1254-B1253))</f>
        <v/>
      </c>
      <c r="F1254">
        <f>(B1254-B1253)*(D1254)</f>
        <v/>
      </c>
    </row>
    <row r="1255">
      <c r="B1255" s="55" t="n">
        <v>1448.15380419961</v>
      </c>
      <c r="C1255" s="55" t="n">
        <v>8.86920270974468</v>
      </c>
      <c r="D1255" s="55">
        <f>(C1255*1000)/3600</f>
        <v/>
      </c>
      <c r="E1255" s="55">
        <f>IF(B1254=B1255, 0, (D1255-D1254)/(B1255-B1254))</f>
        <v/>
      </c>
      <c r="F1255">
        <f>(B1255-B1254)*(D1255)</f>
        <v/>
      </c>
    </row>
    <row r="1256">
      <c r="B1256" s="55" t="n">
        <v>1448.15380419961</v>
      </c>
      <c r="C1256" s="55" t="n">
        <v>7.61855132881711</v>
      </c>
      <c r="D1256" s="55">
        <f>(C1256*1000)/3600</f>
        <v/>
      </c>
      <c r="E1256" s="55">
        <f>IF(B1255=B1256, 0, (D1256-D1255)/(B1256-B1255))</f>
        <v/>
      </c>
      <c r="F1256">
        <f>(B1256-B1255)*(D1256)</f>
        <v/>
      </c>
    </row>
    <row r="1257">
      <c r="B1257" s="55" t="n">
        <v>1448.50149986364</v>
      </c>
      <c r="C1257" s="55" t="n">
        <v>12.8122285912801</v>
      </c>
      <c r="D1257" s="55">
        <f>(C1257*1000)/3600</f>
        <v/>
      </c>
      <c r="E1257" s="55">
        <f>IF(B1256=B1257, 0, (D1257-D1256)/(B1257-B1256))</f>
        <v/>
      </c>
      <c r="F1257">
        <f>(B1257-B1256)*(D1257)</f>
        <v/>
      </c>
    </row>
    <row r="1258">
      <c r="B1258" s="55" t="n">
        <v>1449.19689119171</v>
      </c>
      <c r="C1258" s="55" t="n">
        <v>2.02536043077992</v>
      </c>
      <c r="D1258" s="55">
        <f>(C1258*1000)/3600</f>
        <v/>
      </c>
      <c r="E1258" s="55">
        <f>IF(B1257=B1258, 0, (D1258-D1257)/(B1258-B1257))</f>
        <v/>
      </c>
      <c r="F1258">
        <f>(B1258-B1257)*(D1258)</f>
        <v/>
      </c>
    </row>
    <row r="1259">
      <c r="B1259" s="55" t="n">
        <v>1449.54458685574</v>
      </c>
      <c r="C1259" s="55" t="n">
        <v>3.44971339239188</v>
      </c>
      <c r="D1259" s="55">
        <f>(C1259*1000)/3600</f>
        <v/>
      </c>
      <c r="E1259" s="55">
        <f>IF(B1258=B1259, 0, (D1259-D1258)/(B1259-B1258))</f>
        <v/>
      </c>
      <c r="F1259">
        <f>(B1259-B1258)*(D1259)</f>
        <v/>
      </c>
    </row>
    <row r="1260">
      <c r="B1260" s="55" t="n">
        <v>1449.89228251977</v>
      </c>
      <c r="C1260" s="55" t="n">
        <v>4.94354698627759</v>
      </c>
      <c r="D1260" s="55">
        <f>(C1260*1000)/3600</f>
        <v/>
      </c>
      <c r="E1260" s="55">
        <f>IF(B1259=B1260, 0, (D1260-D1259)/(B1260-B1259))</f>
        <v/>
      </c>
      <c r="F1260">
        <f>(B1260-B1259)*(D1260)</f>
        <v/>
      </c>
    </row>
    <row r="1261">
      <c r="B1261" s="55" t="n">
        <v>1452.32615216798</v>
      </c>
      <c r="C1261" s="55" t="n">
        <v>0.288344623936069</v>
      </c>
      <c r="D1261" s="55">
        <f>(C1261*1000)/3600</f>
        <v/>
      </c>
      <c r="E1261" s="55">
        <f>IF(B1260=B1261, 0, (D1261-D1260)/(B1261-B1260))</f>
        <v/>
      </c>
      <c r="F1261">
        <f>(B1261-B1260)*(D1261)</f>
        <v/>
      </c>
    </row>
    <row r="1262">
      <c r="B1262" s="55" t="n">
        <v>1461.36623943277</v>
      </c>
      <c r="C1262" s="55" t="n">
        <v>0.149383359388593</v>
      </c>
      <c r="D1262" s="55">
        <f>(C1262*1000)/3600</f>
        <v/>
      </c>
      <c r="E1262" s="55">
        <f>IF(B1261=B1262, 0, (D1262-D1261)/(B1262-B1261))</f>
        <v/>
      </c>
      <c r="F1262">
        <f>(B1262-B1261)*(D1262)</f>
        <v/>
      </c>
    </row>
    <row r="1263">
      <c r="B1263" s="55" t="n">
        <v>1469.71093536951</v>
      </c>
      <c r="C1263" s="55" t="n">
        <v>0.149383359388593</v>
      </c>
      <c r="D1263" s="55">
        <f>(C1263*1000)/3600</f>
        <v/>
      </c>
      <c r="E1263" s="55">
        <f>IF(B1262=B1263, 0, (D1263-D1262)/(B1263-B1262))</f>
        <v/>
      </c>
      <c r="F1263">
        <f>(B1263-B1262)*(D1263)</f>
        <v/>
      </c>
    </row>
    <row r="1264">
      <c r="B1264" s="55" t="n">
        <v>1477.12844286883</v>
      </c>
      <c r="C1264" s="55" t="n">
        <v>0.270974465867652</v>
      </c>
      <c r="D1264" s="55">
        <f>(C1264*1000)/3600</f>
        <v/>
      </c>
      <c r="E1264" s="55">
        <f>IF(B1263=B1264, 0, (D1264-D1263)/(B1264-B1263))</f>
        <v/>
      </c>
      <c r="F1264">
        <f>(B1264-B1263)*(D1264)</f>
        <v/>
      </c>
    </row>
    <row r="1265">
      <c r="B1265" s="55" t="n">
        <v>1478.05563130624</v>
      </c>
      <c r="C1265" s="55" t="n">
        <v>1.73875282265069</v>
      </c>
      <c r="D1265" s="55">
        <f>(C1265*1000)/3600</f>
        <v/>
      </c>
      <c r="E1265" s="55">
        <f>IF(B1264=B1265, 0, (D1265-D1264)/(B1265-B1264))</f>
        <v/>
      </c>
      <c r="F1265">
        <f>(B1265-B1264)*(D1265)</f>
        <v/>
      </c>
    </row>
    <row r="1266">
      <c r="B1266" s="55" t="n">
        <v>1478.7510226343</v>
      </c>
      <c r="C1266" s="55" t="n">
        <v>2.96334896647559</v>
      </c>
      <c r="D1266" s="55">
        <f>(C1266*1000)/3600</f>
        <v/>
      </c>
      <c r="E1266" s="55">
        <f>IF(B1265=B1266, 0, (D1266-D1265)/(B1266-B1265))</f>
        <v/>
      </c>
      <c r="F1266">
        <f>(B1266-B1265)*(D1266)</f>
        <v/>
      </c>
    </row>
    <row r="1267">
      <c r="B1267" s="55" t="n">
        <v>1478.7510226343</v>
      </c>
      <c r="C1267" s="55" t="n">
        <v>5.673093625152</v>
      </c>
      <c r="D1267" s="55">
        <f>(C1267*1000)/3600</f>
        <v/>
      </c>
      <c r="E1267" s="55">
        <f>IF(B1266=B1267, 0, (D1267-D1266)/(B1267-B1266))</f>
        <v/>
      </c>
      <c r="F1267">
        <f>(B1267-B1266)*(D1267)</f>
        <v/>
      </c>
    </row>
    <row r="1268">
      <c r="B1268" s="55" t="n">
        <v>1479.58549222797</v>
      </c>
      <c r="C1268" s="55" t="n">
        <v>4.61003995136357</v>
      </c>
      <c r="D1268" s="55">
        <f>(C1268*1000)/3600</f>
        <v/>
      </c>
      <c r="E1268" s="55">
        <f>IF(B1267=B1268, 0, (D1268-D1267)/(B1268-B1267))</f>
        <v/>
      </c>
      <c r="F1268">
        <f>(B1268-B1267)*(D1268)</f>
        <v/>
      </c>
    </row>
    <row r="1269">
      <c r="B1269" s="55" t="n">
        <v>1480.83719661848</v>
      </c>
      <c r="C1269" s="55" t="n">
        <v>7.09744658676396</v>
      </c>
      <c r="D1269" s="55">
        <f>(C1269*1000)/3600</f>
        <v/>
      </c>
      <c r="E1269" s="55">
        <f>IF(B1268=B1269, 0, (D1269-D1268)/(B1269-B1268))</f>
        <v/>
      </c>
      <c r="F1269">
        <f>(B1269-B1268)*(D1269)</f>
        <v/>
      </c>
    </row>
    <row r="1270">
      <c r="B1270" s="55" t="n">
        <v>1481.88028361058</v>
      </c>
      <c r="C1270" s="55" t="n">
        <v>8.956053500086851</v>
      </c>
      <c r="D1270" s="55">
        <f>(C1270*1000)/3600</f>
        <v/>
      </c>
      <c r="E1270" s="55">
        <f>IF(B1269=B1270, 0, (D1270-D1269)/(B1270-B1269))</f>
        <v/>
      </c>
      <c r="F1270">
        <f>(B1270-B1269)*(D1270)</f>
        <v/>
      </c>
    </row>
    <row r="1271">
      <c r="B1271" s="55" t="n">
        <v>1483.75784019634</v>
      </c>
      <c r="C1271" s="55" t="n">
        <v>10.6548549591801</v>
      </c>
      <c r="D1271" s="55">
        <f>(C1271*1000)/3600</f>
        <v/>
      </c>
      <c r="E1271" s="55">
        <f>IF(B1270=B1271, 0, (D1271-D1270)/(B1271-B1270))</f>
        <v/>
      </c>
      <c r="F1271">
        <f>(B1271-B1270)*(D1271)</f>
        <v/>
      </c>
    </row>
    <row r="1272">
      <c r="B1272" s="55" t="n">
        <v>1485.00954458685</v>
      </c>
      <c r="C1272" s="55" t="n">
        <v>12.4214000347403</v>
      </c>
      <c r="D1272" s="55">
        <f>(C1272*1000)/3600</f>
        <v/>
      </c>
      <c r="E1272" s="55">
        <f>IF(B1271=B1272, 0, (D1272-D1271)/(B1272-B1271))</f>
        <v/>
      </c>
      <c r="F1272">
        <f>(B1272-B1271)*(D1272)</f>
        <v/>
      </c>
    </row>
    <row r="1273">
      <c r="B1273" s="55" t="n">
        <v>1485.00954458685</v>
      </c>
      <c r="C1273" s="55" t="n">
        <v>13.4896647559492</v>
      </c>
      <c r="D1273" s="55">
        <f>(C1273*1000)/3600</f>
        <v/>
      </c>
      <c r="E1273" s="55">
        <f>IF(B1272=B1273, 0, (D1273-D1272)/(B1273-B1272))</f>
        <v/>
      </c>
      <c r="F1273">
        <f>(B1273-B1272)*(D1273)</f>
        <v/>
      </c>
    </row>
    <row r="1274">
      <c r="B1274" s="55" t="n">
        <v>1486.40032724297</v>
      </c>
      <c r="C1274" s="55" t="n">
        <v>15.0529789821087</v>
      </c>
      <c r="D1274" s="55">
        <f>(C1274*1000)/3600</f>
        <v/>
      </c>
      <c r="E1274" s="55">
        <f>IF(B1273=B1274, 0, (D1274-D1273)/(B1274-B1273))</f>
        <v/>
      </c>
      <c r="F1274">
        <f>(B1274-B1273)*(D1274)</f>
        <v/>
      </c>
    </row>
    <row r="1275">
      <c r="B1275" s="55" t="n">
        <v>1487.09571857103</v>
      </c>
      <c r="C1275" s="55" t="n">
        <v>16.651033524405</v>
      </c>
      <c r="D1275" s="55">
        <f>(C1275*1000)/3600</f>
        <v/>
      </c>
      <c r="E1275" s="55">
        <f>IF(B1274=B1275, 0, (D1275-D1274)/(B1275-B1274))</f>
        <v/>
      </c>
      <c r="F1275">
        <f>(B1275-B1274)*(D1275)</f>
        <v/>
      </c>
    </row>
    <row r="1276">
      <c r="B1276" s="55" t="n">
        <v>1487.7911098991</v>
      </c>
      <c r="C1276" s="55" t="n">
        <v>18.4575299635226</v>
      </c>
      <c r="D1276" s="55">
        <f>(C1276*1000)/3600</f>
        <v/>
      </c>
      <c r="E1276" s="55">
        <f>IF(B1275=B1276, 0, (D1276-D1275)/(B1276-B1275))</f>
        <v/>
      </c>
      <c r="F1276">
        <f>(B1276-B1275)*(D1276)</f>
        <v/>
      </c>
    </row>
    <row r="1277">
      <c r="B1277" s="55" t="n">
        <v>1488.48650122716</v>
      </c>
      <c r="C1277" s="55" t="n">
        <v>21.445197151294</v>
      </c>
      <c r="D1277" s="55">
        <f>(C1277*1000)/3600</f>
        <v/>
      </c>
      <c r="E1277" s="55">
        <f>IF(B1276=B1277, 0, (D1277-D1276)/(B1277-B1276))</f>
        <v/>
      </c>
      <c r="F1277">
        <f>(B1277-B1276)*(D1277)</f>
        <v/>
      </c>
    </row>
    <row r="1278">
      <c r="B1278" s="55" t="n">
        <v>1488.48650122716</v>
      </c>
      <c r="C1278" s="55" t="n">
        <v>20.1945457703665</v>
      </c>
      <c r="D1278" s="55">
        <f>(C1278*1000)/3600</f>
        <v/>
      </c>
      <c r="E1278" s="55">
        <f>IF(B1277=B1278, 0, (D1278-D1277)/(B1278-B1277))</f>
        <v/>
      </c>
      <c r="F1278">
        <f>(B1278-B1277)*(D1278)</f>
        <v/>
      </c>
    </row>
    <row r="1279">
      <c r="B1279" s="55" t="n">
        <v>1488.48650122716</v>
      </c>
      <c r="C1279" s="55" t="n">
        <v>24.849748132708</v>
      </c>
      <c r="D1279" s="55">
        <f>(C1279*1000)/3600</f>
        <v/>
      </c>
      <c r="E1279" s="55">
        <f>IF(B1278=B1279, 0, (D1279-D1278)/(B1279-B1278))</f>
        <v/>
      </c>
      <c r="F1279">
        <f>(B1279-B1278)*(D1279)</f>
        <v/>
      </c>
    </row>
    <row r="1280">
      <c r="B1280" s="55" t="n">
        <v>1489.18189255522</v>
      </c>
      <c r="C1280" s="55" t="n">
        <v>23.2690637484801</v>
      </c>
      <c r="D1280" s="55">
        <f>(C1280*1000)/3600</f>
        <v/>
      </c>
      <c r="E1280" s="55">
        <f>IF(B1279=B1280, 0, (D1280-D1279)/(B1280-B1279))</f>
        <v/>
      </c>
      <c r="F1280">
        <f>(B1280-B1279)*(D1280)</f>
        <v/>
      </c>
    </row>
    <row r="1281">
      <c r="B1281" s="55" t="n">
        <v>1489.87728388328</v>
      </c>
      <c r="C1281" s="55" t="n">
        <v>25.4750738231718</v>
      </c>
      <c r="D1281" s="55">
        <f>(C1281*1000)/3600</f>
        <v/>
      </c>
      <c r="E1281" s="55">
        <f>IF(B1280=B1281, 0, (D1281-D1280)/(B1281-B1280))</f>
        <v/>
      </c>
      <c r="F1281">
        <f>(B1281-B1280)*(D1281)</f>
        <v/>
      </c>
    </row>
    <row r="1282">
      <c r="B1282" s="55" t="n">
        <v>1490.57267521134</v>
      </c>
      <c r="C1282" s="55" t="n">
        <v>27.2815702622893</v>
      </c>
      <c r="D1282" s="55">
        <f>(C1282*1000)/3600</f>
        <v/>
      </c>
      <c r="E1282" s="55">
        <f>IF(B1281=B1282, 0, (D1282-D1281)/(B1282-B1281))</f>
        <v/>
      </c>
      <c r="F1282">
        <f>(B1282-B1281)*(D1282)</f>
        <v/>
      </c>
    </row>
    <row r="1283">
      <c r="B1283" s="55" t="n">
        <v>1490.57267521134</v>
      </c>
      <c r="C1283" s="55" t="n">
        <v>28.9143651207226</v>
      </c>
      <c r="D1283" s="55">
        <f>(C1283*1000)/3600</f>
        <v/>
      </c>
      <c r="E1283" s="55">
        <f>IF(B1282=B1283, 0, (D1283-D1282)/(B1283-B1282))</f>
        <v/>
      </c>
      <c r="F1283">
        <f>(B1283-B1282)*(D1283)</f>
        <v/>
      </c>
    </row>
    <row r="1284">
      <c r="B1284" s="55" t="n">
        <v>1491.2680665394</v>
      </c>
      <c r="C1284" s="55" t="n">
        <v>31.1724856696196</v>
      </c>
      <c r="D1284" s="55">
        <f>(C1284*1000)/3600</f>
        <v/>
      </c>
      <c r="E1284" s="55">
        <f>IF(B1283=B1284, 0, (D1284-D1283)/(B1284-B1283))</f>
        <v/>
      </c>
      <c r="F1284">
        <f>(B1284-B1283)*(D1284)</f>
        <v/>
      </c>
    </row>
    <row r="1285">
      <c r="B1285" s="55" t="n">
        <v>1491.2680665394</v>
      </c>
      <c r="C1285" s="55" t="n">
        <v>29.921834288692</v>
      </c>
      <c r="D1285" s="55">
        <f>(C1285*1000)/3600</f>
        <v/>
      </c>
      <c r="E1285" s="55">
        <f>IF(B1284=B1285, 0, (D1285-D1284)/(B1285-B1284))</f>
        <v/>
      </c>
      <c r="F1285">
        <f>(B1285-B1284)*(D1285)</f>
        <v/>
      </c>
    </row>
    <row r="1286">
      <c r="B1286" s="55" t="n">
        <v>1491.96345786746</v>
      </c>
      <c r="C1286" s="55" t="n">
        <v>32.9095014764634</v>
      </c>
      <c r="D1286" s="55">
        <f>(C1286*1000)/3600</f>
        <v/>
      </c>
      <c r="E1286" s="55">
        <f>IF(B1285=B1286, 0, (D1286-D1285)/(B1286-B1285))</f>
        <v/>
      </c>
      <c r="F1286">
        <f>(B1286-B1285)*(D1286)</f>
        <v/>
      </c>
    </row>
    <row r="1287">
      <c r="B1287" s="55" t="n">
        <v>1492.65884919552</v>
      </c>
      <c r="C1287" s="55" t="n">
        <v>35.7582073996873</v>
      </c>
      <c r="D1287" s="55">
        <f>(C1287*1000)/3600</f>
        <v/>
      </c>
      <c r="E1287" s="55">
        <f>IF(B1286=B1287, 0, (D1287-D1286)/(B1287-B1286))</f>
        <v/>
      </c>
      <c r="F1287">
        <f>(B1287-B1286)*(D1287)</f>
        <v/>
      </c>
    </row>
    <row r="1288">
      <c r="B1288" s="55" t="n">
        <v>1492.65884919552</v>
      </c>
      <c r="C1288" s="55" t="n">
        <v>34.5075560187597</v>
      </c>
      <c r="D1288" s="55">
        <f>(C1288*1000)/3600</f>
        <v/>
      </c>
      <c r="E1288" s="55">
        <f>IF(B1287=B1288, 0, (D1288-D1287)/(B1288-B1287))</f>
        <v/>
      </c>
      <c r="F1288">
        <f>(B1288-B1287)*(D1288)</f>
        <v/>
      </c>
    </row>
    <row r="1289">
      <c r="B1289" s="55" t="n">
        <v>1493.35424052358</v>
      </c>
      <c r="C1289" s="55" t="n">
        <v>37.5125933645996</v>
      </c>
      <c r="D1289" s="55">
        <f>(C1289*1000)/3600</f>
        <v/>
      </c>
      <c r="E1289" s="55">
        <f>IF(B1288=B1289, 0, (D1289-D1288)/(B1289-B1288))</f>
        <v/>
      </c>
      <c r="F1289">
        <f>(B1289-B1288)*(D1289)</f>
        <v/>
      </c>
    </row>
    <row r="1290">
      <c r="B1290" s="55" t="n">
        <v>1494.04963185164</v>
      </c>
      <c r="C1290" s="55" t="n">
        <v>40.3439291297551</v>
      </c>
      <c r="D1290" s="55">
        <f>(C1290*1000)/3600</f>
        <v/>
      </c>
      <c r="E1290" s="55">
        <f>IF(B1289=B1290, 0, (D1290-D1289)/(B1290-B1289))</f>
        <v/>
      </c>
      <c r="F1290">
        <f>(B1290-B1289)*(D1290)</f>
        <v/>
      </c>
    </row>
    <row r="1291">
      <c r="B1291" s="55" t="n">
        <v>1494.04963185164</v>
      </c>
      <c r="C1291" s="55" t="n">
        <v>39.0932777488275</v>
      </c>
      <c r="D1291" s="55">
        <f>(C1291*1000)/3600</f>
        <v/>
      </c>
      <c r="E1291" s="55">
        <f>IF(B1290=B1291, 0, (D1291-D1290)/(B1291-B1290))</f>
        <v/>
      </c>
      <c r="F1291">
        <f>(B1291-B1290)*(D1291)</f>
        <v/>
      </c>
    </row>
    <row r="1292">
      <c r="B1292" s="55" t="n">
        <v>1494.74502317971</v>
      </c>
      <c r="C1292" s="55" t="n">
        <v>42.0983150946673</v>
      </c>
      <c r="D1292" s="55">
        <f>(C1292*1000)/3600</f>
        <v/>
      </c>
      <c r="E1292" s="55">
        <f>IF(B1291=B1292, 0, (D1292-D1291)/(B1292-B1291))</f>
        <v/>
      </c>
      <c r="F1292">
        <f>(B1292-B1291)*(D1292)</f>
        <v/>
      </c>
    </row>
    <row r="1293">
      <c r="B1293" s="55" t="n">
        <v>1495.44041450777</v>
      </c>
      <c r="C1293" s="55" t="n">
        <v>43.748480111169</v>
      </c>
      <c r="D1293" s="55">
        <f>(C1293*1000)/3600</f>
        <v/>
      </c>
      <c r="E1293" s="55">
        <f>IF(B1292=B1293, 0, (D1293-D1292)/(B1293-B1292))</f>
        <v/>
      </c>
      <c r="F1293">
        <f>(B1293-B1292)*(D1293)</f>
        <v/>
      </c>
    </row>
    <row r="1294">
      <c r="B1294" s="55" t="n">
        <v>1496.13580583583</v>
      </c>
      <c r="C1294" s="55" t="n">
        <v>45.572346708355</v>
      </c>
      <c r="D1294" s="55">
        <f>(C1294*1000)/3600</f>
        <v/>
      </c>
      <c r="E1294" s="55">
        <f>IF(B1293=B1294, 0, (D1294-D1293)/(B1294-B1293))</f>
        <v/>
      </c>
      <c r="F1294">
        <f>(B1294-B1293)*(D1294)</f>
        <v/>
      </c>
    </row>
    <row r="1295">
      <c r="B1295" s="55" t="n">
        <v>1497.52658849195</v>
      </c>
      <c r="C1295" s="55" t="n">
        <v>47.8478374153205</v>
      </c>
      <c r="D1295" s="55">
        <f>(C1295*1000)/3600</f>
        <v/>
      </c>
      <c r="E1295" s="55">
        <f>IF(B1294=B1295, 0, (D1295-D1294)/(B1295-B1294))</f>
        <v/>
      </c>
      <c r="F1295">
        <f>(B1295-B1294)*(D1295)</f>
        <v/>
      </c>
    </row>
    <row r="1296">
      <c r="B1296" s="55" t="n">
        <v>1499.05644941368</v>
      </c>
      <c r="C1296" s="55" t="n">
        <v>49.9878408893521</v>
      </c>
      <c r="D1296" s="55">
        <f>(C1296*1000)/3600</f>
        <v/>
      </c>
      <c r="E1296" s="55">
        <f>IF(B1295=B1296, 0, (D1296-D1295)/(B1296-B1295))</f>
        <v/>
      </c>
      <c r="F1296">
        <f>(B1296-B1295)*(D1296)</f>
        <v/>
      </c>
    </row>
    <row r="1297">
      <c r="B1297" s="55" t="n">
        <v>1500.30815380419</v>
      </c>
      <c r="C1297" s="55" t="n">
        <v>51.4782004516241</v>
      </c>
      <c r="D1297" s="55">
        <f>(C1297*1000)/3600</f>
        <v/>
      </c>
      <c r="E1297" s="55">
        <f>IF(B1296=B1297, 0, (D1297-D1296)/(B1297-B1296))</f>
        <v/>
      </c>
      <c r="F1297">
        <f>(B1297-B1296)*(D1297)</f>
        <v/>
      </c>
    </row>
    <row r="1298">
      <c r="B1298" s="55" t="n">
        <v>1502.95064085083</v>
      </c>
      <c r="C1298" s="55" t="n">
        <v>53.114469341671</v>
      </c>
      <c r="D1298" s="55">
        <f>(C1298*1000)/3600</f>
        <v/>
      </c>
      <c r="E1298" s="55">
        <f>IF(B1297=B1298, 0, (D1298-D1297)/(B1298-B1297))</f>
        <v/>
      </c>
      <c r="F1298">
        <f>(B1298-B1297)*(D1298)</f>
        <v/>
      </c>
    </row>
    <row r="1299">
      <c r="B1299" s="55" t="n">
        <v>1505.52358876465</v>
      </c>
      <c r="C1299" s="55" t="n">
        <v>54.6569393781483</v>
      </c>
      <c r="D1299" s="55">
        <f>(C1299*1000)/3600</f>
        <v/>
      </c>
      <c r="E1299" s="55">
        <f>IF(B1298=B1299, 0, (D1299-D1298)/(B1299-B1298))</f>
        <v/>
      </c>
      <c r="F1299">
        <f>(B1299-B1298)*(D1299)</f>
        <v/>
      </c>
    </row>
    <row r="1300">
      <c r="B1300" s="55" t="n">
        <v>1508.51377147532</v>
      </c>
      <c r="C1300" s="55" t="n">
        <v>56.3661629320826</v>
      </c>
      <c r="D1300" s="55">
        <f>(C1300*1000)/3600</f>
        <v/>
      </c>
      <c r="E1300" s="55">
        <f>IF(B1299=B1300, 0, (D1300-D1299)/(B1300-B1299))</f>
        <v/>
      </c>
      <c r="F1300">
        <f>(B1300-B1299)*(D1300)</f>
        <v/>
      </c>
    </row>
    <row r="1301">
      <c r="B1301" s="55" t="n">
        <v>1509.90455413144</v>
      </c>
      <c r="C1301" s="55" t="n">
        <v>58.2004516241097</v>
      </c>
      <c r="D1301" s="55">
        <f>(C1301*1000)/3600</f>
        <v/>
      </c>
      <c r="E1301" s="55">
        <f>IF(B1300=B1301, 0, (D1301-D1300)/(B1301-B1300))</f>
        <v/>
      </c>
      <c r="F1301">
        <f>(B1301-B1300)*(D1301)</f>
        <v/>
      </c>
    </row>
    <row r="1302">
      <c r="B1302" s="55" t="n">
        <v>1511.43441505317</v>
      </c>
      <c r="C1302" s="55" t="n">
        <v>60.1980198019802</v>
      </c>
      <c r="D1302" s="55">
        <f>(C1302*1000)/3600</f>
        <v/>
      </c>
      <c r="E1302" s="55">
        <f>IF(B1301=B1302, 0, (D1302-D1301)/(B1302-B1301))</f>
        <v/>
      </c>
      <c r="F1302">
        <f>(B1302-B1301)*(D1302)</f>
        <v/>
      </c>
    </row>
    <row r="1303">
      <c r="B1303" s="55" t="n">
        <v>1512.12980638123</v>
      </c>
      <c r="C1303" s="55" t="n">
        <v>61.8829251346187</v>
      </c>
      <c r="D1303" s="55">
        <f>(C1303*1000)/3600</f>
        <v/>
      </c>
      <c r="E1303" s="55">
        <f>IF(B1302=B1303, 0, (D1303-D1302)/(B1303-B1302))</f>
        <v/>
      </c>
      <c r="F1303">
        <f>(B1303-B1302)*(D1303)</f>
        <v/>
      </c>
    </row>
    <row r="1304">
      <c r="B1304" s="55" t="n">
        <v>1512.82519770929</v>
      </c>
      <c r="C1304" s="55" t="n">
        <v>63.6199409414625</v>
      </c>
      <c r="D1304" s="55">
        <f>(C1304*1000)/3600</f>
        <v/>
      </c>
      <c r="E1304" s="55">
        <f>IF(B1303=B1304, 0, (D1304-D1303)/(B1304-B1303))</f>
        <v/>
      </c>
      <c r="F1304">
        <f>(B1304-B1303)*(D1304)</f>
        <v/>
      </c>
    </row>
    <row r="1305">
      <c r="B1305" s="55" t="n">
        <v>1513.52058903736</v>
      </c>
      <c r="C1305" s="55" t="n">
        <v>65.2179954837589</v>
      </c>
      <c r="D1305" s="55">
        <f>(C1305*1000)/3600</f>
        <v/>
      </c>
      <c r="E1305" s="55">
        <f>IF(B1304=B1305, 0, (D1305-D1304)/(B1305-B1304))</f>
        <v/>
      </c>
      <c r="F1305">
        <f>(B1305-B1304)*(D1305)</f>
        <v/>
      </c>
    </row>
    <row r="1306">
      <c r="B1306" s="55" t="n">
        <v>1513.52058903736</v>
      </c>
      <c r="C1306" s="55" t="n">
        <v>67.99722077470901</v>
      </c>
      <c r="D1306" s="55">
        <f>(C1306*1000)/3600</f>
        <v/>
      </c>
      <c r="E1306" s="55">
        <f>IF(B1305=B1306, 0, (D1306-D1305)/(B1306-B1305))</f>
        <v/>
      </c>
      <c r="F1306">
        <f>(B1306-B1305)*(D1306)</f>
        <v/>
      </c>
    </row>
    <row r="1307">
      <c r="B1307" s="55" t="n">
        <v>1514.35505863103</v>
      </c>
      <c r="C1307" s="55" t="n">
        <v>66.8091019628278</v>
      </c>
      <c r="D1307" s="55">
        <f>(C1307*1000)/3600</f>
        <v/>
      </c>
      <c r="E1307" s="55">
        <f>IF(B1306=B1307, 0, (D1307-D1306)/(B1307-B1306))</f>
        <v/>
      </c>
      <c r="F1307">
        <f>(B1307-B1306)*(D1307)</f>
        <v/>
      </c>
    </row>
    <row r="1308">
      <c r="B1308" s="55" t="n">
        <v>1515.60676302154</v>
      </c>
      <c r="C1308" s="55" t="n">
        <v>69.19576168143131</v>
      </c>
      <c r="D1308" s="55">
        <f>(C1308*1000)/3600</f>
        <v/>
      </c>
      <c r="E1308" s="55">
        <f>IF(B1307=B1308, 0, (D1308-D1307)/(B1308-B1307))</f>
        <v/>
      </c>
      <c r="F1308">
        <f>(B1308-B1307)*(D1308)</f>
        <v/>
      </c>
    </row>
    <row r="1309">
      <c r="B1309" s="55" t="n">
        <v>1517.13662394327</v>
      </c>
      <c r="C1309" s="55" t="n">
        <v>71.1446934167101</v>
      </c>
      <c r="D1309" s="55">
        <f>(C1309*1000)/3600</f>
        <v/>
      </c>
      <c r="E1309" s="55">
        <f>IF(B1308=B1309, 0, (D1309-D1308)/(B1309-B1308))</f>
        <v/>
      </c>
      <c r="F1309">
        <f>(B1309-B1308)*(D1309)</f>
        <v/>
      </c>
    </row>
    <row r="1310">
      <c r="B1310" s="55" t="n">
        <v>1520.27581908138</v>
      </c>
      <c r="C1310" s="55" t="n">
        <v>72.4340554356187</v>
      </c>
      <c r="D1310" s="55">
        <f>(C1310*1000)/3600</f>
        <v/>
      </c>
      <c r="E1310" s="55">
        <f>IF(B1309=B1310, 0, (D1310-D1309)/(B1310-B1309))</f>
        <v/>
      </c>
      <c r="F1310">
        <f>(B1310-B1309)*(D1310)</f>
        <v/>
      </c>
    </row>
    <row r="1311">
      <c r="B1311" s="55" t="n">
        <v>1521.86528497409</v>
      </c>
      <c r="C1311" s="55" t="n">
        <v>73.66684036824731</v>
      </c>
      <c r="D1311" s="55">
        <f>(C1311*1000)/3600</f>
        <v/>
      </c>
      <c r="E1311" s="55">
        <f>IF(B1310=B1311, 0, (D1311-D1310)/(B1311-B1310))</f>
        <v/>
      </c>
      <c r="F1311">
        <f>(B1311-B1310)*(D1311)</f>
        <v/>
      </c>
    </row>
    <row r="1312">
      <c r="B1312" s="55" t="n">
        <v>1525.57403872375</v>
      </c>
      <c r="C1312" s="55" t="n">
        <v>71.8881361820392</v>
      </c>
      <c r="D1312" s="55">
        <f>(C1312*1000)/3600</f>
        <v/>
      </c>
      <c r="E1312" s="55">
        <f>IF(B1311=B1312, 0, (D1312-D1311)/(B1312-B1311))</f>
        <v/>
      </c>
      <c r="F1312">
        <f>(B1312-B1311)*(D1312)</f>
        <v/>
      </c>
    </row>
    <row r="1313">
      <c r="B1313" s="55" t="n">
        <v>1525.68993727842</v>
      </c>
      <c r="C1313" s="55" t="n">
        <v>67.7106131665798</v>
      </c>
      <c r="D1313" s="55">
        <f>(C1313*1000)/3600</f>
        <v/>
      </c>
      <c r="E1313" s="55">
        <f>IF(B1312=B1313, 0, (D1313-D1312)/(B1313-B1312))</f>
        <v/>
      </c>
      <c r="F1313">
        <f>(B1313-B1312)*(D1313)</f>
        <v/>
      </c>
    </row>
    <row r="1314">
      <c r="B1314" s="55" t="n">
        <v>1526.03763294245</v>
      </c>
      <c r="C1314" s="55" t="n">
        <v>70.29008163974289</v>
      </c>
      <c r="D1314" s="55">
        <f>(C1314*1000)/3600</f>
        <v/>
      </c>
      <c r="E1314" s="55">
        <f>IF(B1313=B1314, 0, (D1314-D1313)/(B1314-B1313))</f>
        <v/>
      </c>
      <c r="F1314">
        <f>(B1314-B1313)*(D1314)</f>
        <v/>
      </c>
    </row>
    <row r="1315">
      <c r="B1315" s="55" t="n">
        <v>1526.03763294245</v>
      </c>
      <c r="C1315" s="55" t="n">
        <v>69.0394302588153</v>
      </c>
      <c r="D1315" s="55">
        <f>(C1315*1000)/3600</f>
        <v/>
      </c>
      <c r="E1315" s="55">
        <f>IF(B1314=B1315, 0, (D1315-D1314)/(B1315-B1314))</f>
        <v/>
      </c>
      <c r="F1315">
        <f>(B1315-B1314)*(D1315)</f>
        <v/>
      </c>
    </row>
    <row r="1316">
      <c r="B1316" s="55" t="n">
        <v>1527.08071993455</v>
      </c>
      <c r="C1316" s="55" t="n">
        <v>64.2452666319263</v>
      </c>
      <c r="D1316" s="55">
        <f>(C1316*1000)/3600</f>
        <v/>
      </c>
      <c r="E1316" s="55">
        <f>IF(B1315=B1316, 0, (D1316-D1315)/(B1316-B1315))</f>
        <v/>
      </c>
      <c r="F1316">
        <f>(B1316-B1315)*(D1316)</f>
        <v/>
      </c>
    </row>
    <row r="1317">
      <c r="B1317" s="55" t="n">
        <v>1527.7065721298</v>
      </c>
      <c r="C1317" s="55" t="n">
        <v>65.95449018586071</v>
      </c>
      <c r="D1317" s="55">
        <f>(C1317*1000)/3600</f>
        <v/>
      </c>
      <c r="E1317" s="55">
        <f>IF(B1316=B1317, 0, (D1317-D1316)/(B1317-B1316))</f>
        <v/>
      </c>
      <c r="F1317">
        <f>(B1317-B1316)*(D1317)</f>
        <v/>
      </c>
    </row>
    <row r="1318">
      <c r="B1318" s="55" t="n">
        <v>1530.982637942</v>
      </c>
      <c r="C1318" s="55" t="n">
        <v>62.4156099820508</v>
      </c>
      <c r="D1318" s="55">
        <f>(C1318*1000)/3600</f>
        <v/>
      </c>
      <c r="E1318" s="55">
        <f>IF(B1317=B1318, 0, (D1318-D1317)/(B1318-B1317))</f>
        <v/>
      </c>
      <c r="F1318">
        <f>(B1318-B1317)*(D1318)</f>
        <v/>
      </c>
    </row>
    <row r="1319">
      <c r="B1319" s="55" t="n">
        <v>1532.12230706299</v>
      </c>
      <c r="C1319" s="55" t="n">
        <v>60.6887267674136</v>
      </c>
      <c r="D1319" s="55">
        <f>(C1319*1000)/3600</f>
        <v/>
      </c>
      <c r="E1319" s="55">
        <f>IF(B1318=B1319, 0, (D1319-D1318)/(B1319-B1318))</f>
        <v/>
      </c>
      <c r="F1319">
        <f>(B1319-B1318)*(D1319)</f>
        <v/>
      </c>
    </row>
    <row r="1320">
      <c r="B1320" s="55" t="n">
        <v>1535.77311153531</v>
      </c>
      <c r="C1320" s="55" t="n">
        <v>63.7936425221469</v>
      </c>
      <c r="D1320" s="55">
        <f>(C1320*1000)/3600</f>
        <v/>
      </c>
      <c r="E1320" s="55">
        <f>IF(B1319=B1320, 0, (D1320-D1319)/(B1320-B1319))</f>
        <v/>
      </c>
      <c r="F1320">
        <f>(B1320-B1319)*(D1320)</f>
        <v/>
      </c>
    </row>
    <row r="1321">
      <c r="B1321" s="55" t="n">
        <v>1535.77311153531</v>
      </c>
      <c r="C1321" s="55" t="n">
        <v>62.369289560535</v>
      </c>
      <c r="D1321" s="55">
        <f>(C1321*1000)/3600</f>
        <v/>
      </c>
      <c r="E1321" s="55">
        <f>IF(B1320=B1321, 0, (D1321-D1320)/(B1321-B1320))</f>
        <v/>
      </c>
      <c r="F1321">
        <f>(B1321-B1320)*(D1321)</f>
        <v/>
      </c>
    </row>
    <row r="1322">
      <c r="B1322" s="55" t="n">
        <v>1536.46850286337</v>
      </c>
      <c r="C1322" s="55" t="n">
        <v>65.5480284870592</v>
      </c>
      <c r="D1322" s="55">
        <f>(C1322*1000)/3600</f>
        <v/>
      </c>
      <c r="E1322" s="55">
        <f>IF(B1321=B1322, 0, (D1322-D1321)/(B1322-B1321))</f>
        <v/>
      </c>
      <c r="F1322">
        <f>(B1322-B1321)*(D1322)</f>
        <v/>
      </c>
    </row>
    <row r="1323">
      <c r="B1323" s="55" t="n">
        <v>1537.16389419143</v>
      </c>
      <c r="C1323" s="55" t="n">
        <v>68.4835852006253</v>
      </c>
      <c r="D1323" s="55">
        <f>(C1323*1000)/3600</f>
        <v/>
      </c>
      <c r="E1323" s="55">
        <f>IF(B1322=B1323, 0, (D1323-D1322)/(B1323-B1322))</f>
        <v/>
      </c>
      <c r="F1323">
        <f>(B1323-B1322)*(D1323)</f>
        <v/>
      </c>
    </row>
    <row r="1324">
      <c r="B1324" s="55" t="n">
        <v>1537.16389419143</v>
      </c>
      <c r="C1324" s="55" t="n">
        <v>67.23293381969771</v>
      </c>
      <c r="D1324" s="55">
        <f>(C1324*1000)/3600</f>
        <v/>
      </c>
      <c r="E1324" s="55">
        <f>IF(B1323=B1324, 0, (D1324-D1323)/(B1324-B1323))</f>
        <v/>
      </c>
      <c r="F1324">
        <f>(B1324-B1323)*(D1324)</f>
        <v/>
      </c>
    </row>
    <row r="1325">
      <c r="B1325" s="55" t="n">
        <v>1537.85928551949</v>
      </c>
      <c r="C1325" s="55" t="n">
        <v>70.2206010074691</v>
      </c>
      <c r="D1325" s="55">
        <f>(C1325*1000)/3600</f>
        <v/>
      </c>
      <c r="E1325" s="55">
        <f>IF(B1324=B1325, 0, (D1325-D1324)/(B1325-B1324))</f>
        <v/>
      </c>
      <c r="F1325">
        <f>(B1325-B1324)*(D1325)</f>
        <v/>
      </c>
    </row>
    <row r="1326">
      <c r="B1326" s="55" t="n">
        <v>1538.55467684755</v>
      </c>
      <c r="C1326" s="55" t="n">
        <v>73.069306930693</v>
      </c>
      <c r="D1326" s="55">
        <f>(C1326*1000)/3600</f>
        <v/>
      </c>
      <c r="E1326" s="55">
        <f>IF(B1325=B1326, 0, (D1326-D1325)/(B1326-B1325))</f>
        <v/>
      </c>
      <c r="F1326">
        <f>(B1326-B1325)*(D1326)</f>
        <v/>
      </c>
    </row>
    <row r="1327">
      <c r="B1327" s="55" t="n">
        <v>1538.55467684755</v>
      </c>
      <c r="C1327" s="55" t="n">
        <v>71.8186555497655</v>
      </c>
      <c r="D1327" s="55">
        <f>(C1327*1000)/3600</f>
        <v/>
      </c>
      <c r="E1327" s="55">
        <f>IF(B1326=B1327, 0, (D1327-D1326)/(B1327-B1326))</f>
        <v/>
      </c>
      <c r="F1327">
        <f>(B1327-B1326)*(D1327)</f>
        <v/>
      </c>
    </row>
    <row r="1328">
      <c r="B1328" s="55" t="n">
        <v>1538.55467684755</v>
      </c>
      <c r="C1328" s="55" t="n">
        <v>75.91801285391691</v>
      </c>
      <c r="D1328" s="55">
        <f>(C1328*1000)/3600</f>
        <v/>
      </c>
      <c r="E1328" s="55">
        <f>IF(B1327=B1328, 0, (D1328-D1327)/(B1328-B1327))</f>
        <v/>
      </c>
      <c r="F1328">
        <f>(B1328-B1327)*(D1328)</f>
        <v/>
      </c>
    </row>
    <row r="1329">
      <c r="B1329" s="55" t="n">
        <v>1539.71366239432</v>
      </c>
      <c r="C1329" s="55" t="n">
        <v>74.7542122633316</v>
      </c>
      <c r="D1329" s="55">
        <f>(C1329*1000)/3600</f>
        <v/>
      </c>
      <c r="E1329" s="55">
        <f>IF(B1328=B1329, 0, (D1329-D1328)/(B1329-B1328))</f>
        <v/>
      </c>
      <c r="F1329">
        <f>(B1329-B1328)*(D1329)</f>
        <v/>
      </c>
    </row>
    <row r="1330">
      <c r="B1330" s="55" t="n">
        <v>1539.94545950368</v>
      </c>
      <c r="C1330" s="55" t="n">
        <v>78.00243182212959</v>
      </c>
      <c r="D1330" s="55">
        <f>(C1330*1000)/3600</f>
        <v/>
      </c>
      <c r="E1330" s="55">
        <f>IF(B1329=B1330, 0, (D1330-D1329)/(B1330-B1329))</f>
        <v/>
      </c>
      <c r="F1330">
        <f>(B1330-B1329)*(D1330)</f>
        <v/>
      </c>
    </row>
    <row r="1331">
      <c r="B1331" s="55" t="n">
        <v>1539.94545950368</v>
      </c>
      <c r="C1331" s="55" t="n">
        <v>76.751780441202</v>
      </c>
      <c r="D1331" s="55">
        <f>(C1331*1000)/3600</f>
        <v/>
      </c>
      <c r="E1331" s="55">
        <f>IF(B1330=B1331, 0, (D1331-D1330)/(B1331-B1330))</f>
        <v/>
      </c>
      <c r="F1331">
        <f>(B1331-B1330)*(D1331)</f>
        <v/>
      </c>
    </row>
    <row r="1332">
      <c r="B1332" s="55" t="n">
        <v>1539.94545950368</v>
      </c>
      <c r="C1332" s="55" t="n">
        <v>81.12906027444851</v>
      </c>
      <c r="D1332" s="55">
        <f>(C1332*1000)/3600</f>
        <v/>
      </c>
      <c r="E1332" s="55">
        <f>IF(B1331=B1332, 0, (D1332-D1331)/(B1332-B1331))</f>
        <v/>
      </c>
      <c r="F1332">
        <f>(B1332-B1331)*(D1332)</f>
        <v/>
      </c>
    </row>
    <row r="1333">
      <c r="B1333" s="55" t="n">
        <v>1540.64085083174</v>
      </c>
      <c r="C1333" s="55" t="n">
        <v>79.7915581031787</v>
      </c>
      <c r="D1333" s="55">
        <f>(C1333*1000)/3600</f>
        <v/>
      </c>
      <c r="E1333" s="55">
        <f>IF(B1332=B1333, 0, (D1333-D1332)/(B1333-B1332))</f>
        <v/>
      </c>
      <c r="F1333">
        <f>(B1333-B1332)*(D1333)</f>
        <v/>
      </c>
    </row>
    <row r="1334">
      <c r="B1334" s="55" t="n">
        <v>1541.3362421598</v>
      </c>
      <c r="C1334" s="55" t="n">
        <v>81.9628278617335</v>
      </c>
      <c r="D1334" s="55">
        <f>(C1334*1000)/3600</f>
        <v/>
      </c>
      <c r="E1334" s="55">
        <f>IF(B1333=B1334, 0, (D1334-D1333)/(B1334-B1333))</f>
        <v/>
      </c>
      <c r="F1334">
        <f>(B1334-B1333)*(D1334)</f>
        <v/>
      </c>
    </row>
    <row r="1335">
      <c r="B1335" s="55" t="n">
        <v>1542.03163348786</v>
      </c>
      <c r="C1335" s="55" t="n">
        <v>83.73458398471421</v>
      </c>
      <c r="D1335" s="55">
        <f>(C1335*1000)/3600</f>
        <v/>
      </c>
      <c r="E1335" s="55">
        <f>IF(B1334=B1335, 0, (D1335-D1334)/(B1335-B1334))</f>
        <v/>
      </c>
      <c r="F1335">
        <f>(B1335-B1334)*(D1335)</f>
        <v/>
      </c>
    </row>
    <row r="1336">
      <c r="B1336" s="55" t="n">
        <v>1542.72702481592</v>
      </c>
      <c r="C1336" s="55" t="n">
        <v>85.36737884314741</v>
      </c>
      <c r="D1336" s="55">
        <f>(C1336*1000)/3600</f>
        <v/>
      </c>
      <c r="E1336" s="55">
        <f>IF(B1335=B1336, 0, (D1336-D1335)/(B1336-B1335))</f>
        <v/>
      </c>
      <c r="F1336">
        <f>(B1336-B1335)*(D1336)</f>
        <v/>
      </c>
    </row>
    <row r="1337">
      <c r="B1337" s="55" t="n">
        <v>1543.42241614398</v>
      </c>
      <c r="C1337" s="55" t="n">
        <v>87.12176480805969</v>
      </c>
      <c r="D1337" s="55">
        <f>(C1337*1000)/3600</f>
        <v/>
      </c>
      <c r="E1337" s="55">
        <f>IF(B1336=B1337, 0, (D1337-D1336)/(B1337-B1336))</f>
        <v/>
      </c>
      <c r="F1337">
        <f>(B1337-B1336)*(D1337)</f>
        <v/>
      </c>
    </row>
    <row r="1338">
      <c r="B1338" s="55" t="n">
        <v>1544.8131988001</v>
      </c>
      <c r="C1338" s="55" t="n">
        <v>89.29303456661449</v>
      </c>
      <c r="D1338" s="55">
        <f>(C1338*1000)/3600</f>
        <v/>
      </c>
      <c r="E1338" s="55">
        <f>IF(B1337=B1338, 0, (D1338-D1337)/(B1338-B1337))</f>
        <v/>
      </c>
      <c r="F1338">
        <f>(B1338-B1337)*(D1338)</f>
        <v/>
      </c>
    </row>
    <row r="1339">
      <c r="B1339" s="55" t="n">
        <v>1547.59476411235</v>
      </c>
      <c r="C1339" s="55" t="n">
        <v>91.0821608476637</v>
      </c>
      <c r="D1339" s="55">
        <f>(C1339*1000)/3600</f>
        <v/>
      </c>
      <c r="E1339" s="55">
        <f>IF(B1338=B1339, 0, (D1339-D1338)/(B1339-B1338))</f>
        <v/>
      </c>
      <c r="F1339">
        <f>(B1339-B1338)*(D1339)</f>
        <v/>
      </c>
    </row>
    <row r="1340">
      <c r="B1340" s="55" t="n">
        <v>1550.37632942459</v>
      </c>
      <c r="C1340" s="55" t="n">
        <v>92.5933645996178</v>
      </c>
      <c r="D1340" s="55">
        <f>(C1340*1000)/3600</f>
        <v/>
      </c>
      <c r="E1340" s="55">
        <f>IF(B1339=B1340, 0, (D1340-D1339)/(B1340-B1339))</f>
        <v/>
      </c>
      <c r="F1340">
        <f>(B1340-B1339)*(D1340)</f>
        <v/>
      </c>
    </row>
    <row r="1341">
      <c r="B1341" s="55" t="n">
        <v>1553.15789473684</v>
      </c>
      <c r="C1341" s="55" t="n">
        <v>94.4693416710092</v>
      </c>
      <c r="D1341" s="55">
        <f>(C1341*1000)/3600</f>
        <v/>
      </c>
      <c r="E1341" s="55">
        <f>IF(B1340=B1341, 0, (D1341-D1340)/(B1341-B1340))</f>
        <v/>
      </c>
      <c r="F1341">
        <f>(B1341-B1340)*(D1341)</f>
        <v/>
      </c>
    </row>
    <row r="1342">
      <c r="B1342" s="55" t="n">
        <v>1554.54867739296</v>
      </c>
      <c r="C1342" s="55" t="n">
        <v>95.7721035261421</v>
      </c>
      <c r="D1342" s="55">
        <f>(C1342*1000)/3600</f>
        <v/>
      </c>
      <c r="E1342" s="55">
        <f>IF(B1341=B1342, 0, (D1342-D1341)/(B1342-B1341))</f>
        <v/>
      </c>
      <c r="F1342">
        <f>(B1342-B1341)*(D1342)</f>
        <v/>
      </c>
    </row>
    <row r="1343">
      <c r="B1343" s="55" t="n">
        <v>1555.93946004908</v>
      </c>
      <c r="C1343" s="55" t="n">
        <v>97.04881014417229</v>
      </c>
      <c r="D1343" s="55">
        <f>(C1343*1000)/3600</f>
        <v/>
      </c>
      <c r="E1343" s="55">
        <f>IF(B1342=B1343, 0, (D1343-D1342)/(B1343-B1342))</f>
        <v/>
      </c>
      <c r="F1343">
        <f>(B1343-B1342)*(D1343)</f>
        <v/>
      </c>
    </row>
    <row r="1344">
      <c r="B1344" s="55" t="n">
        <v>1557.3302427052</v>
      </c>
      <c r="C1344" s="55" t="n">
        <v>98.7597707139135</v>
      </c>
      <c r="D1344" s="55">
        <f>(C1344*1000)/3600</f>
        <v/>
      </c>
      <c r="E1344" s="55">
        <f>IF(B1343=B1344, 0, (D1344-D1343)/(B1344-B1343))</f>
        <v/>
      </c>
      <c r="F1344">
        <f>(B1344-B1343)*(D1344)</f>
        <v/>
      </c>
    </row>
    <row r="1345">
      <c r="B1345" s="55" t="n">
        <v>1558.72102536133</v>
      </c>
      <c r="C1345" s="55" t="n">
        <v>100.965780788605</v>
      </c>
      <c r="D1345" s="55">
        <f>(C1345*1000)/3600</f>
        <v/>
      </c>
      <c r="E1345" s="55">
        <f>IF(B1344=B1345, 0, (D1345-D1344)/(B1345-B1344))</f>
        <v/>
      </c>
      <c r="F1345">
        <f>(B1345-B1344)*(D1345)</f>
        <v/>
      </c>
    </row>
    <row r="1346">
      <c r="B1346" s="55" t="n">
        <v>1560.11180801745</v>
      </c>
      <c r="C1346" s="55" t="n">
        <v>103.137050547159</v>
      </c>
      <c r="D1346" s="55">
        <f>(C1346*1000)/3600</f>
        <v/>
      </c>
      <c r="E1346" s="55">
        <f>IF(B1345=B1346, 0, (D1346-D1345)/(B1346-B1345))</f>
        <v/>
      </c>
      <c r="F1346">
        <f>(B1346-B1345)*(D1346)</f>
        <v/>
      </c>
    </row>
    <row r="1347">
      <c r="B1347" s="55" t="n">
        <v>1561.50259067357</v>
      </c>
      <c r="C1347" s="55" t="n">
        <v>105.395171096056</v>
      </c>
      <c r="D1347" s="55">
        <f>(C1347*1000)/3600</f>
        <v/>
      </c>
      <c r="E1347" s="55">
        <f>IF(B1346=B1347, 0, (D1347-D1346)/(B1347-B1346))</f>
        <v/>
      </c>
      <c r="F1347">
        <f>(B1347-B1346)*(D1347)</f>
        <v/>
      </c>
    </row>
    <row r="1348">
      <c r="B1348" s="55" t="n">
        <v>1562.89337332969</v>
      </c>
      <c r="C1348" s="55" t="n">
        <v>107.314573562619</v>
      </c>
      <c r="D1348" s="55">
        <f>(C1348*1000)/3600</f>
        <v/>
      </c>
      <c r="E1348" s="55">
        <f>IF(B1347=B1348, 0, (D1348-D1347)/(B1348-B1347))</f>
        <v/>
      </c>
      <c r="F1348">
        <f>(B1348-B1347)*(D1348)</f>
        <v/>
      </c>
    </row>
    <row r="1349">
      <c r="B1349" s="55" t="n">
        <v>1563.58876465775</v>
      </c>
      <c r="C1349" s="55" t="n">
        <v>108.434948758033</v>
      </c>
      <c r="D1349" s="55">
        <f>(C1349*1000)/3600</f>
        <v/>
      </c>
      <c r="E1349" s="55">
        <f>IF(B1348=B1349, 0, (D1349-D1348)/(B1349-B1348))</f>
        <v/>
      </c>
      <c r="F1349">
        <f>(B1349-B1348)*(D1349)</f>
        <v/>
      </c>
    </row>
    <row r="1350">
      <c r="B1350" s="55" t="n">
        <v>1564.28415598581</v>
      </c>
      <c r="C1350" s="55" t="n">
        <v>109.894042035782</v>
      </c>
      <c r="D1350" s="55">
        <f>(C1350*1000)/3600</f>
        <v/>
      </c>
      <c r="E1350" s="55">
        <f>IF(B1349=B1350, 0, (D1350-D1349)/(B1350-B1349))</f>
        <v/>
      </c>
      <c r="F1350">
        <f>(B1350-B1349)*(D1350)</f>
        <v/>
      </c>
    </row>
    <row r="1351">
      <c r="B1351" s="55" t="n">
        <v>1564.28415598581</v>
      </c>
      <c r="C1351" s="55" t="n">
        <v>110.936251519888</v>
      </c>
      <c r="D1351" s="55">
        <f>(C1351*1000)/3600</f>
        <v/>
      </c>
      <c r="E1351" s="55">
        <f>IF(B1350=B1351, 0, (D1351-D1350)/(B1351-B1350))</f>
        <v/>
      </c>
      <c r="F1351">
        <f>(B1351-B1350)*(D1351)</f>
        <v/>
      </c>
    </row>
    <row r="1352">
      <c r="B1352" s="55" t="n">
        <v>1564.97954731388</v>
      </c>
      <c r="C1352" s="55" t="n">
        <v>113.437554281743</v>
      </c>
      <c r="D1352" s="55">
        <f>(C1352*1000)/3600</f>
        <v/>
      </c>
      <c r="E1352" s="55">
        <f>IF(B1351=B1352, 0, (D1352-D1351)/(B1352-B1351))</f>
        <v/>
      </c>
      <c r="F1352">
        <f>(B1352-B1351)*(D1352)</f>
        <v/>
      </c>
    </row>
    <row r="1353">
      <c r="B1353" s="55" t="n">
        <v>1565.81401690755</v>
      </c>
      <c r="C1353" s="55" t="n">
        <v>112.395344797637</v>
      </c>
      <c r="D1353" s="55">
        <f>(C1353*1000)/3600</f>
        <v/>
      </c>
      <c r="E1353" s="55">
        <f>IF(B1352=B1353, 0, (D1353-D1352)/(B1353-B1352))</f>
        <v/>
      </c>
      <c r="F1353">
        <f>(B1353-B1352)*(D1353)</f>
        <v/>
      </c>
    </row>
    <row r="1354">
      <c r="B1354" s="55" t="n">
        <v>1567.06572129806</v>
      </c>
      <c r="C1354" s="55" t="n">
        <v>114.948758033698</v>
      </c>
      <c r="D1354" s="55">
        <f>(C1354*1000)/3600</f>
        <v/>
      </c>
      <c r="E1354" s="55">
        <f>IF(B1353=B1354, 0, (D1354-D1353)/(B1354-B1353))</f>
        <v/>
      </c>
      <c r="F1354">
        <f>(B1354-B1353)*(D1354)</f>
        <v/>
      </c>
    </row>
    <row r="1355">
      <c r="B1355" s="55" t="n">
        <v>1568.59558221979</v>
      </c>
      <c r="C1355" s="55" t="n">
        <v>116.918533958659</v>
      </c>
      <c r="D1355" s="55">
        <f>(C1355*1000)/3600</f>
        <v/>
      </c>
      <c r="E1355" s="55">
        <f>IF(B1354=B1355, 0, (D1355-D1354)/(B1355-B1354))</f>
        <v/>
      </c>
      <c r="F1355">
        <f>(B1355-B1354)*(D1355)</f>
        <v/>
      </c>
    </row>
    <row r="1356">
      <c r="B1356" s="55" t="n">
        <v>1569.98636487592</v>
      </c>
      <c r="C1356" s="55" t="n">
        <v>118.586069133229</v>
      </c>
      <c r="D1356" s="55">
        <f>(C1356*1000)/3600</f>
        <v/>
      </c>
      <c r="E1356" s="55">
        <f>IF(B1355=B1356, 0, (D1356-D1355)/(B1356-B1355))</f>
        <v/>
      </c>
      <c r="F1356">
        <f>(B1356-B1355)*(D1356)</f>
        <v/>
      </c>
    </row>
    <row r="1357">
      <c r="B1357" s="55" t="n">
        <v>1571.37714753204</v>
      </c>
      <c r="C1357" s="55" t="n">
        <v>120.46204620462</v>
      </c>
      <c r="D1357" s="55">
        <f>(C1357*1000)/3600</f>
        <v/>
      </c>
      <c r="E1357" s="55">
        <f>IF(B1356=B1357, 0, (D1357-D1356)/(B1357-B1356))</f>
        <v/>
      </c>
      <c r="F1357">
        <f>(B1357-B1356)*(D1357)</f>
        <v/>
      </c>
    </row>
    <row r="1358">
      <c r="B1358" s="55" t="n">
        <v>1572.62885192255</v>
      </c>
      <c r="C1358" s="55" t="n">
        <v>122.009727288518</v>
      </c>
      <c r="D1358" s="55">
        <f>(C1358*1000)/3600</f>
        <v/>
      </c>
      <c r="E1358" s="55">
        <f>IF(B1357=B1358, 0, (D1358-D1357)/(B1358-B1357))</f>
        <v/>
      </c>
      <c r="F1358">
        <f>(B1358-B1357)*(D1358)</f>
        <v/>
      </c>
    </row>
    <row r="1359">
      <c r="B1359" s="55" t="n">
        <v>1577.0992247458</v>
      </c>
      <c r="C1359" s="55" t="n">
        <v>122.966326707858</v>
      </c>
      <c r="D1359" s="55">
        <f>(C1359*1000)/3600</f>
        <v/>
      </c>
      <c r="E1359" s="55">
        <f>IF(B1358=B1359, 0, (D1359-D1358)/(B1359-B1358))</f>
        <v/>
      </c>
      <c r="F1359">
        <f>(B1359-B1358)*(D1359)</f>
        <v/>
      </c>
    </row>
    <row r="1360">
      <c r="B1360" s="55" t="n">
        <v>1582.22525224979</v>
      </c>
      <c r="C1360" s="55" t="n">
        <v>121.462567309362</v>
      </c>
      <c r="D1360" s="55">
        <f>(C1360*1000)/3600</f>
        <v/>
      </c>
      <c r="E1360" s="55">
        <f>IF(B1359=B1360, 0, (D1360-D1359)/(B1360-B1359))</f>
        <v/>
      </c>
      <c r="F1360">
        <f>(B1360-B1359)*(D1360)</f>
        <v/>
      </c>
    </row>
    <row r="1361">
      <c r="B1361" s="55" t="n">
        <v>1584.10280883556</v>
      </c>
      <c r="C1361" s="55" t="n">
        <v>119.768976897689</v>
      </c>
      <c r="D1361" s="55">
        <f>(C1361*1000)/3600</f>
        <v/>
      </c>
      <c r="E1361" s="55">
        <f>IF(B1360=B1361, 0, (D1361-D1360)/(B1361-B1360))</f>
        <v/>
      </c>
      <c r="F1361">
        <f>(B1361-B1360)*(D1361)</f>
        <v/>
      </c>
    </row>
    <row r="1362">
      <c r="B1362" s="55" t="n">
        <v>1585.49359149168</v>
      </c>
      <c r="C1362" s="55" t="n">
        <v>118.257773145735</v>
      </c>
      <c r="D1362" s="55">
        <f>(C1362*1000)/3600</f>
        <v/>
      </c>
      <c r="E1362" s="55">
        <f>IF(B1361=B1362, 0, (D1362-D1361)/(B1362-B1361))</f>
        <v/>
      </c>
      <c r="F1362">
        <f>(B1362-B1361)*(D1362)</f>
        <v/>
      </c>
    </row>
    <row r="1363">
      <c r="B1363" s="55" t="n">
        <v>1586.8843741478</v>
      </c>
      <c r="C1363" s="55" t="n">
        <v>116.955011290602</v>
      </c>
      <c r="D1363" s="55">
        <f>(C1363*1000)/3600</f>
        <v/>
      </c>
      <c r="E1363" s="55">
        <f>IF(B1362=B1363, 0, (D1363-D1362)/(B1363-B1362))</f>
        <v/>
      </c>
      <c r="F1363">
        <f>(B1363-B1362)*(D1363)</f>
        <v/>
      </c>
    </row>
    <row r="1364">
      <c r="B1364" s="55" t="n">
        <v>1589.1791655304</v>
      </c>
      <c r="C1364" s="55" t="n">
        <v>115.480284870592</v>
      </c>
      <c r="D1364" s="55">
        <f>(C1364*1000)/3600</f>
        <v/>
      </c>
      <c r="E1364" s="55">
        <f>IF(B1363=B1364, 0, (D1364-D1363)/(B1364-B1363))</f>
        <v/>
      </c>
      <c r="F1364">
        <f>(B1364-B1363)*(D1364)</f>
        <v/>
      </c>
    </row>
    <row r="1365">
      <c r="B1365" s="55" t="n">
        <v>1591.4044177802</v>
      </c>
      <c r="C1365" s="55" t="n">
        <v>114.236581552892</v>
      </c>
      <c r="D1365" s="55">
        <f>(C1365*1000)/3600</f>
        <v/>
      </c>
      <c r="E1365" s="55">
        <f>IF(B1364=B1365, 0, (D1365-D1364)/(B1365-B1364))</f>
        <v/>
      </c>
      <c r="F1365">
        <f>(B1365-B1364)*(D1365)</f>
        <v/>
      </c>
    </row>
    <row r="1366">
      <c r="B1366" s="55" t="n">
        <v>1594.8813744205</v>
      </c>
      <c r="C1366" s="55" t="n">
        <v>113.20305714782</v>
      </c>
      <c r="D1366" s="55">
        <f>(C1366*1000)/3600</f>
        <v/>
      </c>
      <c r="E1366" s="55">
        <f>IF(B1365=B1366, 0, (D1366-D1365)/(B1366-B1365))</f>
        <v/>
      </c>
      <c r="F1366">
        <f>(B1366-B1365)*(D1366)</f>
        <v/>
      </c>
    </row>
    <row r="1367">
      <c r="B1367" s="55" t="n">
        <v>1597.66293973275</v>
      </c>
      <c r="C1367" s="55" t="n">
        <v>111.770019107173</v>
      </c>
      <c r="D1367" s="55">
        <f>(C1367*1000)/3600</f>
        <v/>
      </c>
      <c r="E1367" s="55">
        <f>IF(B1366=B1367, 0, (D1367-D1366)/(B1367-B1366))</f>
        <v/>
      </c>
      <c r="F1367">
        <f>(B1367-B1366)*(D1367)</f>
        <v/>
      </c>
    </row>
    <row r="1368">
      <c r="B1368" s="55" t="n">
        <v>1598.91464412326</v>
      </c>
      <c r="C1368" s="55" t="n">
        <v>110.26923745006</v>
      </c>
      <c r="D1368" s="55">
        <f>(C1368*1000)/3600</f>
        <v/>
      </c>
      <c r="E1368" s="55">
        <f>IF(B1367=B1368, 0, (D1368-D1367)/(B1368-B1367))</f>
        <v/>
      </c>
      <c r="F1368">
        <f>(B1368-B1367)*(D1368)</f>
        <v/>
      </c>
    </row>
    <row r="1369">
      <c r="B1369" s="55" t="n">
        <v>1601.6962094355</v>
      </c>
      <c r="C1369" s="55" t="n">
        <v>108.268195240576</v>
      </c>
      <c r="D1369" s="55">
        <f>(C1369*1000)/3600</f>
        <v/>
      </c>
      <c r="E1369" s="55">
        <f>IF(B1368=B1369, 0, (D1369-D1368)/(B1369-B1368))</f>
        <v/>
      </c>
      <c r="F1369">
        <f>(B1369-B1368)*(D1369)</f>
        <v/>
      </c>
    </row>
    <row r="1370">
      <c r="B1370" s="55" t="n">
        <v>1604.75593127897</v>
      </c>
      <c r="C1370" s="55" t="n">
        <v>106.704881014417</v>
      </c>
      <c r="D1370" s="55">
        <f>(C1370*1000)/3600</f>
        <v/>
      </c>
      <c r="E1370" s="55">
        <f>IF(B1369=B1370, 0, (D1370-D1369)/(B1370-B1369))</f>
        <v/>
      </c>
      <c r="F1370">
        <f>(B1370-B1369)*(D1370)</f>
        <v/>
      </c>
    </row>
    <row r="1371">
      <c r="B1371" s="55" t="n">
        <v>1610.4117807472</v>
      </c>
      <c r="C1371" s="55" t="n">
        <v>106.611082160847</v>
      </c>
      <c r="D1371" s="55">
        <f>(C1371*1000)/3600</f>
        <v/>
      </c>
      <c r="E1371" s="55">
        <f>IF(B1370=B1371, 0, (D1371-D1370)/(B1371-B1370))</f>
        <v/>
      </c>
      <c r="F1371">
        <f>(B1371-B1370)*(D1371)</f>
        <v/>
      </c>
    </row>
    <row r="1372">
      <c r="B1372" s="55" t="n">
        <v>1614.00463594218</v>
      </c>
      <c r="C1372" s="55" t="n">
        <v>108.044120201493</v>
      </c>
      <c r="D1372" s="55">
        <f>(C1372*1000)/3600</f>
        <v/>
      </c>
      <c r="E1372" s="55">
        <f>IF(B1371=B1372, 0, (D1372-D1371)/(B1372-B1371))</f>
        <v/>
      </c>
      <c r="F1372">
        <f>(B1372-B1371)*(D1372)</f>
        <v/>
      </c>
    </row>
    <row r="1373">
      <c r="B1373" s="55" t="n">
        <v>1615.88219252795</v>
      </c>
      <c r="C1373" s="55" t="n">
        <v>109.643911759597</v>
      </c>
      <c r="D1373" s="55">
        <f>(C1373*1000)/3600</f>
        <v/>
      </c>
      <c r="E1373" s="55">
        <f>IF(B1372=B1373, 0, (D1373-D1372)/(B1373-B1372))</f>
        <v/>
      </c>
      <c r="F1373">
        <f>(B1373-B1372)*(D1373)</f>
        <v/>
      </c>
    </row>
    <row r="1374">
      <c r="B1374" s="55" t="n">
        <v>1617.27297518407</v>
      </c>
      <c r="C1374" s="55" t="n">
        <v>111.311446934167</v>
      </c>
      <c r="D1374" s="55">
        <f>(C1374*1000)/3600</f>
        <v/>
      </c>
      <c r="E1374" s="55">
        <f>IF(B1373=B1374, 0, (D1374-D1373)/(B1374-B1373))</f>
        <v/>
      </c>
      <c r="F1374">
        <f>(B1374-B1373)*(D1374)</f>
        <v/>
      </c>
    </row>
    <row r="1375">
      <c r="B1375" s="55" t="n">
        <v>1618.52467957458</v>
      </c>
      <c r="C1375" s="55" t="n">
        <v>113.072780962306</v>
      </c>
      <c r="D1375" s="55">
        <f>(C1375*1000)/3600</f>
        <v/>
      </c>
      <c r="E1375" s="55">
        <f>IF(B1374=B1375, 0, (D1375-D1374)/(B1375-B1374))</f>
        <v/>
      </c>
      <c r="F1375">
        <f>(B1375-B1374)*(D1375)</f>
        <v/>
      </c>
    </row>
    <row r="1376">
      <c r="B1376" s="55" t="n">
        <v>1621.20690326853</v>
      </c>
      <c r="C1376" s="55" t="n">
        <v>114.643539541924</v>
      </c>
      <c r="D1376" s="55">
        <f>(C1376*1000)/3600</f>
        <v/>
      </c>
      <c r="E1376" s="55">
        <f>IF(B1375=B1376, 0, (D1376-D1375)/(B1376-B1375))</f>
        <v/>
      </c>
      <c r="F1376">
        <f>(B1376-B1375)*(D1376)</f>
        <v/>
      </c>
    </row>
    <row r="1377">
      <c r="B1377" s="55" t="n">
        <v>1623.98846858077</v>
      </c>
      <c r="C1377" s="55" t="n">
        <v>115.923968336683</v>
      </c>
      <c r="D1377" s="55">
        <f>(C1377*1000)/3600</f>
        <v/>
      </c>
      <c r="E1377" s="55">
        <f>IF(B1376=B1377, 0, (D1377-D1376)/(B1377-B1376))</f>
        <v/>
      </c>
      <c r="F1377">
        <f>(B1377-B1376)*(D1377)</f>
        <v/>
      </c>
    </row>
    <row r="1378">
      <c r="B1378" s="55" t="n">
        <v>1626.86937551131</v>
      </c>
      <c r="C1378" s="55" t="n">
        <v>114.375542817439</v>
      </c>
      <c r="D1378" s="55">
        <f>(C1378*1000)/3600</f>
        <v/>
      </c>
      <c r="E1378" s="55">
        <f>IF(B1377=B1378, 0, (D1378-D1377)/(B1378-B1377))</f>
        <v/>
      </c>
      <c r="F1378">
        <f>(B1378-B1377)*(D1378)</f>
        <v/>
      </c>
    </row>
    <row r="1379">
      <c r="B1379" s="55" t="n">
        <v>1627.21707117534</v>
      </c>
      <c r="C1379" s="55" t="n">
        <v>113.020670488101</v>
      </c>
      <c r="D1379" s="55">
        <f>(C1379*1000)/3600</f>
        <v/>
      </c>
      <c r="E1379" s="55">
        <f>IF(B1378=B1379, 0, (D1379-D1378)/(B1379-B1378))</f>
        <v/>
      </c>
      <c r="F1379">
        <f>(B1379-B1378)*(D1379)</f>
        <v/>
      </c>
    </row>
    <row r="1380">
      <c r="B1380" s="55" t="n">
        <v>1628.60785383146</v>
      </c>
      <c r="C1380" s="55" t="n">
        <v>109.946152509987</v>
      </c>
      <c r="D1380" s="55">
        <f>(C1380*1000)/3600</f>
        <v/>
      </c>
      <c r="E1380" s="55">
        <f>IF(B1379=B1380, 0, (D1380-D1379)/(B1380-B1379))</f>
        <v/>
      </c>
      <c r="F1380">
        <f>(B1380-B1379)*(D1380)</f>
        <v/>
      </c>
    </row>
    <row r="1381">
      <c r="B1381" s="55" t="n">
        <v>1628.9555494955</v>
      </c>
      <c r="C1381" s="55" t="n">
        <v>111.561577210352</v>
      </c>
      <c r="D1381" s="55">
        <f>(C1381*1000)/3600</f>
        <v/>
      </c>
      <c r="E1381" s="55">
        <f>IF(B1380=B1381, 0, (D1381-D1380)/(B1381-B1380))</f>
        <v/>
      </c>
      <c r="F1381">
        <f>(B1381-B1380)*(D1381)</f>
        <v/>
      </c>
    </row>
    <row r="1382">
      <c r="B1382" s="55" t="n">
        <v>1630.34633215162</v>
      </c>
      <c r="C1382" s="55" t="n">
        <v>108.209136703144</v>
      </c>
      <c r="D1382" s="55">
        <f>(C1382*1000)/3600</f>
        <v/>
      </c>
      <c r="E1382" s="55">
        <f>IF(B1381=B1382, 0, (D1382-D1381)/(B1382-B1381))</f>
        <v/>
      </c>
      <c r="F1382">
        <f>(B1382-B1381)*(D1382)</f>
        <v/>
      </c>
    </row>
    <row r="1383">
      <c r="B1383" s="55" t="n">
        <v>1632.4325061358</v>
      </c>
      <c r="C1383" s="55" t="n">
        <v>106.072607260726</v>
      </c>
      <c r="D1383" s="55">
        <f>(C1383*1000)/3600</f>
        <v/>
      </c>
      <c r="E1383" s="55">
        <f>IF(B1382=B1383, 0, (D1383-D1382)/(B1383-B1382))</f>
        <v/>
      </c>
      <c r="F1383">
        <f>(B1383-B1382)*(D1383)</f>
        <v/>
      </c>
    </row>
    <row r="1384">
      <c r="B1384" s="55" t="n">
        <v>1638.69102808835</v>
      </c>
      <c r="C1384" s="55" t="n">
        <v>104.926176828209</v>
      </c>
      <c r="D1384" s="55">
        <f>(C1384*1000)/3600</f>
        <v/>
      </c>
      <c r="E1384" s="55">
        <f>IF(B1383=B1384, 0, (D1384-D1383)/(B1384-B1383))</f>
        <v/>
      </c>
      <c r="F1384">
        <f>(B1384-B1383)*(D1384)</f>
        <v/>
      </c>
    </row>
    <row r="1385">
      <c r="B1385" s="55" t="n">
        <v>1642.16798472866</v>
      </c>
      <c r="C1385" s="55" t="n">
        <v>104.144519715129</v>
      </c>
      <c r="D1385" s="55">
        <f>(C1385*1000)/3600</f>
        <v/>
      </c>
      <c r="E1385" s="55">
        <f>IF(B1384=B1385, 0, (D1385-D1384)/(B1385-B1384))</f>
        <v/>
      </c>
      <c r="F1385">
        <f>(B1385-B1384)*(D1385)</f>
        <v/>
      </c>
    </row>
    <row r="1386">
      <c r="B1386" s="55" t="n">
        <v>1644.25415871284</v>
      </c>
      <c r="C1386" s="55" t="n">
        <v>105.516762202536</v>
      </c>
      <c r="D1386" s="55">
        <f>(C1386*1000)/3600</f>
        <v/>
      </c>
      <c r="E1386" s="55">
        <f>IF(B1385=B1386, 0, (D1386-D1385)/(B1386-B1385))</f>
        <v/>
      </c>
      <c r="F1386">
        <f>(B1386-B1385)*(D1386)</f>
        <v/>
      </c>
    </row>
    <row r="1387">
      <c r="B1387" s="55" t="n">
        <v>1646.34033269702</v>
      </c>
      <c r="C1387" s="55" t="n">
        <v>106.715303109258</v>
      </c>
      <c r="D1387" s="55">
        <f>(C1387*1000)/3600</f>
        <v/>
      </c>
      <c r="E1387" s="55">
        <f>IF(B1386=B1387, 0, (D1387-D1386)/(B1387-B1386))</f>
        <v/>
      </c>
      <c r="F1387">
        <f>(B1387-B1386)*(D1387)</f>
        <v/>
      </c>
    </row>
    <row r="1388">
      <c r="B1388" s="55" t="n">
        <v>1647.59203708753</v>
      </c>
      <c r="C1388" s="55" t="n">
        <v>108.726767413583</v>
      </c>
      <c r="D1388" s="55">
        <f>(C1388*1000)/3600</f>
        <v/>
      </c>
      <c r="E1388" s="55">
        <f>IF(B1387=B1388, 0, (D1388-D1387)/(B1388-B1387))</f>
        <v/>
      </c>
      <c r="F1388">
        <f>(B1388-B1387)*(D1388)</f>
        <v/>
      </c>
    </row>
    <row r="1389">
      <c r="B1389" s="55" t="n">
        <v>1649.12189800927</v>
      </c>
      <c r="C1389" s="55" t="n">
        <v>110.745179781136</v>
      </c>
      <c r="D1389" s="55">
        <f>(C1389*1000)/3600</f>
        <v/>
      </c>
      <c r="E1389" s="55">
        <f>IF(B1388=B1389, 0, (D1389-D1388)/(B1389-B1388))</f>
        <v/>
      </c>
      <c r="F1389">
        <f>(B1389-B1388)*(D1389)</f>
        <v/>
      </c>
    </row>
    <row r="1390">
      <c r="B1390" s="55" t="n">
        <v>1650.651758931</v>
      </c>
      <c r="C1390" s="55" t="n">
        <v>112.603786694458</v>
      </c>
      <c r="D1390" s="55">
        <f>(C1390*1000)/3600</f>
        <v/>
      </c>
      <c r="E1390" s="55">
        <f>IF(B1389=B1390, 0, (D1390-D1389)/(B1390-B1389))</f>
        <v/>
      </c>
      <c r="F1390">
        <f>(B1390-B1389)*(D1390)</f>
        <v/>
      </c>
    </row>
    <row r="1391">
      <c r="B1391" s="55" t="n">
        <v>1652.04254158712</v>
      </c>
      <c r="C1391" s="55" t="n">
        <v>114.47976376585</v>
      </c>
      <c r="D1391" s="55">
        <f>(C1391*1000)/3600</f>
        <v/>
      </c>
      <c r="E1391" s="55">
        <f>IF(B1390=B1391, 0, (D1391-D1390)/(B1391-B1390))</f>
        <v/>
      </c>
      <c r="F1391">
        <f>(B1391-B1390)*(D1391)</f>
        <v/>
      </c>
    </row>
    <row r="1392">
      <c r="B1392" s="55" t="n">
        <v>1653.29424597763</v>
      </c>
      <c r="C1392" s="55" t="n">
        <v>116.14729894042</v>
      </c>
      <c r="D1392" s="55">
        <f>(C1392*1000)/3600</f>
        <v/>
      </c>
      <c r="E1392" s="55">
        <f>IF(B1391=B1392, 0, (D1392-D1391)/(B1392-B1391))</f>
        <v/>
      </c>
      <c r="F1392">
        <f>(B1392-B1391)*(D1392)</f>
        <v/>
      </c>
    </row>
    <row r="1393">
      <c r="B1393" s="55" t="n">
        <v>1656.07581128988</v>
      </c>
      <c r="C1393" s="55" t="n">
        <v>118.058016327948</v>
      </c>
      <c r="D1393" s="55">
        <f>(C1393*1000)/3600</f>
        <v/>
      </c>
      <c r="E1393" s="55">
        <f>IF(B1392=B1393, 0, (D1393-D1392)/(B1393-B1392))</f>
        <v/>
      </c>
      <c r="F1393">
        <f>(B1393-B1392)*(D1393)</f>
        <v/>
      </c>
    </row>
    <row r="1394">
      <c r="B1394" s="55" t="n">
        <v>1658.85737660212</v>
      </c>
      <c r="C1394" s="55" t="n">
        <v>120.246656244571</v>
      </c>
      <c r="D1394" s="55">
        <f>(C1394*1000)/3600</f>
        <v/>
      </c>
      <c r="E1394" s="55">
        <f>IF(B1393=B1394, 0, (D1394-D1393)/(B1394-B1393))</f>
        <v/>
      </c>
      <c r="F1394">
        <f>(B1394-B1393)*(D1394)</f>
        <v/>
      </c>
    </row>
    <row r="1395">
      <c r="B1395" s="55" t="n">
        <v>1661.77802017998</v>
      </c>
      <c r="C1395" s="55" t="n">
        <v>122.087892999826</v>
      </c>
      <c r="D1395" s="55">
        <f>(C1395*1000)/3600</f>
        <v/>
      </c>
      <c r="E1395" s="55">
        <f>IF(B1394=B1395, 0, (D1395-D1394)/(B1395-B1394))</f>
        <v/>
      </c>
      <c r="F1395">
        <f>(B1395-B1394)*(D1395)</f>
        <v/>
      </c>
    </row>
    <row r="1396">
      <c r="B1396" s="55" t="n">
        <v>1663.02972457049</v>
      </c>
      <c r="C1396" s="55" t="n">
        <v>123.573041514677</v>
      </c>
      <c r="D1396" s="55">
        <f>(C1396*1000)/3600</f>
        <v/>
      </c>
      <c r="E1396" s="55">
        <f>IF(B1395=B1396, 0, (D1396-D1395)/(B1396-B1395))</f>
        <v/>
      </c>
      <c r="F1396">
        <f>(B1396-B1395)*(D1396)</f>
        <v/>
      </c>
    </row>
    <row r="1397">
      <c r="B1397" s="55" t="n">
        <v>1665.95036814835</v>
      </c>
      <c r="C1397" s="55" t="n">
        <v>125.026923745006</v>
      </c>
      <c r="D1397" s="55">
        <f>(C1397*1000)/3600</f>
        <v/>
      </c>
      <c r="E1397" s="55">
        <f>IF(B1396=B1397, 0, (D1397-D1396)/(B1397-B1396))</f>
        <v/>
      </c>
      <c r="F1397">
        <f>(B1397-B1396)*(D1397)</f>
        <v/>
      </c>
    </row>
    <row r="1398">
      <c r="B1398" s="55" t="n">
        <v>1671.37442050722</v>
      </c>
      <c r="C1398" s="55" t="n">
        <v>126.465172833072</v>
      </c>
      <c r="D1398" s="55">
        <f>(C1398*1000)/3600</f>
        <v/>
      </c>
      <c r="E1398" s="55">
        <f>IF(B1397=B1398, 0, (D1398-D1397)/(B1398-B1397))</f>
        <v/>
      </c>
      <c r="F1398">
        <f>(B1398-B1397)*(D1398)</f>
        <v/>
      </c>
    </row>
    <row r="1399">
      <c r="B1399" s="55" t="n">
        <v>1679.71911644395</v>
      </c>
      <c r="C1399" s="55" t="n">
        <v>126.083029355567</v>
      </c>
      <c r="D1399" s="55">
        <f>(C1399*1000)/3600</f>
        <v/>
      </c>
      <c r="E1399" s="55">
        <f>IF(B1398=B1399, 0, (D1399-D1398)/(B1399-B1398))</f>
        <v/>
      </c>
      <c r="F1399">
        <f>(B1399-B1398)*(D1399)</f>
        <v/>
      </c>
    </row>
    <row r="1400">
      <c r="B1400" s="55" t="n">
        <v>1683.19607308426</v>
      </c>
      <c r="C1400" s="55" t="n">
        <v>125.770366510335</v>
      </c>
      <c r="D1400" s="55">
        <f>(C1400*1000)/3600</f>
        <v/>
      </c>
      <c r="E1400" s="55">
        <f>IF(B1399=B1400, 0, (D1400-D1399)/(B1400-B1399))</f>
        <v/>
      </c>
      <c r="F1400">
        <f>(B1400-B1399)*(D1400)</f>
        <v/>
      </c>
    </row>
    <row r="1401">
      <c r="B1401" s="55" t="n">
        <v>1686.67302972457</v>
      </c>
      <c r="C1401" s="55" t="n">
        <v>127.064443286433</v>
      </c>
      <c r="D1401" s="55">
        <f>(C1401*1000)/3600</f>
        <v/>
      </c>
      <c r="E1401" s="55">
        <f>IF(B1400=B1401, 0, (D1401-D1400)/(B1401-B1400))</f>
        <v/>
      </c>
      <c r="F1401">
        <f>(B1401-B1400)*(D1401)</f>
        <v/>
      </c>
    </row>
    <row r="1402">
      <c r="B1402" s="55" t="n">
        <v>1693.62694300518</v>
      </c>
      <c r="C1402" s="55" t="n">
        <v>128.132708007642</v>
      </c>
      <c r="D1402" s="55">
        <f>(C1402*1000)/3600</f>
        <v/>
      </c>
      <c r="E1402" s="55">
        <f>IF(B1401=B1402, 0, (D1402-D1401)/(B1402-B1401))</f>
        <v/>
      </c>
      <c r="F1402">
        <f>(B1402-B1401)*(D1402)</f>
        <v/>
      </c>
    </row>
    <row r="1403">
      <c r="B1403" s="55" t="n">
        <v>1701.27624761385</v>
      </c>
      <c r="C1403" s="55" t="n">
        <v>127.924266110821</v>
      </c>
      <c r="D1403" s="55">
        <f>(C1403*1000)/3600</f>
        <v/>
      </c>
      <c r="E1403" s="55">
        <f>IF(B1402=B1403, 0, (D1403-D1402)/(B1403-B1402))</f>
        <v/>
      </c>
      <c r="F1403">
        <f>(B1403-B1402)*(D1403)</f>
        <v/>
      </c>
    </row>
    <row r="1404">
      <c r="B1404" s="55" t="n">
        <v>1708.92555222252</v>
      </c>
      <c r="C1404" s="55" t="n">
        <v>126.916796942852</v>
      </c>
      <c r="D1404" s="55">
        <f>(C1404*1000)/3600</f>
        <v/>
      </c>
      <c r="E1404" s="55">
        <f>IF(B1403=B1404, 0, (D1404-D1403)/(B1404-B1403))</f>
        <v/>
      </c>
      <c r="F1404">
        <f>(B1404-B1403)*(D1404)</f>
        <v/>
      </c>
    </row>
    <row r="1405">
      <c r="B1405" s="55" t="n">
        <v>1715.41587128442</v>
      </c>
      <c r="C1405" s="55" t="n">
        <v>127.854785478547</v>
      </c>
      <c r="D1405" s="55">
        <f>(C1405*1000)/3600</f>
        <v/>
      </c>
      <c r="E1405" s="55">
        <f>IF(B1404=B1405, 0, (D1405-D1404)/(B1405-B1404))</f>
        <v/>
      </c>
      <c r="F1405">
        <f>(B1405-B1404)*(D1405)</f>
        <v/>
      </c>
    </row>
    <row r="1406">
      <c r="B1406" s="55" t="n">
        <v>1718.66103081538</v>
      </c>
      <c r="C1406" s="55" t="n">
        <v>129.461525099878</v>
      </c>
      <c r="D1406" s="55">
        <f>(C1406*1000)/3600</f>
        <v/>
      </c>
      <c r="E1406" s="55">
        <f>IF(B1405=B1406, 0, (D1406-D1405)/(B1406-B1405))</f>
        <v/>
      </c>
      <c r="F1406">
        <f>(B1406-B1405)*(D1406)</f>
        <v/>
      </c>
    </row>
    <row r="1407">
      <c r="B1407" s="55" t="n">
        <v>1723.5287701118</v>
      </c>
      <c r="C1407" s="55" t="n">
        <v>130.36043077992</v>
      </c>
      <c r="D1407" s="55">
        <f>(C1407*1000)/3600</f>
        <v/>
      </c>
      <c r="E1407" s="55">
        <f>IF(B1406=B1407, 0, (D1407-D1406)/(B1407-B1406))</f>
        <v/>
      </c>
      <c r="F1407">
        <f>(B1407-B1406)*(D1407)</f>
        <v/>
      </c>
    </row>
    <row r="1408">
      <c r="B1408" s="55" t="n">
        <v>1727.14480501772</v>
      </c>
      <c r="C1408" s="55" t="n">
        <v>128.632968560013</v>
      </c>
      <c r="D1408" s="55">
        <f>(C1408*1000)/3600</f>
        <v/>
      </c>
      <c r="E1408" s="55">
        <f>IF(B1407=B1408, 0, (D1408-D1407)/(B1408-B1407))</f>
        <v/>
      </c>
      <c r="F1408">
        <f>(B1408-B1407)*(D1408)</f>
        <v/>
      </c>
    </row>
    <row r="1409">
      <c r="B1409" s="55" t="n">
        <v>1728.39650940823</v>
      </c>
      <c r="C1409" s="55" t="n">
        <v>126.395692200799</v>
      </c>
      <c r="D1409" s="55">
        <f>(C1409*1000)/3600</f>
        <v/>
      </c>
      <c r="E1409" s="55">
        <f>IF(B1408=B1409, 0, (D1409-D1408)/(B1409-B1408))</f>
        <v/>
      </c>
      <c r="F1409">
        <f>(B1409-B1408)*(D1409)</f>
        <v/>
      </c>
    </row>
    <row r="1410">
      <c r="B1410" s="55" t="n">
        <v>1728.74420507226</v>
      </c>
      <c r="C1410" s="55" t="n">
        <v>123.156157721035</v>
      </c>
      <c r="D1410" s="55">
        <f>(C1410*1000)/3600</f>
        <v/>
      </c>
      <c r="E1410" s="55">
        <f>IF(B1409=B1410, 0, (D1410-D1409)/(B1410-B1409))</f>
        <v/>
      </c>
      <c r="F1410">
        <f>(B1410-B1409)*(D1410)</f>
        <v/>
      </c>
    </row>
    <row r="1411">
      <c r="B1411" s="55" t="n">
        <v>1729.09190073629</v>
      </c>
      <c r="C1411" s="55" t="n">
        <v>124.554455445544</v>
      </c>
      <c r="D1411" s="55">
        <f>(C1411*1000)/3600</f>
        <v/>
      </c>
      <c r="E1411" s="55">
        <f>IF(B1410=B1411, 0, (D1411-D1410)/(B1411-B1410))</f>
        <v/>
      </c>
      <c r="F1411">
        <f>(B1411-B1410)*(D1411)</f>
        <v/>
      </c>
    </row>
    <row r="1412">
      <c r="B1412" s="55" t="n">
        <v>1730.48268339241</v>
      </c>
      <c r="C1412" s="55" t="n">
        <v>120.385617509119</v>
      </c>
      <c r="D1412" s="55">
        <f>(C1412*1000)/3600</f>
        <v/>
      </c>
      <c r="E1412" s="55">
        <f>IF(B1411=B1412, 0, (D1412-D1411)/(B1412-B1411))</f>
        <v/>
      </c>
      <c r="F1412">
        <f>(B1412-B1411)*(D1412)</f>
        <v/>
      </c>
    </row>
    <row r="1413">
      <c r="B1413" s="55" t="n">
        <v>1730.83037905644</v>
      </c>
      <c r="C1413" s="55" t="n">
        <v>121.775230154594</v>
      </c>
      <c r="D1413" s="55">
        <f>(C1413*1000)/3600</f>
        <v/>
      </c>
      <c r="E1413" s="55">
        <f>IF(B1412=B1413, 0, (D1413-D1412)/(B1413-B1412))</f>
        <v/>
      </c>
      <c r="F1413">
        <f>(B1413-B1412)*(D1413)</f>
        <v/>
      </c>
    </row>
    <row r="1414">
      <c r="B1414" s="55" t="n">
        <v>1731.17807472048</v>
      </c>
      <c r="C1414" s="55" t="n">
        <v>118.961264547507</v>
      </c>
      <c r="D1414" s="55">
        <f>(C1414*1000)/3600</f>
        <v/>
      </c>
      <c r="E1414" s="55">
        <f>IF(B1413=B1414, 0, (D1414-D1413)/(B1414-B1413))</f>
        <v/>
      </c>
      <c r="F1414">
        <f>(B1414-B1413)*(D1414)</f>
        <v/>
      </c>
    </row>
    <row r="1415">
      <c r="B1415" s="55" t="n">
        <v>1731.52577038451</v>
      </c>
      <c r="C1415" s="55" t="n">
        <v>116.199409414625</v>
      </c>
      <c r="D1415" s="55">
        <f>(C1415*1000)/3600</f>
        <v/>
      </c>
      <c r="E1415" s="55">
        <f>IF(B1414=B1415, 0, (D1415-D1414)/(B1415-B1414))</f>
        <v/>
      </c>
      <c r="F1415">
        <f>(B1415-B1414)*(D1415)</f>
        <v/>
      </c>
    </row>
    <row r="1416">
      <c r="B1416" s="55" t="n">
        <v>1731.87346604854</v>
      </c>
      <c r="C1416" s="55" t="n">
        <v>117.536911585895</v>
      </c>
      <c r="D1416" s="55">
        <f>(C1416*1000)/3600</f>
        <v/>
      </c>
      <c r="E1416" s="55">
        <f>IF(B1415=B1416, 0, (D1416-D1415)/(B1416-B1415))</f>
        <v/>
      </c>
      <c r="F1416">
        <f>(B1416-B1415)*(D1416)</f>
        <v/>
      </c>
    </row>
    <row r="1417">
      <c r="B1417" s="55" t="n">
        <v>1732.91655304063</v>
      </c>
      <c r="C1417" s="55" t="n">
        <v>113.046725725204</v>
      </c>
      <c r="D1417" s="55">
        <f>(C1417*1000)/3600</f>
        <v/>
      </c>
      <c r="E1417" s="55">
        <f>IF(B1416=B1417, 0, (D1417-D1416)/(B1417-B1416))</f>
        <v/>
      </c>
      <c r="F1417">
        <f>(B1417-B1416)*(D1417)</f>
        <v/>
      </c>
    </row>
    <row r="1418">
      <c r="B1418" s="55" t="n">
        <v>1733.61194436869</v>
      </c>
      <c r="C1418" s="55" t="n">
        <v>114.58398471426</v>
      </c>
      <c r="D1418" s="55">
        <f>(C1418*1000)/3600</f>
        <v/>
      </c>
      <c r="E1418" s="55">
        <f>IF(B1417=B1418, 0, (D1418-D1417)/(B1418-B1417))</f>
        <v/>
      </c>
      <c r="F1418">
        <f>(B1418-B1417)*(D1418)</f>
        <v/>
      </c>
    </row>
    <row r="1419">
      <c r="B1419" s="55" t="n">
        <v>1734.65503136078</v>
      </c>
      <c r="C1419" s="55" t="n">
        <v>111.908980371721</v>
      </c>
      <c r="D1419" s="55">
        <f>(C1419*1000)/3600</f>
        <v/>
      </c>
      <c r="E1419" s="55">
        <f>IF(B1418=B1419, 0, (D1419-D1418)/(B1419-B1418))</f>
        <v/>
      </c>
      <c r="F1419">
        <f>(B1419-B1418)*(D1419)</f>
        <v/>
      </c>
    </row>
    <row r="1420">
      <c r="B1420" s="55" t="n">
        <v>1734.65503136078</v>
      </c>
      <c r="C1420" s="55" t="n">
        <v>110.658328990793</v>
      </c>
      <c r="D1420" s="55">
        <f>(C1420*1000)/3600</f>
        <v/>
      </c>
      <c r="E1420" s="55">
        <f>IF(B1419=B1420, 0, (D1420-D1419)/(B1420-B1419))</f>
        <v/>
      </c>
      <c r="F1420">
        <f>(B1420-B1419)*(D1420)</f>
        <v/>
      </c>
    </row>
    <row r="1421">
      <c r="B1421" s="55" t="n">
        <v>1735.35042268884</v>
      </c>
      <c r="C1421" s="55" t="n">
        <v>109.294771582421</v>
      </c>
      <c r="D1421" s="55">
        <f>(C1421*1000)/3600</f>
        <v/>
      </c>
      <c r="E1421" s="55">
        <f>IF(B1420=B1421, 0, (D1421-D1420)/(B1421-B1420))</f>
        <v/>
      </c>
      <c r="F1421">
        <f>(B1421-B1420)*(D1421)</f>
        <v/>
      </c>
    </row>
    <row r="1422">
      <c r="B1422" s="55" t="n">
        <v>1736.0458140169</v>
      </c>
      <c r="C1422" s="55" t="n">
        <v>107.705402119159</v>
      </c>
      <c r="D1422" s="55">
        <f>(C1422*1000)/3600</f>
        <v/>
      </c>
      <c r="E1422" s="55">
        <f>IF(B1421=B1422, 0, (D1422-D1421)/(B1422-B1421))</f>
        <v/>
      </c>
      <c r="F1422">
        <f>(B1422-B1421)*(D1422)</f>
        <v/>
      </c>
    </row>
    <row r="1423">
      <c r="B1423" s="55" t="n">
        <v>1736.74120534496</v>
      </c>
      <c r="C1423" s="55" t="n">
        <v>105.985756470383</v>
      </c>
      <c r="D1423" s="55">
        <f>(C1423*1000)/3600</f>
        <v/>
      </c>
      <c r="E1423" s="55">
        <f>IF(B1422=B1423, 0, (D1423-D1422)/(B1423-B1422))</f>
        <v/>
      </c>
      <c r="F1423">
        <f>(B1423-B1422)*(D1423)</f>
        <v/>
      </c>
    </row>
    <row r="1424">
      <c r="B1424" s="55" t="n">
        <v>1737.08890100899</v>
      </c>
      <c r="C1424" s="55" t="n">
        <v>102.859128018064</v>
      </c>
      <c r="D1424" s="55">
        <f>(C1424*1000)/3600</f>
        <v/>
      </c>
      <c r="E1424" s="55">
        <f>IF(B1423=B1424, 0, (D1424-D1423)/(B1424-B1423))</f>
        <v/>
      </c>
      <c r="F1424">
        <f>(B1424-B1423)*(D1424)</f>
        <v/>
      </c>
    </row>
    <row r="1425">
      <c r="B1425" s="55" t="n">
        <v>1737.43659667302</v>
      </c>
      <c r="C1425" s="55" t="n">
        <v>104.422442244224</v>
      </c>
      <c r="D1425" s="55">
        <f>(C1425*1000)/3600</f>
        <v/>
      </c>
      <c r="E1425" s="55">
        <f>IF(B1424=B1425, 0, (D1425-D1424)/(B1425-B1424))</f>
        <v/>
      </c>
      <c r="F1425">
        <f>(B1425-B1424)*(D1425)</f>
        <v/>
      </c>
    </row>
    <row r="1426">
      <c r="B1426" s="55" t="n">
        <v>1738.82737932915</v>
      </c>
      <c r="C1426" s="55" t="n">
        <v>101.035261420878</v>
      </c>
      <c r="D1426" s="55">
        <f>(C1426*1000)/3600</f>
        <v/>
      </c>
      <c r="E1426" s="55">
        <f>IF(B1425=B1426, 0, (D1426-D1425)/(B1426-B1425))</f>
        <v/>
      </c>
      <c r="F1426">
        <f>(B1426-B1425)*(D1426)</f>
        <v/>
      </c>
    </row>
    <row r="1427">
      <c r="B1427" s="55" t="n">
        <v>1740.21816198527</v>
      </c>
      <c r="C1427" s="55" t="n">
        <v>98.8118811881188</v>
      </c>
      <c r="D1427" s="55">
        <f>(C1427*1000)/3600</f>
        <v/>
      </c>
      <c r="E1427" s="55">
        <f>IF(B1426=B1427, 0, (D1427-D1426)/(B1427-B1426))</f>
        <v/>
      </c>
      <c r="F1427">
        <f>(B1427-B1426)*(D1427)</f>
        <v/>
      </c>
    </row>
    <row r="1428">
      <c r="B1428" s="55" t="n">
        <v>1741.60894464139</v>
      </c>
      <c r="C1428" s="55" t="n">
        <v>96.5363904811533</v>
      </c>
      <c r="D1428" s="55">
        <f>(C1428*1000)/3600</f>
        <v/>
      </c>
      <c r="E1428" s="55">
        <f>IF(B1427=B1428, 0, (D1428-D1427)/(B1428-B1427))</f>
        <v/>
      </c>
      <c r="F1428">
        <f>(B1428-B1427)*(D1428)</f>
        <v/>
      </c>
    </row>
    <row r="1429">
      <c r="B1429" s="55" t="n">
        <v>1743.34742296154</v>
      </c>
      <c r="C1429" s="55" t="n">
        <v>94.7038388049331</v>
      </c>
      <c r="D1429" s="55">
        <f>(C1429*1000)/3600</f>
        <v/>
      </c>
      <c r="E1429" s="55">
        <f>IF(B1428=B1429, 0, (D1429-D1428)/(B1429-B1428))</f>
        <v/>
      </c>
      <c r="F1429">
        <f>(B1429-B1428)*(D1429)</f>
        <v/>
      </c>
    </row>
    <row r="1430">
      <c r="B1430" s="55" t="n">
        <v>1744.73820561767</v>
      </c>
      <c r="C1430" s="55" t="n">
        <v>93.0623588674657</v>
      </c>
      <c r="D1430" s="55">
        <f>(C1430*1000)/3600</f>
        <v/>
      </c>
      <c r="E1430" s="55">
        <f>IF(B1429=B1430, 0, (D1430-D1429)/(B1430-B1429))</f>
        <v/>
      </c>
      <c r="F1430">
        <f>(B1430-B1429)*(D1430)</f>
        <v/>
      </c>
    </row>
    <row r="1431">
      <c r="B1431" s="55" t="n">
        <v>1746.61576220343</v>
      </c>
      <c r="C1431" s="55" t="n">
        <v>91.44693416710091</v>
      </c>
      <c r="D1431" s="55">
        <f>(C1431*1000)/3600</f>
        <v/>
      </c>
      <c r="E1431" s="55">
        <f>IF(B1430=B1431, 0, (D1431-D1430)/(B1431-B1430))</f>
        <v/>
      </c>
      <c r="F1431">
        <f>(B1431-B1430)*(D1431)</f>
        <v/>
      </c>
    </row>
    <row r="1432">
      <c r="B1432" s="55" t="n">
        <v>1749.25824925006</v>
      </c>
      <c r="C1432" s="55" t="n">
        <v>89.4667361472989</v>
      </c>
      <c r="D1432" s="55">
        <f>(C1432*1000)/3600</f>
        <v/>
      </c>
      <c r="E1432" s="55">
        <f>IF(B1431=B1432, 0, (D1432-D1431)/(B1432-B1431))</f>
        <v/>
      </c>
      <c r="F1432">
        <f>(B1432-B1431)*(D1432)</f>
        <v/>
      </c>
    </row>
    <row r="1433">
      <c r="B1433" s="55" t="n">
        <v>1753.29151895282</v>
      </c>
      <c r="C1433" s="55" t="n">
        <v>87.5699148862254</v>
      </c>
      <c r="D1433" s="55">
        <f>(C1433*1000)/3600</f>
        <v/>
      </c>
      <c r="E1433" s="55">
        <f>IF(B1432=B1433, 0, (D1433-D1432)/(B1433-B1432))</f>
        <v/>
      </c>
      <c r="F1433">
        <f>(B1433-B1432)*(D1433)</f>
        <v/>
      </c>
    </row>
    <row r="1434">
      <c r="B1434" s="55" t="n">
        <v>1756.21216253067</v>
      </c>
      <c r="C1434" s="55" t="n">
        <v>86.0535000868508</v>
      </c>
      <c r="D1434" s="55">
        <f>(C1434*1000)/3600</f>
        <v/>
      </c>
      <c r="E1434" s="55">
        <f>IF(B1433=B1434, 0, (D1434-D1433)/(B1434-B1433))</f>
        <v/>
      </c>
      <c r="F1434">
        <f>(B1434-B1433)*(D1434)</f>
        <v/>
      </c>
    </row>
    <row r="1435">
      <c r="B1435" s="55" t="n">
        <v>1758.99372784292</v>
      </c>
      <c r="C1435" s="55" t="n">
        <v>84.51624109779399</v>
      </c>
      <c r="D1435" s="55">
        <f>(C1435*1000)/3600</f>
        <v/>
      </c>
      <c r="E1435" s="55">
        <f>IF(B1434=B1435, 0, (D1435-D1434)/(B1435-B1434))</f>
        <v/>
      </c>
      <c r="F1435">
        <f>(B1435-B1434)*(D1435)</f>
        <v/>
      </c>
    </row>
    <row r="1436">
      <c r="B1436" s="55" t="n">
        <v>1761.77529315516</v>
      </c>
      <c r="C1436" s="55" t="n">
        <v>82.9529268716345</v>
      </c>
      <c r="D1436" s="55">
        <f>(C1436*1000)/3600</f>
        <v/>
      </c>
      <c r="E1436" s="55">
        <f>IF(B1435=B1436, 0, (D1436-D1435)/(B1436-B1435))</f>
        <v/>
      </c>
      <c r="F1436">
        <f>(B1436-B1435)*(D1436)</f>
        <v/>
      </c>
    </row>
    <row r="1437">
      <c r="B1437" s="55" t="n">
        <v>1763.02699754567</v>
      </c>
      <c r="C1437" s="55" t="n">
        <v>81.5667882577731</v>
      </c>
      <c r="D1437" s="55">
        <f>(C1437*1000)/3600</f>
        <v/>
      </c>
      <c r="E1437" s="55">
        <f>IF(B1436=B1437, 0, (D1437-D1436)/(B1437-B1436))</f>
        <v/>
      </c>
      <c r="F1437">
        <f>(B1437-B1436)*(D1437)</f>
        <v/>
      </c>
    </row>
    <row r="1438">
      <c r="B1438" s="55" t="n">
        <v>1765.94764112353</v>
      </c>
      <c r="C1438" s="55" t="n">
        <v>79.73944762897339</v>
      </c>
      <c r="D1438" s="55">
        <f>(C1438*1000)/3600</f>
        <v/>
      </c>
      <c r="E1438" s="55">
        <f>IF(B1437=B1438, 0, (D1438-D1437)/(B1438-B1437))</f>
        <v/>
      </c>
      <c r="F1438">
        <f>(B1438-B1437)*(D1438)</f>
        <v/>
      </c>
    </row>
    <row r="1439">
      <c r="B1439" s="55" t="n">
        <v>1767.33842377965</v>
      </c>
      <c r="C1439" s="55" t="n">
        <v>77.71582421400031</v>
      </c>
      <c r="D1439" s="55">
        <f>(C1439*1000)/3600</f>
        <v/>
      </c>
      <c r="E1439" s="55">
        <f>IF(B1438=B1439, 0, (D1439-D1438)/(B1439-B1438))</f>
        <v/>
      </c>
      <c r="F1439">
        <f>(B1439-B1438)*(D1439)</f>
        <v/>
      </c>
    </row>
    <row r="1440">
      <c r="B1440" s="55" t="n">
        <v>1768.03381510771</v>
      </c>
      <c r="C1440" s="55" t="n">
        <v>76.4043772798332</v>
      </c>
      <c r="D1440" s="55">
        <f>(C1440*1000)/3600</f>
        <v/>
      </c>
      <c r="E1440" s="55">
        <f>IF(B1439=B1440, 0, (D1440-D1439)/(B1440-B1439))</f>
        <v/>
      </c>
      <c r="F1440">
        <f>(B1440-B1439)*(D1440)</f>
        <v/>
      </c>
    </row>
    <row r="1441">
      <c r="B1441" s="55" t="n">
        <v>1768.03381510771</v>
      </c>
      <c r="C1441" s="55" t="n">
        <v>75.15372589890561</v>
      </c>
      <c r="D1441" s="55">
        <f>(C1441*1000)/3600</f>
        <v/>
      </c>
      <c r="E1441" s="55">
        <f>IF(B1440=B1441, 0, (D1441-D1440)/(B1441-B1440))</f>
        <v/>
      </c>
      <c r="F1441">
        <f>(B1441-B1440)*(D1441)</f>
        <v/>
      </c>
    </row>
    <row r="1442">
      <c r="B1442" s="55" t="n">
        <v>1768.72920643577</v>
      </c>
      <c r="C1442" s="55" t="n">
        <v>73.781483411499</v>
      </c>
      <c r="D1442" s="55">
        <f>(C1442*1000)/3600</f>
        <v/>
      </c>
      <c r="E1442" s="55">
        <f>IF(B1441=B1442, 0, (D1442-D1441)/(B1442-B1441))</f>
        <v/>
      </c>
      <c r="F1442">
        <f>(B1442-B1441)*(D1442)</f>
        <v/>
      </c>
    </row>
    <row r="1443">
      <c r="B1443" s="55" t="n">
        <v>1769.0769020998</v>
      </c>
      <c r="C1443" s="55" t="n">
        <v>69.79503213479239</v>
      </c>
      <c r="D1443" s="55">
        <f>(C1443*1000)/3600</f>
        <v/>
      </c>
      <c r="E1443" s="55">
        <f>IF(B1442=B1443, 0, (D1443-D1442)/(B1443-B1442))</f>
        <v/>
      </c>
      <c r="F1443">
        <f>(B1443-B1442)*(D1443)</f>
        <v/>
      </c>
    </row>
    <row r="1444">
      <c r="B1444" s="55" t="n">
        <v>1769.42459776383</v>
      </c>
      <c r="C1444" s="55" t="n">
        <v>72.3745006079555</v>
      </c>
      <c r="D1444" s="55">
        <f>(C1444*1000)/3600</f>
        <v/>
      </c>
      <c r="E1444" s="55">
        <f>IF(B1443=B1444, 0, (D1444-D1443)/(B1444-B1443))</f>
        <v/>
      </c>
      <c r="F1444">
        <f>(B1444-B1443)*(D1444)</f>
        <v/>
      </c>
    </row>
    <row r="1445">
      <c r="B1445" s="55" t="n">
        <v>1769.42459776383</v>
      </c>
      <c r="C1445" s="55" t="n">
        <v>71.1238492270279</v>
      </c>
      <c r="D1445" s="55">
        <f>(C1445*1000)/3600</f>
        <v/>
      </c>
      <c r="E1445" s="55">
        <f>IF(B1444=B1445, 0, (D1445-D1444)/(B1445-B1444))</f>
        <v/>
      </c>
      <c r="F1445">
        <f>(B1445-B1444)*(D1445)</f>
        <v/>
      </c>
    </row>
    <row r="1446">
      <c r="B1446" s="55" t="n">
        <v>1770.46768475593</v>
      </c>
      <c r="C1446" s="55" t="n">
        <v>65.105089456314</v>
      </c>
      <c r="D1446" s="55">
        <f>(C1446*1000)/3600</f>
        <v/>
      </c>
      <c r="E1446" s="55">
        <f>IF(B1445=B1446, 0, (D1446-D1445)/(B1446-B1445))</f>
        <v/>
      </c>
      <c r="F1446">
        <f>(B1446-B1445)*(D1446)</f>
        <v/>
      </c>
    </row>
    <row r="1447">
      <c r="B1447" s="55" t="n">
        <v>1770.81538041996</v>
      </c>
      <c r="C1447" s="55" t="n">
        <v>66.3991662324127</v>
      </c>
      <c r="D1447" s="55">
        <f>(C1447*1000)/3600</f>
        <v/>
      </c>
      <c r="E1447" s="55">
        <f>IF(B1446=B1447, 0, (D1447-D1446)/(B1447-B1446))</f>
        <v/>
      </c>
      <c r="F1447">
        <f>(B1447-B1446)*(D1447)</f>
        <v/>
      </c>
    </row>
    <row r="1448">
      <c r="B1448" s="55" t="n">
        <v>1771.09353695118</v>
      </c>
      <c r="C1448" s="55" t="n">
        <v>68.03890915407329</v>
      </c>
      <c r="D1448" s="55">
        <f>(C1448*1000)/3600</f>
        <v/>
      </c>
      <c r="E1448" s="55">
        <f>IF(B1447=B1448, 0, (D1448-D1447)/(B1448-B1447))</f>
        <v/>
      </c>
      <c r="F1448">
        <f>(B1448-B1447)*(D1448)</f>
        <v/>
      </c>
    </row>
    <row r="1449">
      <c r="B1449" s="55" t="n">
        <v>1771.85846741205</v>
      </c>
      <c r="C1449" s="55" t="n">
        <v>61.6918533958659</v>
      </c>
      <c r="D1449" s="55">
        <f>(C1449*1000)/3600</f>
        <v/>
      </c>
      <c r="E1449" s="55">
        <f>IF(B1448=B1449, 0, (D1449-D1448)/(B1449-B1448))</f>
        <v/>
      </c>
      <c r="F1449">
        <f>(B1449-B1448)*(D1449)</f>
        <v/>
      </c>
    </row>
    <row r="1450">
      <c r="B1450" s="55" t="n">
        <v>1772.4843196073</v>
      </c>
      <c r="C1450" s="55" t="n">
        <v>63.4948758033698</v>
      </c>
      <c r="D1450" s="55">
        <f>(C1450*1000)/3600</f>
        <v/>
      </c>
      <c r="E1450" s="55">
        <f>IF(B1449=B1450, 0, (D1450-D1449)/(B1450-B1449))</f>
        <v/>
      </c>
      <c r="F1450">
        <f>(B1450-B1449)*(D1450)</f>
        <v/>
      </c>
    </row>
    <row r="1451">
      <c r="B1451" s="55" t="n">
        <v>1773.5969457322</v>
      </c>
      <c r="C1451" s="55" t="n">
        <v>58.408893520931</v>
      </c>
      <c r="D1451" s="55">
        <f>(C1451*1000)/3600</f>
        <v/>
      </c>
      <c r="E1451" s="55">
        <f>IF(B1450=B1451, 0, (D1451-D1450)/(B1451-B1450))</f>
        <v/>
      </c>
      <c r="F1451">
        <f>(B1451-B1450)*(D1451)</f>
        <v/>
      </c>
    </row>
    <row r="1452">
      <c r="B1452" s="55" t="n">
        <v>1773.87510226343</v>
      </c>
      <c r="C1452" s="55" t="n">
        <v>60.0764286955011</v>
      </c>
      <c r="D1452" s="55">
        <f>(C1452*1000)/3600</f>
        <v/>
      </c>
      <c r="E1452" s="55">
        <f>IF(B1451=B1452, 0, (D1452-D1451)/(B1452-B1451))</f>
        <v/>
      </c>
      <c r="F1452">
        <f>(B1452-B1451)*(D1452)</f>
        <v/>
      </c>
    </row>
    <row r="1453">
      <c r="B1453" s="55" t="n">
        <v>1774.29233706026</v>
      </c>
      <c r="C1453" s="55" t="n">
        <v>57.0019107173875</v>
      </c>
      <c r="D1453" s="55">
        <f>(C1453*1000)/3600</f>
        <v/>
      </c>
      <c r="E1453" s="55">
        <f>IF(B1452=B1453, 0, (D1453-D1452)/(B1453-B1452))</f>
        <v/>
      </c>
      <c r="F1453">
        <f>(B1453-B1452)*(D1453)</f>
        <v/>
      </c>
    </row>
    <row r="1454">
      <c r="B1454" s="55" t="n">
        <v>1774.64003272429</v>
      </c>
      <c r="C1454" s="55" t="n">
        <v>54.1618898731978</v>
      </c>
      <c r="D1454" s="55">
        <f>(C1454*1000)/3600</f>
        <v/>
      </c>
      <c r="E1454" s="55">
        <f>IF(B1453=B1454, 0, (D1454-D1453)/(B1454-B1453))</f>
        <v/>
      </c>
      <c r="F1454">
        <f>(B1454-B1453)*(D1454)</f>
        <v/>
      </c>
    </row>
    <row r="1455">
      <c r="B1455" s="55" t="n">
        <v>1774.98772838832</v>
      </c>
      <c r="C1455" s="55" t="n">
        <v>55.5601875977071</v>
      </c>
      <c r="D1455" s="55">
        <f>(C1455*1000)/3600</f>
        <v/>
      </c>
      <c r="E1455" s="55">
        <f>IF(B1454=B1455, 0, (D1455-D1454)/(B1455-B1454))</f>
        <v/>
      </c>
      <c r="F1455">
        <f>(B1455-B1454)*(D1455)</f>
        <v/>
      </c>
    </row>
    <row r="1456">
      <c r="B1456" s="55" t="n">
        <v>1776.03081538042</v>
      </c>
      <c r="C1456" s="55" t="n">
        <v>50.4099357304151</v>
      </c>
      <c r="D1456" s="55">
        <f>(C1456*1000)/3600</f>
        <v/>
      </c>
      <c r="E1456" s="55">
        <f>IF(B1455=B1456, 0, (D1456-D1455)/(B1456-B1455))</f>
        <v/>
      </c>
      <c r="F1456">
        <f>(B1456-B1455)*(D1456)</f>
        <v/>
      </c>
    </row>
    <row r="1457">
      <c r="B1457" s="55" t="n">
        <v>1776.37851104445</v>
      </c>
      <c r="C1457" s="55" t="n">
        <v>53.058884835852</v>
      </c>
      <c r="D1457" s="55">
        <f>(C1457*1000)/3600</f>
        <v/>
      </c>
      <c r="E1457" s="55">
        <f>IF(B1456=B1457, 0, (D1457-D1456)/(B1457-B1456))</f>
        <v/>
      </c>
      <c r="F1457">
        <f>(B1457-B1456)*(D1457)</f>
        <v/>
      </c>
    </row>
    <row r="1458">
      <c r="B1458" s="55" t="n">
        <v>1776.37851104445</v>
      </c>
      <c r="C1458" s="55" t="n">
        <v>51.8082334549244</v>
      </c>
      <c r="D1458" s="55">
        <f>(C1458*1000)/3600</f>
        <v/>
      </c>
      <c r="E1458" s="55">
        <f>IF(B1457=B1458, 0, (D1458-D1457)/(B1458-B1457))</f>
        <v/>
      </c>
      <c r="F1458">
        <f>(B1458-B1457)*(D1458)</f>
        <v/>
      </c>
    </row>
    <row r="1459">
      <c r="B1459" s="55" t="n">
        <v>1777.42159803654</v>
      </c>
      <c r="C1459" s="55" t="n">
        <v>47.1269758554802</v>
      </c>
      <c r="D1459" s="55">
        <f>(C1459*1000)/3600</f>
        <v/>
      </c>
      <c r="E1459" s="55">
        <f>IF(B1458=B1459, 0, (D1459-D1458)/(B1459-B1458))</f>
        <v/>
      </c>
      <c r="F1459">
        <f>(B1459-B1458)*(D1459)</f>
        <v/>
      </c>
    </row>
    <row r="1460">
      <c r="B1460" s="55" t="n">
        <v>1778.04745023179</v>
      </c>
      <c r="C1460" s="55" t="n">
        <v>48.8622546465172</v>
      </c>
      <c r="D1460" s="55">
        <f>(C1460*1000)/3600</f>
        <v/>
      </c>
      <c r="E1460" s="55">
        <f>IF(B1459=B1460, 0, (D1460-D1459)/(B1460-B1459))</f>
        <v/>
      </c>
      <c r="F1460">
        <f>(B1460-B1459)*(D1460)</f>
        <v/>
      </c>
    </row>
    <row r="1461">
      <c r="B1461" s="55" t="n">
        <v>1778.81238069266</v>
      </c>
      <c r="C1461" s="55" t="n">
        <v>42.7757512593364</v>
      </c>
      <c r="D1461" s="55">
        <f>(C1461*1000)/3600</f>
        <v/>
      </c>
      <c r="E1461" s="55">
        <f>IF(B1460=B1461, 0, (D1461-D1460)/(B1461-B1460))</f>
        <v/>
      </c>
      <c r="F1461">
        <f>(B1461-B1460)*(D1461)</f>
        <v/>
      </c>
    </row>
    <row r="1462">
      <c r="B1462" s="55" t="n">
        <v>1779.16007635669</v>
      </c>
      <c r="C1462" s="55" t="n">
        <v>44.2348445370852</v>
      </c>
      <c r="D1462" s="55">
        <f>(C1462*1000)/3600</f>
        <v/>
      </c>
      <c r="E1462" s="55">
        <f>IF(B1461=B1462, 0, (D1462-D1461)/(B1462-B1461))</f>
        <v/>
      </c>
      <c r="F1462">
        <f>(B1462-B1461)*(D1462)</f>
        <v/>
      </c>
    </row>
    <row r="1463">
      <c r="B1463" s="55" t="n">
        <v>1779.50777202072</v>
      </c>
      <c r="C1463" s="55" t="n">
        <v>45.6939378148341</v>
      </c>
      <c r="D1463" s="55">
        <f>(C1463*1000)/3600</f>
        <v/>
      </c>
      <c r="E1463" s="55">
        <f>IF(B1462=B1463, 0, (D1463-D1462)/(B1463-B1462))</f>
        <v/>
      </c>
      <c r="F1463">
        <f>(B1463-B1462)*(D1463)</f>
        <v/>
      </c>
    </row>
    <row r="1464">
      <c r="B1464" s="55" t="n">
        <v>1780.55085901281</v>
      </c>
      <c r="C1464" s="55" t="n">
        <v>41.5250998784089</v>
      </c>
      <c r="D1464" s="55">
        <f>(C1464*1000)/3600</f>
        <v/>
      </c>
      <c r="E1464" s="55">
        <f>IF(B1463=B1464, 0, (D1464-D1463)/(B1464-B1463))</f>
        <v/>
      </c>
      <c r="F1464">
        <f>(B1464-B1463)*(D1464)</f>
        <v/>
      </c>
    </row>
    <row r="1465">
      <c r="B1465" s="55" t="n">
        <v>1780.55085901281</v>
      </c>
      <c r="C1465" s="55" t="n">
        <v>40.2744484974813</v>
      </c>
      <c r="D1465" s="55">
        <f>(C1465*1000)/3600</f>
        <v/>
      </c>
      <c r="E1465" s="55">
        <f>IF(B1464=B1465, 0, (D1465-D1464)/(B1465-B1464))</f>
        <v/>
      </c>
      <c r="F1465">
        <f>(B1465-B1464)*(D1465)</f>
        <v/>
      </c>
    </row>
    <row r="1466">
      <c r="B1466" s="55" t="n">
        <v>1780.55085901281</v>
      </c>
      <c r="C1466" s="55" t="n">
        <v>39.0237971165537</v>
      </c>
      <c r="D1466" s="55">
        <f>(C1466*1000)/3600</f>
        <v/>
      </c>
      <c r="E1466" s="55">
        <f>IF(B1465=B1466, 0, (D1466-D1465)/(B1466-B1465))</f>
        <v/>
      </c>
      <c r="F1466">
        <f>(B1466-B1465)*(D1466)</f>
        <v/>
      </c>
    </row>
    <row r="1467">
      <c r="B1467" s="55" t="n">
        <v>1780.55085901281</v>
      </c>
      <c r="C1467" s="55" t="n">
        <v>37.7731457356262</v>
      </c>
      <c r="D1467" s="55">
        <f>(C1467*1000)/3600</f>
        <v/>
      </c>
      <c r="E1467" s="55">
        <f>IF(B1466=B1467, 0, (D1467-D1466)/(B1467-B1466))</f>
        <v/>
      </c>
      <c r="F1467">
        <f>(B1467-B1466)*(D1467)</f>
        <v/>
      </c>
    </row>
    <row r="1468">
      <c r="B1468" s="55" t="n">
        <v>1781.24625034087</v>
      </c>
      <c r="C1468" s="55" t="n">
        <v>36.4443286433906</v>
      </c>
      <c r="D1468" s="55">
        <f>(C1468*1000)/3600</f>
        <v/>
      </c>
      <c r="E1468" s="55">
        <f>IF(B1467=B1468, 0, (D1468-D1467)/(B1468-B1467))</f>
        <v/>
      </c>
      <c r="F1468">
        <f>(B1468-B1467)*(D1468)</f>
        <v/>
      </c>
    </row>
    <row r="1469">
      <c r="B1469" s="55" t="n">
        <v>1781.94164166893</v>
      </c>
      <c r="C1469" s="55" t="n">
        <v>34.993920444676</v>
      </c>
      <c r="D1469" s="55">
        <f>(C1469*1000)/3600</f>
        <v/>
      </c>
      <c r="E1469" s="55">
        <f>IF(B1468=B1469, 0, (D1469-D1468)/(B1469-B1468))</f>
        <v/>
      </c>
      <c r="F1469">
        <f>(B1469-B1468)*(D1469)</f>
        <v/>
      </c>
    </row>
    <row r="1470">
      <c r="B1470" s="55" t="n">
        <v>1781.94164166893</v>
      </c>
      <c r="C1470" s="55" t="n">
        <v>33.7432690637484</v>
      </c>
      <c r="D1470" s="55">
        <f>(C1470*1000)/3600</f>
        <v/>
      </c>
      <c r="E1470" s="55">
        <f>IF(B1469=B1470, 0, (D1470-D1469)/(B1470-B1469))</f>
        <v/>
      </c>
      <c r="F1470">
        <f>(B1470-B1469)*(D1470)</f>
        <v/>
      </c>
    </row>
    <row r="1471">
      <c r="B1471" s="55" t="n">
        <v>1782.637032997</v>
      </c>
      <c r="C1471" s="55" t="n">
        <v>32.3276011811707</v>
      </c>
      <c r="D1471" s="55">
        <f>(C1471*1000)/3600</f>
        <v/>
      </c>
      <c r="E1471" s="55">
        <f>IF(B1470=B1471, 0, (D1471-D1470)/(B1471-B1470))</f>
        <v/>
      </c>
      <c r="F1471">
        <f>(B1471-B1470)*(D1471)</f>
        <v/>
      </c>
    </row>
    <row r="1472">
      <c r="B1472" s="55" t="n">
        <v>1782.98472866103</v>
      </c>
      <c r="C1472" s="55" t="n">
        <v>29.5396908111863</v>
      </c>
      <c r="D1472" s="55">
        <f>(C1472*1000)/3600</f>
        <v/>
      </c>
      <c r="E1472" s="55">
        <f>IF(B1471=B1472, 0, (D1472-D1471)/(B1472-B1471))</f>
        <v/>
      </c>
      <c r="F1472">
        <f>(B1472-B1471)*(D1472)</f>
        <v/>
      </c>
    </row>
    <row r="1473">
      <c r="B1473" s="55" t="n">
        <v>1783.33242432506</v>
      </c>
      <c r="C1473" s="55" t="n">
        <v>30.9640437727983</v>
      </c>
      <c r="D1473" s="55">
        <f>(C1473*1000)/3600</f>
        <v/>
      </c>
      <c r="E1473" s="55">
        <f>IF(B1472=B1473, 0, (D1473-D1472)/(B1473-B1472))</f>
        <v/>
      </c>
      <c r="F1473">
        <f>(B1473-B1472)*(D1473)</f>
        <v/>
      </c>
    </row>
    <row r="1474">
      <c r="B1474" s="55" t="n">
        <v>1784.37551131715</v>
      </c>
      <c r="C1474" s="55" t="n">
        <v>26.8820566267153</v>
      </c>
      <c r="D1474" s="55">
        <f>(C1474*1000)/3600</f>
        <v/>
      </c>
      <c r="E1474" s="55">
        <f>IF(B1473=B1474, 0, (D1474-D1473)/(B1474-B1473))</f>
        <v/>
      </c>
      <c r="F1474">
        <f>(B1474-B1473)*(D1474)</f>
        <v/>
      </c>
    </row>
    <row r="1475">
      <c r="B1475" s="55" t="n">
        <v>1784.72320698118</v>
      </c>
      <c r="C1475" s="55" t="n">
        <v>28.2542991141219</v>
      </c>
      <c r="D1475" s="55">
        <f>(C1475*1000)/3600</f>
        <v/>
      </c>
      <c r="E1475" s="55">
        <f>IF(B1474=B1475, 0, (D1475-D1474)/(B1475-B1474))</f>
        <v/>
      </c>
      <c r="F1475">
        <f>(B1475-B1474)*(D1475)</f>
        <v/>
      </c>
    </row>
    <row r="1476">
      <c r="B1476" s="55" t="n">
        <v>1786.39214616853</v>
      </c>
      <c r="C1476" s="55" t="n">
        <v>25.2249435469862</v>
      </c>
      <c r="D1476" s="55">
        <f>(C1476*1000)/3600</f>
        <v/>
      </c>
      <c r="E1476" s="55">
        <f>IF(B1475=B1476, 0, (D1476-D1475)/(B1476-B1475))</f>
        <v/>
      </c>
      <c r="F1476">
        <f>(B1476-B1475)*(D1476)</f>
        <v/>
      </c>
    </row>
    <row r="1477">
      <c r="B1477" s="55" t="n">
        <v>1786.80938096536</v>
      </c>
      <c r="C1477" s="55" t="n">
        <v>23.4948758033698</v>
      </c>
      <c r="D1477" s="55">
        <f>(C1477*1000)/3600</f>
        <v/>
      </c>
      <c r="E1477" s="55">
        <f>IF(B1476=B1477, 0, (D1477-D1476)/(B1477-B1476))</f>
        <v/>
      </c>
      <c r="F1477">
        <f>(B1477-B1476)*(D1477)</f>
        <v/>
      </c>
    </row>
    <row r="1478">
      <c r="B1478" s="55" t="n">
        <v>1787.2266157622</v>
      </c>
      <c r="C1478" s="55" t="n">
        <v>21.5772103526142</v>
      </c>
      <c r="D1478" s="55">
        <f>(C1478*1000)/3600</f>
        <v/>
      </c>
      <c r="E1478" s="55">
        <f>IF(B1477=B1478, 0, (D1478-D1477)/(B1478-B1477))</f>
        <v/>
      </c>
      <c r="F1478">
        <f>(B1478-B1477)*(D1478)</f>
        <v/>
      </c>
    </row>
    <row r="1479">
      <c r="B1479" s="55" t="n">
        <v>1788.54785928551</v>
      </c>
      <c r="C1479" s="55" t="n">
        <v>17.9451103005037</v>
      </c>
      <c r="D1479" s="55">
        <f>(C1479*1000)/3600</f>
        <v/>
      </c>
      <c r="E1479" s="55">
        <f>IF(B1478=B1479, 0, (D1479-D1478)/(B1479-B1478))</f>
        <v/>
      </c>
      <c r="F1479">
        <f>(B1479-B1478)*(D1479)</f>
        <v/>
      </c>
    </row>
    <row r="1480">
      <c r="B1480" s="55" t="n">
        <v>1789.17371148077</v>
      </c>
      <c r="C1480" s="55" t="n">
        <v>19.8054542296334</v>
      </c>
      <c r="D1480" s="55">
        <f>(C1480*1000)/3600</f>
        <v/>
      </c>
      <c r="E1480" s="55">
        <f>IF(B1479=B1480, 0, (D1480-D1479)/(B1480-B1479))</f>
        <v/>
      </c>
      <c r="F1480">
        <f>(B1480-B1479)*(D1480)</f>
        <v/>
      </c>
    </row>
    <row r="1481">
      <c r="B1481" s="55" t="n">
        <v>1790.28633760567</v>
      </c>
      <c r="C1481" s="55" t="n">
        <v>16.7205141566788</v>
      </c>
      <c r="D1481" s="55">
        <f>(C1481*1000)/3600</f>
        <v/>
      </c>
      <c r="E1481" s="55">
        <f>IF(B1480=B1481, 0, (D1481-D1480)/(B1481-B1480))</f>
        <v/>
      </c>
      <c r="F1481">
        <f>(B1481-B1480)*(D1481)</f>
        <v/>
      </c>
    </row>
    <row r="1482">
      <c r="B1482" s="55" t="n">
        <v>1790.28633760567</v>
      </c>
      <c r="C1482" s="55" t="n">
        <v>15.4698627757512</v>
      </c>
      <c r="D1482" s="55">
        <f>(C1482*1000)/3600</f>
        <v/>
      </c>
      <c r="E1482" s="55">
        <f>IF(B1481=B1482, 0, (D1482-D1481)/(B1482-B1481))</f>
        <v/>
      </c>
      <c r="F1482">
        <f>(B1482-B1481)*(D1482)</f>
        <v/>
      </c>
    </row>
    <row r="1483">
      <c r="B1483" s="55" t="n">
        <v>1790.28633760567</v>
      </c>
      <c r="C1483" s="55" t="n">
        <v>14.2192113948237</v>
      </c>
      <c r="D1483" s="55">
        <f>(C1483*1000)/3600</f>
        <v/>
      </c>
      <c r="E1483" s="55">
        <f>IF(B1482=B1483, 0, (D1483-D1482)/(B1483-B1482))</f>
        <v/>
      </c>
      <c r="F1483">
        <f>(B1483-B1482)*(D1483)</f>
        <v/>
      </c>
    </row>
    <row r="1484">
      <c r="B1484" s="55" t="n">
        <v>1790.98172893373</v>
      </c>
      <c r="C1484" s="55" t="n">
        <v>12.8903943025881</v>
      </c>
      <c r="D1484" s="55">
        <f>(C1484*1000)/3600</f>
        <v/>
      </c>
      <c r="E1484" s="55">
        <f>IF(B1483=B1484, 0, (D1484-D1483)/(B1484-B1483))</f>
        <v/>
      </c>
      <c r="F1484">
        <f>(B1484-B1483)*(D1484)</f>
        <v/>
      </c>
    </row>
    <row r="1485">
      <c r="B1485" s="55" t="n">
        <v>1791.32942459776</v>
      </c>
      <c r="C1485" s="55" t="n">
        <v>9.685600138961259</v>
      </c>
      <c r="D1485" s="55">
        <f>(C1485*1000)/3600</f>
        <v/>
      </c>
      <c r="E1485" s="55">
        <f>IF(B1484=B1485, 0, (D1485-D1484)/(B1485-B1484))</f>
        <v/>
      </c>
      <c r="F1485">
        <f>(B1485-B1484)*(D1485)</f>
        <v/>
      </c>
    </row>
    <row r="1486">
      <c r="B1486" s="55" t="n">
        <v>1791.67712026179</v>
      </c>
      <c r="C1486" s="55" t="n">
        <v>11.2489143651207</v>
      </c>
      <c r="D1486" s="55">
        <f>(C1486*1000)/3600</f>
        <v/>
      </c>
      <c r="E1486" s="55">
        <f>IF(B1485=B1486, 0, (D1486-D1485)/(B1486-B1485))</f>
        <v/>
      </c>
      <c r="F1486">
        <f>(B1486-B1485)*(D1486)</f>
        <v/>
      </c>
    </row>
    <row r="1487">
      <c r="B1487" s="55" t="n">
        <v>1792.72020725388</v>
      </c>
      <c r="C1487" s="55" t="n">
        <v>3.66684036824736</v>
      </c>
      <c r="D1487" s="55">
        <f>(C1487*1000)/3600</f>
        <v/>
      </c>
      <c r="E1487" s="55">
        <f>IF(B1486=B1487, 0, (D1487-D1486)/(B1487-B1486))</f>
        <v/>
      </c>
      <c r="F1487">
        <f>(B1487-B1486)*(D1487)</f>
        <v/>
      </c>
    </row>
    <row r="1488">
      <c r="B1488" s="55" t="n">
        <v>1793.06790291791</v>
      </c>
      <c r="C1488" s="55" t="n">
        <v>6.29841931561577</v>
      </c>
      <c r="D1488" s="55">
        <f>(C1488*1000)/3600</f>
        <v/>
      </c>
      <c r="E1488" s="55">
        <f>IF(B1487=B1488, 0, (D1488-D1487)/(B1488-B1487))</f>
        <v/>
      </c>
      <c r="F1488">
        <f>(B1488-B1487)*(D1488)</f>
        <v/>
      </c>
    </row>
    <row r="1489">
      <c r="B1489" s="55" t="n">
        <v>1793.06790291791</v>
      </c>
      <c r="C1489" s="55" t="n">
        <v>5.04776793468821</v>
      </c>
      <c r="D1489" s="55">
        <f>(C1489*1000)/3600</f>
        <v/>
      </c>
      <c r="E1489" s="55">
        <f>IF(B1488=B1489, 0, (D1489-D1488)/(B1489-B1488))</f>
        <v/>
      </c>
      <c r="F1489">
        <f>(B1489-B1488)*(D1489)</f>
        <v/>
      </c>
    </row>
    <row r="1490">
      <c r="B1490" s="55" t="n">
        <v>1793.34605944914</v>
      </c>
      <c r="C1490" s="55" t="n">
        <v>7.96595449018587</v>
      </c>
      <c r="D1490" s="55">
        <f>(C1490*1000)/3600</f>
        <v/>
      </c>
      <c r="E1490" s="55">
        <f>IF(B1489=B1490, 0, (D1490-D1489)/(B1490-B1489))</f>
        <v/>
      </c>
      <c r="F1490">
        <f>(B1490-B1489)*(D1490)</f>
        <v/>
      </c>
    </row>
    <row r="1491">
      <c r="B1491" s="55" t="n">
        <v>1794.11098991</v>
      </c>
      <c r="C1491" s="55" t="n">
        <v>0.696543338544387</v>
      </c>
      <c r="D1491" s="55">
        <f>(C1491*1000)/3600</f>
        <v/>
      </c>
      <c r="E1491" s="55">
        <f>IF(B1490=B1491, 0, (D1491-D1490)/(B1491-B1490))</f>
        <v/>
      </c>
      <c r="F1491">
        <f>(B1491-B1490)*(D1491)</f>
        <v/>
      </c>
    </row>
    <row r="1492">
      <c r="B1492" s="55" t="n">
        <v>1794.80638123806</v>
      </c>
      <c r="C1492" s="55" t="n">
        <v>2.23380232760118</v>
      </c>
      <c r="D1492" s="55">
        <f>(C1492*1000)/3600</f>
        <v/>
      </c>
      <c r="E1492" s="55">
        <f>IF(B1491=B1492, 0, (D1492-D1491)/(B1492-B1491))</f>
        <v/>
      </c>
      <c r="F1492">
        <f>(B1492-B1491)*(D1492)</f>
        <v/>
      </c>
    </row>
    <row r="1493">
      <c r="B1493" s="55" t="n">
        <v>1797.58794655031</v>
      </c>
      <c r="C1493" s="55" t="n">
        <v>0.123328122285926</v>
      </c>
      <c r="D1493" s="55">
        <f>(C1493*1000)/3600</f>
        <v/>
      </c>
      <c r="E1493" s="55">
        <f>IF(B1492=B1493, 0, (D1493-D1492)/(B1493-B1492))</f>
        <v/>
      </c>
      <c r="F1493">
        <f>(B1493-B1492)*(D1493)</f>
        <v/>
      </c>
    </row>
    <row r="1494">
      <c r="B1494" s="55" t="n">
        <v>1800</v>
      </c>
      <c r="C1494" s="55" t="n">
        <v>0</v>
      </c>
      <c r="D1494" s="55">
        <f>(C1494*1000)/3600</f>
        <v/>
      </c>
      <c r="E1494" s="55">
        <f>IF(B1493=B1494, 0, (D1494-D1493)/(B1494-B1493))</f>
        <v/>
      </c>
      <c r="F1494">
        <f>(B1494-B1493)*(D1494)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3"/>
  <sheetViews>
    <sheetView tabSelected="1" workbookViewId="0">
      <selection activeCell="H6" sqref="H6"/>
    </sheetView>
  </sheetViews>
  <sheetFormatPr baseColWidth="8" defaultRowHeight="14.4"/>
  <cols>
    <col width="8.44140625" customWidth="1" min="3" max="3"/>
    <col width="10.88671875" customWidth="1" min="4" max="4"/>
    <col width="10.33203125" customWidth="1" min="14" max="14"/>
    <col width="9.88671875" customWidth="1" min="16" max="16"/>
    <col width="11.21875" customWidth="1" min="21" max="21"/>
  </cols>
  <sheetData>
    <row r="1" ht="55.8" customFormat="1" customHeight="1" s="68">
      <c r="A1" s="68" t="inlineStr">
        <is>
          <t>Car</t>
        </is>
      </c>
      <c r="B1" s="68" t="inlineStr">
        <is>
          <t>Range</t>
        </is>
      </c>
      <c r="C1" s="68" t="inlineStr">
        <is>
          <t>Charging time      (10-80%)</t>
        </is>
      </c>
      <c r="D1" s="68" t="inlineStr">
        <is>
          <t>Max Discharging Power</t>
        </is>
      </c>
      <c r="E1" s="68" t="inlineStr">
        <is>
          <t>Max Pack Mass</t>
        </is>
      </c>
      <c r="F1" s="68" t="inlineStr">
        <is>
          <t>Max Charging Power</t>
        </is>
      </c>
      <c r="G1" s="68" t="inlineStr">
        <is>
          <t>Energy</t>
        </is>
      </c>
      <c r="H1" s="68" t="inlineStr">
        <is>
          <t>battery 1</t>
        </is>
      </c>
      <c r="I1" s="68" t="inlineStr">
        <is>
          <t>Series battery 1</t>
        </is>
      </c>
      <c r="J1" s="68" t="inlineStr">
        <is>
          <t>Parallel battery 1</t>
        </is>
      </c>
      <c r="K1" s="68" t="inlineStr">
        <is>
          <t>battery 2</t>
        </is>
      </c>
      <c r="L1" s="68" t="inlineStr">
        <is>
          <t>Series battery 2</t>
        </is>
      </c>
      <c r="M1" s="68" t="inlineStr">
        <is>
          <t>Parallel battery 2</t>
        </is>
      </c>
      <c r="N1" s="68" t="inlineStr">
        <is>
          <t>EV mass</t>
        </is>
      </c>
      <c r="O1" s="68" t="inlineStr">
        <is>
          <t>EV drag coefficient</t>
        </is>
      </c>
      <c r="P1" s="68" t="inlineStr">
        <is>
          <t>EV Frontal Area</t>
        </is>
      </c>
      <c r="Q1" s="68" t="inlineStr">
        <is>
          <t>EV Rolling Resistance</t>
        </is>
      </c>
      <c r="R1" s="68" t="inlineStr">
        <is>
          <t xml:space="preserve">Min Energy </t>
        </is>
      </c>
      <c r="S1" s="68" t="inlineStr">
        <is>
          <t xml:space="preserve">Max Pack Mass </t>
        </is>
      </c>
      <c r="T1" s="68" t="inlineStr">
        <is>
          <t>Max Voltage</t>
        </is>
      </c>
      <c r="U1" s="68" t="inlineStr">
        <is>
          <t>Min Voltage</t>
        </is>
      </c>
      <c r="V1" s="68" t="inlineStr">
        <is>
          <t>Min Peak Discharging Power</t>
        </is>
      </c>
      <c r="W1" s="68" t="inlineStr">
        <is>
          <t>Min Peak Charging Power</t>
        </is>
      </c>
    </row>
    <row r="2">
      <c r="B2" t="n">
        <v>597.8478360811495</v>
      </c>
      <c r="C2" t="n">
        <v>77</v>
      </c>
      <c r="D2" t="n">
        <v>342216</v>
      </c>
      <c r="E2" t="n">
        <v>447.9235806389746</v>
      </c>
      <c r="F2" t="n">
        <v>78321.60000000001</v>
      </c>
      <c r="G2" t="n">
        <v>85554.00000000001</v>
      </c>
      <c r="H2" t="n">
        <v>111</v>
      </c>
      <c r="I2" t="n">
        <v>49</v>
      </c>
      <c r="J2" t="n">
        <v>30</v>
      </c>
      <c r="K2" t="n">
        <v>127</v>
      </c>
      <c r="L2" t="n">
        <v>49</v>
      </c>
      <c r="M2" t="n">
        <v>28</v>
      </c>
      <c r="N2" t="n">
        <v>1233</v>
      </c>
      <c r="O2" t="n">
        <v>0.29</v>
      </c>
      <c r="P2" t="n">
        <v>2.4</v>
      </c>
      <c r="Q2" t="n">
        <v>0.015</v>
      </c>
      <c r="R2" t="n">
        <v>64000</v>
      </c>
      <c r="S2" t="n">
        <v>450.8</v>
      </c>
      <c r="T2" t="n">
        <v>412</v>
      </c>
      <c r="U2" t="n">
        <v>245</v>
      </c>
      <c r="V2" t="n">
        <v>170000</v>
      </c>
      <c r="W2" t="n">
        <v>77000</v>
      </c>
    </row>
    <row r="3">
      <c r="B3" t="n">
        <v>505.5319039609581</v>
      </c>
      <c r="C3" t="n">
        <v>35</v>
      </c>
      <c r="D3" t="n">
        <v>289296</v>
      </c>
      <c r="E3" t="n">
        <v>447.2035863348277</v>
      </c>
      <c r="F3" t="n">
        <v>86788.8</v>
      </c>
      <c r="G3" t="n">
        <v>72324</v>
      </c>
      <c r="H3" t="n">
        <v>127</v>
      </c>
      <c r="I3" t="n">
        <v>98</v>
      </c>
      <c r="J3" t="n">
        <v>41</v>
      </c>
      <c r="K3" t="n">
        <v>0</v>
      </c>
      <c r="L3" t="n">
        <v>0</v>
      </c>
      <c r="M3" t="n">
        <v>0</v>
      </c>
      <c r="N3" t="n">
        <v>1233</v>
      </c>
      <c r="O3" t="n">
        <v>0.29</v>
      </c>
      <c r="P3" t="n">
        <v>2.4</v>
      </c>
      <c r="Q3" t="n">
        <v>0.015</v>
      </c>
      <c r="R3" t="n">
        <v>64000</v>
      </c>
      <c r="S3" t="n">
        <v>450.8</v>
      </c>
      <c r="T3" t="n">
        <v>412</v>
      </c>
      <c r="U3" t="n">
        <v>245</v>
      </c>
      <c r="V3" t="n">
        <v>170000</v>
      </c>
      <c r="W3" t="n">
        <v>77000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Link, Steffen</dc:creator>
  <dcterms:created xmlns:dcterms="http://purl.org/dc/terms/" xmlns:xsi="http://www.w3.org/2001/XMLSchema-instance" xsi:type="dcterms:W3CDTF">2022-09-07T12:09:56Z</dcterms:created>
  <dcterms:modified xmlns:dcterms="http://purl.org/dc/terms/" xmlns:xsi="http://www.w3.org/2001/XMLSchema-instance" xsi:type="dcterms:W3CDTF">2025-03-25T20:07:50Z</dcterms:modified>
  <cp:lastModifiedBy>Ollie Bateman</cp:lastModifiedBy>
</cp:coreProperties>
</file>