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2.xml" ContentType="application/vnd.openxmlformats-officedocument.drawing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3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drawings/drawing4.xml" ContentType="application/vnd.openxmlformats-officedocument.drawing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drawings/drawing5.xml" ContentType="application/vnd.openxmlformats-officedocument.drawing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drawings/drawing6.xml" ContentType="application/vnd.openxmlformats-officedocument.drawing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drawings/drawing7.xml" ContentType="application/vnd.openxmlformats-officedocument.drawing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drawings/drawing8.xml" ContentType="application/vnd.openxmlformats-officedocument.drawing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drawings/drawing9.xml" ContentType="application/vnd.openxmlformats-officedocument.drawing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drawings/drawing10.xml" ContentType="application/vnd.openxmlformats-officedocument.drawing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drawings/drawing11.xml" ContentType="application/vnd.openxmlformats-officedocument.drawing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drawings/drawing12.xml" ContentType="application/vnd.openxmlformats-officedocument.drawing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omments1.xml" ContentType="application/vnd.openxmlformats-officedocument.spreadsheetml.comments+xml"/>
  <Override PartName="/xl/drawings/drawing13.xml" ContentType="application/vnd.openxmlformats-officedocument.drawing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omments2.xml" ContentType="application/vnd.openxmlformats-officedocument.spreadsheetml.comments+xml"/>
  <Override PartName="/xl/drawings/drawing14.xml" ContentType="application/vnd.openxmlformats-officedocument.drawing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drawings/drawing15.xml" ContentType="application/vnd.openxmlformats-officedocument.drawing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rojetos\FERR E DISP EM DESENVOLVIMENTO\TOWER\VW PROJETO T-CROSS II\CRONOGRAMAS\"/>
    </mc:Choice>
  </mc:AlternateContent>
  <bookViews>
    <workbookView xWindow="360" yWindow="165" windowWidth="11670" windowHeight="6480" tabRatio="895" firstSheet="4" activeTab="12"/>
  </bookViews>
  <sheets>
    <sheet name="2GP.807.557-558" sheetId="43" r:id="rId1"/>
    <sheet name="2GP.807.585-586" sheetId="44" r:id="rId2"/>
    <sheet name="2GM.806.669" sheetId="41" r:id="rId3"/>
    <sheet name="2GM.809.067" sheetId="51" r:id="rId4"/>
    <sheet name="5Q0.802.847" sheetId="45" r:id="rId5"/>
    <sheet name="8K0.805.217" sheetId="46" r:id="rId6"/>
    <sheet name="2GM.813.259" sheetId="47" r:id="rId7"/>
    <sheet name="2GM.813.325" sheetId="48" r:id="rId8"/>
    <sheet name="2Q0.886.163.B" sheetId="49" r:id="rId9"/>
    <sheet name="2QW.805.233-234" sheetId="50" r:id="rId10"/>
    <sheet name="5Q0.802.417" sheetId="52" r:id="rId11"/>
    <sheet name="2QW_803_315-316" sheetId="53" r:id="rId12"/>
    <sheet name="2QW_803_357-358" sheetId="54" r:id="rId13"/>
    <sheet name="65745-795_TECHTOOLS" sheetId="40" state="hidden" r:id="rId14"/>
    <sheet name="65747-797_TECHTOOLS" sheetId="39" state="hidden" r:id="rId15"/>
  </sheets>
  <externalReferences>
    <externalReference r:id="rId16"/>
  </externalReferences>
  <definedNames>
    <definedName name="___Abr1" localSheetId="2">#REF!</definedName>
    <definedName name="___Abr1" localSheetId="3">#REF!</definedName>
    <definedName name="___Abr1" localSheetId="6">#REF!</definedName>
    <definedName name="___Abr1" localSheetId="7">#REF!</definedName>
    <definedName name="___Abr1" localSheetId="0">#REF!</definedName>
    <definedName name="___Abr1" localSheetId="1">#REF!</definedName>
    <definedName name="___Abr1" localSheetId="8">#REF!</definedName>
    <definedName name="___Abr1" localSheetId="9">#REF!</definedName>
    <definedName name="___Abr1" localSheetId="11">#REF!</definedName>
    <definedName name="___Abr1" localSheetId="12">#REF!</definedName>
    <definedName name="___Abr1" localSheetId="10">#REF!</definedName>
    <definedName name="___Abr1" localSheetId="4">#REF!</definedName>
    <definedName name="___Abr1" localSheetId="13">#REF!</definedName>
    <definedName name="___Abr1" localSheetId="14">#REF!</definedName>
    <definedName name="___Abr1" localSheetId="5">#REF!</definedName>
    <definedName name="___Abr1">#REF!</definedName>
    <definedName name="___Abr2" localSheetId="3">#REF!</definedName>
    <definedName name="___Abr2" localSheetId="6">#REF!</definedName>
    <definedName name="___Abr2" localSheetId="7">#REF!</definedName>
    <definedName name="___Abr2" localSheetId="0">#REF!</definedName>
    <definedName name="___Abr2" localSheetId="1">#REF!</definedName>
    <definedName name="___Abr2" localSheetId="8">#REF!</definedName>
    <definedName name="___Abr2" localSheetId="9">#REF!</definedName>
    <definedName name="___Abr2" localSheetId="11">#REF!</definedName>
    <definedName name="___Abr2" localSheetId="12">#REF!</definedName>
    <definedName name="___Abr2" localSheetId="10">#REF!</definedName>
    <definedName name="___Abr2" localSheetId="4">#REF!</definedName>
    <definedName name="___Abr2" localSheetId="5">#REF!</definedName>
    <definedName name="___Abr2">#REF!</definedName>
    <definedName name="___Ago1" localSheetId="2">#REF!</definedName>
    <definedName name="___Ago1" localSheetId="3">#REF!</definedName>
    <definedName name="___Ago1" localSheetId="6">#REF!</definedName>
    <definedName name="___Ago1" localSheetId="7">#REF!</definedName>
    <definedName name="___Ago1" localSheetId="0">#REF!</definedName>
    <definedName name="___Ago1" localSheetId="1">#REF!</definedName>
    <definedName name="___Ago1" localSheetId="8">#REF!</definedName>
    <definedName name="___Ago1" localSheetId="9">#REF!</definedName>
    <definedName name="___Ago1" localSheetId="11">#REF!</definedName>
    <definedName name="___Ago1" localSheetId="12">#REF!</definedName>
    <definedName name="___Ago1" localSheetId="10">#REF!</definedName>
    <definedName name="___Ago1" localSheetId="4">#REF!</definedName>
    <definedName name="___Ago1" localSheetId="13">#REF!</definedName>
    <definedName name="___Ago1" localSheetId="14">#REF!</definedName>
    <definedName name="___Ago1" localSheetId="5">#REF!</definedName>
    <definedName name="___Ago1">#REF!</definedName>
    <definedName name="___Dez1" localSheetId="2">#REF!</definedName>
    <definedName name="___Dez1" localSheetId="3">#REF!</definedName>
    <definedName name="___Dez1" localSheetId="6">#REF!</definedName>
    <definedName name="___Dez1" localSheetId="7">#REF!</definedName>
    <definedName name="___Dez1" localSheetId="0">#REF!</definedName>
    <definedName name="___Dez1" localSheetId="1">#REF!</definedName>
    <definedName name="___Dez1" localSheetId="8">#REF!</definedName>
    <definedName name="___Dez1" localSheetId="9">#REF!</definedName>
    <definedName name="___Dez1" localSheetId="11">#REF!</definedName>
    <definedName name="___Dez1" localSheetId="12">#REF!</definedName>
    <definedName name="___Dez1" localSheetId="10">#REF!</definedName>
    <definedName name="___Dez1" localSheetId="4">#REF!</definedName>
    <definedName name="___Dez1" localSheetId="13">#REF!</definedName>
    <definedName name="___Dez1" localSheetId="14">#REF!</definedName>
    <definedName name="___Dez1" localSheetId="5">#REF!</definedName>
    <definedName name="___Dez1">#REF!</definedName>
    <definedName name="___Fev1" localSheetId="2">#REF!</definedName>
    <definedName name="___Fev1" localSheetId="3">#REF!</definedName>
    <definedName name="___Fev1" localSheetId="6">#REF!</definedName>
    <definedName name="___Fev1" localSheetId="7">#REF!</definedName>
    <definedName name="___Fev1" localSheetId="0">#REF!</definedName>
    <definedName name="___Fev1" localSheetId="1">#REF!</definedName>
    <definedName name="___Fev1" localSheetId="8">#REF!</definedName>
    <definedName name="___Fev1" localSheetId="9">#REF!</definedName>
    <definedName name="___Fev1" localSheetId="11">#REF!</definedName>
    <definedName name="___Fev1" localSheetId="12">#REF!</definedName>
    <definedName name="___Fev1" localSheetId="10">#REF!</definedName>
    <definedName name="___Fev1" localSheetId="4">#REF!</definedName>
    <definedName name="___Fev1" localSheetId="13">#REF!</definedName>
    <definedName name="___Fev1" localSheetId="14">#REF!</definedName>
    <definedName name="___Fev1" localSheetId="5">#REF!</definedName>
    <definedName name="___Fev1">#REF!</definedName>
    <definedName name="___Jan1" localSheetId="2">#REF!</definedName>
    <definedName name="___Jan1" localSheetId="3">#REF!</definedName>
    <definedName name="___Jan1" localSheetId="6">#REF!</definedName>
    <definedName name="___Jan1" localSheetId="7">#REF!</definedName>
    <definedName name="___Jan1" localSheetId="0">#REF!</definedName>
    <definedName name="___Jan1" localSheetId="1">#REF!</definedName>
    <definedName name="___Jan1" localSheetId="8">#REF!</definedName>
    <definedName name="___Jan1" localSheetId="9">#REF!</definedName>
    <definedName name="___Jan1" localSheetId="11">#REF!</definedName>
    <definedName name="___Jan1" localSheetId="12">#REF!</definedName>
    <definedName name="___Jan1" localSheetId="10">#REF!</definedName>
    <definedName name="___Jan1" localSheetId="4">#REF!</definedName>
    <definedName name="___Jan1" localSheetId="13">#REF!</definedName>
    <definedName name="___Jan1" localSheetId="14">#REF!</definedName>
    <definedName name="___Jan1" localSheetId="5">#REF!</definedName>
    <definedName name="___Jan1">#REF!</definedName>
    <definedName name="___Jul1" localSheetId="2">#REF!</definedName>
    <definedName name="___Jul1" localSheetId="3">#REF!</definedName>
    <definedName name="___Jul1" localSheetId="6">#REF!</definedName>
    <definedName name="___Jul1" localSheetId="7">#REF!</definedName>
    <definedName name="___Jul1" localSheetId="0">#REF!</definedName>
    <definedName name="___Jul1" localSheetId="1">#REF!</definedName>
    <definedName name="___Jul1" localSheetId="8">#REF!</definedName>
    <definedName name="___Jul1" localSheetId="9">#REF!</definedName>
    <definedName name="___Jul1" localSheetId="11">#REF!</definedName>
    <definedName name="___Jul1" localSheetId="12">#REF!</definedName>
    <definedName name="___Jul1" localSheetId="10">#REF!</definedName>
    <definedName name="___Jul1" localSheetId="4">#REF!</definedName>
    <definedName name="___Jul1" localSheetId="13">#REF!</definedName>
    <definedName name="___Jul1" localSheetId="14">#REF!</definedName>
    <definedName name="___Jul1" localSheetId="5">#REF!</definedName>
    <definedName name="___Jul1">#REF!</definedName>
    <definedName name="___Jun1" localSheetId="2">#REF!</definedName>
    <definedName name="___Jun1" localSheetId="3">#REF!</definedName>
    <definedName name="___Jun1" localSheetId="6">#REF!</definedName>
    <definedName name="___Jun1" localSheetId="7">#REF!</definedName>
    <definedName name="___Jun1" localSheetId="0">#REF!</definedName>
    <definedName name="___Jun1" localSheetId="1">#REF!</definedName>
    <definedName name="___Jun1" localSheetId="8">#REF!</definedName>
    <definedName name="___Jun1" localSheetId="9">#REF!</definedName>
    <definedName name="___Jun1" localSheetId="11">#REF!</definedName>
    <definedName name="___Jun1" localSheetId="12">#REF!</definedName>
    <definedName name="___Jun1" localSheetId="10">#REF!</definedName>
    <definedName name="___Jun1" localSheetId="4">#REF!</definedName>
    <definedName name="___Jun1" localSheetId="13">#REF!</definedName>
    <definedName name="___Jun1" localSheetId="14">#REF!</definedName>
    <definedName name="___Jun1" localSheetId="5">#REF!</definedName>
    <definedName name="___Jun1">#REF!</definedName>
    <definedName name="___Mai1" localSheetId="2">#REF!</definedName>
    <definedName name="___Mai1" localSheetId="3">#REF!</definedName>
    <definedName name="___Mai1" localSheetId="6">#REF!</definedName>
    <definedName name="___Mai1" localSheetId="7">#REF!</definedName>
    <definedName name="___Mai1" localSheetId="0">#REF!</definedName>
    <definedName name="___Mai1" localSheetId="1">#REF!</definedName>
    <definedName name="___Mai1" localSheetId="8">#REF!</definedName>
    <definedName name="___Mai1" localSheetId="9">#REF!</definedName>
    <definedName name="___Mai1" localSheetId="11">#REF!</definedName>
    <definedName name="___Mai1" localSheetId="12">#REF!</definedName>
    <definedName name="___Mai1" localSheetId="10">#REF!</definedName>
    <definedName name="___Mai1" localSheetId="4">#REF!</definedName>
    <definedName name="___Mai1" localSheetId="13">#REF!</definedName>
    <definedName name="___Mai1" localSheetId="14">#REF!</definedName>
    <definedName name="___Mai1" localSheetId="5">#REF!</definedName>
    <definedName name="___Mai1">#REF!</definedName>
    <definedName name="___Mar1" localSheetId="2">#REF!</definedName>
    <definedName name="___Mar1" localSheetId="3">#REF!</definedName>
    <definedName name="___Mar1" localSheetId="6">#REF!</definedName>
    <definedName name="___Mar1" localSheetId="7">#REF!</definedName>
    <definedName name="___Mar1" localSheetId="0">#REF!</definedName>
    <definedName name="___Mar1" localSheetId="1">#REF!</definedName>
    <definedName name="___Mar1" localSheetId="8">#REF!</definedName>
    <definedName name="___Mar1" localSheetId="9">#REF!</definedName>
    <definedName name="___Mar1" localSheetId="11">#REF!</definedName>
    <definedName name="___Mar1" localSheetId="12">#REF!</definedName>
    <definedName name="___Mar1" localSheetId="10">#REF!</definedName>
    <definedName name="___Mar1" localSheetId="4">#REF!</definedName>
    <definedName name="___Mar1" localSheetId="13">#REF!</definedName>
    <definedName name="___Mar1" localSheetId="14">#REF!</definedName>
    <definedName name="___Mar1" localSheetId="5">#REF!</definedName>
    <definedName name="___Mar1">#REF!</definedName>
    <definedName name="___Nov1" localSheetId="2">#REF!</definedName>
    <definedName name="___Nov1" localSheetId="3">#REF!</definedName>
    <definedName name="___Nov1" localSheetId="6">#REF!</definedName>
    <definedName name="___Nov1" localSheetId="7">#REF!</definedName>
    <definedName name="___Nov1" localSheetId="0">#REF!</definedName>
    <definedName name="___Nov1" localSheetId="1">#REF!</definedName>
    <definedName name="___Nov1" localSheetId="8">#REF!</definedName>
    <definedName name="___Nov1" localSheetId="9">#REF!</definedName>
    <definedName name="___Nov1" localSheetId="11">#REF!</definedName>
    <definedName name="___Nov1" localSheetId="12">#REF!</definedName>
    <definedName name="___Nov1" localSheetId="10">#REF!</definedName>
    <definedName name="___Nov1" localSheetId="4">#REF!</definedName>
    <definedName name="___Nov1" localSheetId="13">#REF!</definedName>
    <definedName name="___Nov1" localSheetId="14">#REF!</definedName>
    <definedName name="___Nov1" localSheetId="5">#REF!</definedName>
    <definedName name="___Nov1">#REF!</definedName>
    <definedName name="___Out1" localSheetId="2">#REF!</definedName>
    <definedName name="___Out1" localSheetId="3">#REF!</definedName>
    <definedName name="___Out1" localSheetId="6">#REF!</definedName>
    <definedName name="___Out1" localSheetId="7">#REF!</definedName>
    <definedName name="___Out1" localSheetId="0">#REF!</definedName>
    <definedName name="___Out1" localSheetId="1">#REF!</definedName>
    <definedName name="___Out1" localSheetId="8">#REF!</definedName>
    <definedName name="___Out1" localSheetId="9">#REF!</definedName>
    <definedName name="___Out1" localSheetId="11">#REF!</definedName>
    <definedName name="___Out1" localSheetId="12">#REF!</definedName>
    <definedName name="___Out1" localSheetId="10">#REF!</definedName>
    <definedName name="___Out1" localSheetId="4">#REF!</definedName>
    <definedName name="___Out1" localSheetId="13">#REF!</definedName>
    <definedName name="___Out1" localSheetId="14">#REF!</definedName>
    <definedName name="___Out1" localSheetId="5">#REF!</definedName>
    <definedName name="___Out1">#REF!</definedName>
    <definedName name="___Set1" localSheetId="2">#REF!</definedName>
    <definedName name="___Set1" localSheetId="3">#REF!</definedName>
    <definedName name="___Set1" localSheetId="6">#REF!</definedName>
    <definedName name="___Set1" localSheetId="7">#REF!</definedName>
    <definedName name="___Set1" localSheetId="0">#REF!</definedName>
    <definedName name="___Set1" localSheetId="1">#REF!</definedName>
    <definedName name="___Set1" localSheetId="8">#REF!</definedName>
    <definedName name="___Set1" localSheetId="9">#REF!</definedName>
    <definedName name="___Set1" localSheetId="11">#REF!</definedName>
    <definedName name="___Set1" localSheetId="12">#REF!</definedName>
    <definedName name="___Set1" localSheetId="10">#REF!</definedName>
    <definedName name="___Set1" localSheetId="4">#REF!</definedName>
    <definedName name="___Set1" localSheetId="13">#REF!</definedName>
    <definedName name="___Set1" localSheetId="14">#REF!</definedName>
    <definedName name="___Set1" localSheetId="5">#REF!</definedName>
    <definedName name="___Set1">#REF!</definedName>
    <definedName name="__Brz1">[1]Feriados!$B$4:$B$14</definedName>
    <definedName name="__Brz2">[1]Feriados!$B$17:$B$24</definedName>
    <definedName name="_Abr1" localSheetId="2">#REF!</definedName>
    <definedName name="_Abr1" localSheetId="3">#REF!</definedName>
    <definedName name="_Abr1" localSheetId="6">#REF!</definedName>
    <definedName name="_Abr1" localSheetId="7">#REF!</definedName>
    <definedName name="_Abr1" localSheetId="0">#REF!</definedName>
    <definedName name="_Abr1" localSheetId="1">#REF!</definedName>
    <definedName name="_Abr1" localSheetId="8">#REF!</definedName>
    <definedName name="_Abr1" localSheetId="9">#REF!</definedName>
    <definedName name="_Abr1" localSheetId="11">#REF!</definedName>
    <definedName name="_Abr1" localSheetId="12">#REF!</definedName>
    <definedName name="_Abr1" localSheetId="10">#REF!</definedName>
    <definedName name="_Abr1" localSheetId="4">#REF!</definedName>
    <definedName name="_Abr1" localSheetId="13">#REF!</definedName>
    <definedName name="_Abr1" localSheetId="14">#REF!</definedName>
    <definedName name="_Abr1" localSheetId="5">#REF!</definedName>
    <definedName name="_Abr1">#REF!</definedName>
    <definedName name="_Ago1" localSheetId="2">#REF!</definedName>
    <definedName name="_Ago1" localSheetId="3">#REF!</definedName>
    <definedName name="_Ago1" localSheetId="6">#REF!</definedName>
    <definedName name="_Ago1" localSheetId="7">#REF!</definedName>
    <definedName name="_Ago1" localSheetId="0">#REF!</definedName>
    <definedName name="_Ago1" localSheetId="1">#REF!</definedName>
    <definedName name="_Ago1" localSheetId="8">#REF!</definedName>
    <definedName name="_Ago1" localSheetId="9">#REF!</definedName>
    <definedName name="_Ago1" localSheetId="11">#REF!</definedName>
    <definedName name="_Ago1" localSheetId="12">#REF!</definedName>
    <definedName name="_Ago1" localSheetId="10">#REF!</definedName>
    <definedName name="_Ago1" localSheetId="4">#REF!</definedName>
    <definedName name="_Ago1" localSheetId="13">#REF!</definedName>
    <definedName name="_Ago1" localSheetId="14">#REF!</definedName>
    <definedName name="_Ago1" localSheetId="5">#REF!</definedName>
    <definedName name="_Ago1">#REF!</definedName>
    <definedName name="_Brz1">[1]Feriados!$B$4:$B$14</definedName>
    <definedName name="_Brz2">[1]Feriados!$B$17:$B$24</definedName>
    <definedName name="_Dez1" localSheetId="2">#REF!</definedName>
    <definedName name="_Dez1" localSheetId="3">#REF!</definedName>
    <definedName name="_Dez1" localSheetId="6">#REF!</definedName>
    <definedName name="_Dez1" localSheetId="7">#REF!</definedName>
    <definedName name="_Dez1" localSheetId="0">#REF!</definedName>
    <definedName name="_Dez1" localSheetId="1">#REF!</definedName>
    <definedName name="_Dez1" localSheetId="8">#REF!</definedName>
    <definedName name="_Dez1" localSheetId="9">#REF!</definedName>
    <definedName name="_Dez1" localSheetId="11">#REF!</definedName>
    <definedName name="_Dez1" localSheetId="12">#REF!</definedName>
    <definedName name="_Dez1" localSheetId="10">#REF!</definedName>
    <definedName name="_Dez1" localSheetId="4">#REF!</definedName>
    <definedName name="_Dez1" localSheetId="13">#REF!</definedName>
    <definedName name="_Dez1" localSheetId="14">#REF!</definedName>
    <definedName name="_Dez1" localSheetId="5">#REF!</definedName>
    <definedName name="_Dez1">#REF!</definedName>
    <definedName name="_Fev1" localSheetId="2">#REF!</definedName>
    <definedName name="_Fev1" localSheetId="3">#REF!</definedName>
    <definedName name="_Fev1" localSheetId="6">#REF!</definedName>
    <definedName name="_Fev1" localSheetId="7">#REF!</definedName>
    <definedName name="_Fev1" localSheetId="0">#REF!</definedName>
    <definedName name="_Fev1" localSheetId="1">#REF!</definedName>
    <definedName name="_Fev1" localSheetId="8">#REF!</definedName>
    <definedName name="_Fev1" localSheetId="9">#REF!</definedName>
    <definedName name="_Fev1" localSheetId="11">#REF!</definedName>
    <definedName name="_Fev1" localSheetId="12">#REF!</definedName>
    <definedName name="_Fev1" localSheetId="10">#REF!</definedName>
    <definedName name="_Fev1" localSheetId="4">#REF!</definedName>
    <definedName name="_Fev1" localSheetId="13">#REF!</definedName>
    <definedName name="_Fev1" localSheetId="14">#REF!</definedName>
    <definedName name="_Fev1" localSheetId="5">#REF!</definedName>
    <definedName name="_Fev1">#REF!</definedName>
    <definedName name="_Jan1" localSheetId="2">#REF!</definedName>
    <definedName name="_Jan1" localSheetId="3">#REF!</definedName>
    <definedName name="_Jan1" localSheetId="6">#REF!</definedName>
    <definedName name="_Jan1" localSheetId="7">#REF!</definedName>
    <definedName name="_Jan1" localSheetId="0">#REF!</definedName>
    <definedName name="_Jan1" localSheetId="1">#REF!</definedName>
    <definedName name="_Jan1" localSheetId="8">#REF!</definedName>
    <definedName name="_Jan1" localSheetId="9">#REF!</definedName>
    <definedName name="_Jan1" localSheetId="11">#REF!</definedName>
    <definedName name="_Jan1" localSheetId="12">#REF!</definedName>
    <definedName name="_Jan1" localSheetId="10">#REF!</definedName>
    <definedName name="_Jan1" localSheetId="4">#REF!</definedName>
    <definedName name="_Jan1" localSheetId="13">#REF!</definedName>
    <definedName name="_Jan1" localSheetId="14">#REF!</definedName>
    <definedName name="_Jan1" localSheetId="5">#REF!</definedName>
    <definedName name="_Jan1">#REF!</definedName>
    <definedName name="_Jul1" localSheetId="2">#REF!</definedName>
    <definedName name="_Jul1" localSheetId="3">#REF!</definedName>
    <definedName name="_Jul1" localSheetId="6">#REF!</definedName>
    <definedName name="_Jul1" localSheetId="7">#REF!</definedName>
    <definedName name="_Jul1" localSheetId="0">#REF!</definedName>
    <definedName name="_Jul1" localSheetId="1">#REF!</definedName>
    <definedName name="_Jul1" localSheetId="8">#REF!</definedName>
    <definedName name="_Jul1" localSheetId="9">#REF!</definedName>
    <definedName name="_Jul1" localSheetId="11">#REF!</definedName>
    <definedName name="_Jul1" localSheetId="12">#REF!</definedName>
    <definedName name="_Jul1" localSheetId="10">#REF!</definedName>
    <definedName name="_Jul1" localSheetId="4">#REF!</definedName>
    <definedName name="_Jul1" localSheetId="13">#REF!</definedName>
    <definedName name="_Jul1" localSheetId="14">#REF!</definedName>
    <definedName name="_Jul1" localSheetId="5">#REF!</definedName>
    <definedName name="_Jul1">#REF!</definedName>
    <definedName name="_Jun1" localSheetId="2">#REF!</definedName>
    <definedName name="_Jun1" localSheetId="3">#REF!</definedName>
    <definedName name="_Jun1" localSheetId="6">#REF!</definedName>
    <definedName name="_Jun1" localSheetId="7">#REF!</definedName>
    <definedName name="_Jun1" localSheetId="0">#REF!</definedName>
    <definedName name="_Jun1" localSheetId="1">#REF!</definedName>
    <definedName name="_Jun1" localSheetId="8">#REF!</definedName>
    <definedName name="_Jun1" localSheetId="9">#REF!</definedName>
    <definedName name="_Jun1" localSheetId="11">#REF!</definedName>
    <definedName name="_Jun1" localSheetId="12">#REF!</definedName>
    <definedName name="_Jun1" localSheetId="10">#REF!</definedName>
    <definedName name="_Jun1" localSheetId="4">#REF!</definedName>
    <definedName name="_Jun1" localSheetId="13">#REF!</definedName>
    <definedName name="_Jun1" localSheetId="14">#REF!</definedName>
    <definedName name="_Jun1" localSheetId="5">#REF!</definedName>
    <definedName name="_Jun1">#REF!</definedName>
    <definedName name="_Mai1" localSheetId="2">#REF!</definedName>
    <definedName name="_Mai1" localSheetId="3">#REF!</definedName>
    <definedName name="_Mai1" localSheetId="6">#REF!</definedName>
    <definedName name="_Mai1" localSheetId="7">#REF!</definedName>
    <definedName name="_Mai1" localSheetId="0">#REF!</definedName>
    <definedName name="_Mai1" localSheetId="1">#REF!</definedName>
    <definedName name="_Mai1" localSheetId="8">#REF!</definedName>
    <definedName name="_Mai1" localSheetId="9">#REF!</definedName>
    <definedName name="_Mai1" localSheetId="11">#REF!</definedName>
    <definedName name="_Mai1" localSheetId="12">#REF!</definedName>
    <definedName name="_Mai1" localSheetId="10">#REF!</definedName>
    <definedName name="_Mai1" localSheetId="4">#REF!</definedName>
    <definedName name="_Mai1" localSheetId="13">#REF!</definedName>
    <definedName name="_Mai1" localSheetId="14">#REF!</definedName>
    <definedName name="_Mai1" localSheetId="5">#REF!</definedName>
    <definedName name="_Mai1">#REF!</definedName>
    <definedName name="_Mar1" localSheetId="2">#REF!</definedName>
    <definedName name="_Mar1" localSheetId="3">#REF!</definedName>
    <definedName name="_Mar1" localSheetId="6">#REF!</definedName>
    <definedName name="_Mar1" localSheetId="7">#REF!</definedName>
    <definedName name="_Mar1" localSheetId="0">#REF!</definedName>
    <definedName name="_Mar1" localSheetId="1">#REF!</definedName>
    <definedName name="_Mar1" localSheetId="8">#REF!</definedName>
    <definedName name="_Mar1" localSheetId="9">#REF!</definedName>
    <definedName name="_Mar1" localSheetId="11">#REF!</definedName>
    <definedName name="_Mar1" localSheetId="12">#REF!</definedName>
    <definedName name="_Mar1" localSheetId="10">#REF!</definedName>
    <definedName name="_Mar1" localSheetId="4">#REF!</definedName>
    <definedName name="_Mar1" localSheetId="13">#REF!</definedName>
    <definedName name="_Mar1" localSheetId="14">#REF!</definedName>
    <definedName name="_Mar1" localSheetId="5">#REF!</definedName>
    <definedName name="_Mar1">#REF!</definedName>
    <definedName name="_Nov1" localSheetId="2">#REF!</definedName>
    <definedName name="_Nov1" localSheetId="3">#REF!</definedName>
    <definedName name="_Nov1" localSheetId="6">#REF!</definedName>
    <definedName name="_Nov1" localSheetId="7">#REF!</definedName>
    <definedName name="_Nov1" localSheetId="0">#REF!</definedName>
    <definedName name="_Nov1" localSheetId="1">#REF!</definedName>
    <definedName name="_Nov1" localSheetId="8">#REF!</definedName>
    <definedName name="_Nov1" localSheetId="9">#REF!</definedName>
    <definedName name="_Nov1" localSheetId="11">#REF!</definedName>
    <definedName name="_Nov1" localSheetId="12">#REF!</definedName>
    <definedName name="_Nov1" localSheetId="10">#REF!</definedName>
    <definedName name="_Nov1" localSheetId="4">#REF!</definedName>
    <definedName name="_Nov1" localSheetId="13">#REF!</definedName>
    <definedName name="_Nov1" localSheetId="14">#REF!</definedName>
    <definedName name="_Nov1" localSheetId="5">#REF!</definedName>
    <definedName name="_Nov1">#REF!</definedName>
    <definedName name="_Out1" localSheetId="2">#REF!</definedName>
    <definedName name="_Out1" localSheetId="3">#REF!</definedName>
    <definedName name="_Out1" localSheetId="6">#REF!</definedName>
    <definedName name="_Out1" localSheetId="7">#REF!</definedName>
    <definedName name="_Out1" localSheetId="0">#REF!</definedName>
    <definedName name="_Out1" localSheetId="1">#REF!</definedName>
    <definedName name="_Out1" localSheetId="8">#REF!</definedName>
    <definedName name="_Out1" localSheetId="9">#REF!</definedName>
    <definedName name="_Out1" localSheetId="11">#REF!</definedName>
    <definedName name="_Out1" localSheetId="12">#REF!</definedName>
    <definedName name="_Out1" localSheetId="10">#REF!</definedName>
    <definedName name="_Out1" localSheetId="4">#REF!</definedName>
    <definedName name="_Out1" localSheetId="13">#REF!</definedName>
    <definedName name="_Out1" localSheetId="14">#REF!</definedName>
    <definedName name="_Out1" localSheetId="5">#REF!</definedName>
    <definedName name="_Out1">#REF!</definedName>
    <definedName name="_Set1" localSheetId="2">#REF!</definedName>
    <definedName name="_Set1" localSheetId="3">#REF!</definedName>
    <definedName name="_Set1" localSheetId="6">#REF!</definedName>
    <definedName name="_Set1" localSheetId="7">#REF!</definedName>
    <definedName name="_Set1" localSheetId="0">#REF!</definedName>
    <definedName name="_Set1" localSheetId="1">#REF!</definedName>
    <definedName name="_Set1" localSheetId="8">#REF!</definedName>
    <definedName name="_Set1" localSheetId="9">#REF!</definedName>
    <definedName name="_Set1" localSheetId="11">#REF!</definedName>
    <definedName name="_Set1" localSheetId="12">#REF!</definedName>
    <definedName name="_Set1" localSheetId="10">#REF!</definedName>
    <definedName name="_Set1" localSheetId="4">#REF!</definedName>
    <definedName name="_Set1" localSheetId="13">#REF!</definedName>
    <definedName name="_Set1" localSheetId="14">#REF!</definedName>
    <definedName name="_Set1" localSheetId="5">#REF!</definedName>
    <definedName name="_Set1">#REF!</definedName>
    <definedName name="Ano" localSheetId="2">#REF!</definedName>
    <definedName name="Ano" localSheetId="3">#REF!</definedName>
    <definedName name="Ano" localSheetId="6">#REF!</definedName>
    <definedName name="Ano" localSheetId="7">#REF!</definedName>
    <definedName name="Ano" localSheetId="0">#REF!</definedName>
    <definedName name="Ano" localSheetId="1">#REF!</definedName>
    <definedName name="Ano" localSheetId="8">#REF!</definedName>
    <definedName name="Ano" localSheetId="9">#REF!</definedName>
    <definedName name="Ano" localSheetId="11">#REF!</definedName>
    <definedName name="Ano" localSheetId="12">#REF!</definedName>
    <definedName name="Ano" localSheetId="10">#REF!</definedName>
    <definedName name="Ano" localSheetId="4">#REF!</definedName>
    <definedName name="Ano" localSheetId="13">#REF!</definedName>
    <definedName name="Ano" localSheetId="14">#REF!</definedName>
    <definedName name="Ano" localSheetId="5">#REF!</definedName>
    <definedName name="Ano">#REF!</definedName>
    <definedName name="_xlnm.Print_Area" localSheetId="2">'2GM.806.669'!$B$1:$BR$50</definedName>
    <definedName name="_xlnm.Print_Area" localSheetId="3">'2GM.809.067'!$B$1:$BR$50</definedName>
    <definedName name="_xlnm.Print_Area" localSheetId="6">'2GM.813.259'!$B$1:$BR$50</definedName>
    <definedName name="_xlnm.Print_Area" localSheetId="7">'2GM.813.325'!$B$1:$BR$50</definedName>
    <definedName name="_xlnm.Print_Area" localSheetId="0">'2GP.807.557-558'!$B$1:$BR$50</definedName>
    <definedName name="_xlnm.Print_Area" localSheetId="1">'2GP.807.585-586'!$B$1:$BR$50</definedName>
    <definedName name="_xlnm.Print_Area" localSheetId="8">'2Q0.886.163.B'!$B$1:$BR$50</definedName>
    <definedName name="_xlnm.Print_Area" localSheetId="9">'2QW.805.233-234'!$B$1:$BR$50</definedName>
    <definedName name="_xlnm.Print_Area" localSheetId="11">'2QW_803_315-316'!$B$1:$BR$50</definedName>
    <definedName name="_xlnm.Print_Area" localSheetId="12">'2QW_803_357-358'!$B$1:$BR$50</definedName>
    <definedName name="_xlnm.Print_Area" localSheetId="10">'5Q0.802.417'!$B$1:$BR$50</definedName>
    <definedName name="_xlnm.Print_Area" localSheetId="4">'5Q0.802.847'!$B$1:$BR$50</definedName>
    <definedName name="_xlnm.Print_Area" localSheetId="13">'65745-795_TECHTOOLS'!$B$1:$BR$50</definedName>
    <definedName name="_xlnm.Print_Area" localSheetId="14">'65747-797_TECHTOOLS'!$B$1:$BR$50</definedName>
    <definedName name="_xlnm.Print_Area" localSheetId="5">'8K0.805.217'!$B$1:$BR$50</definedName>
    <definedName name="cagu" localSheetId="2">#REF!</definedName>
    <definedName name="cagu" localSheetId="3">#REF!</definedName>
    <definedName name="cagu" localSheetId="6">#REF!</definedName>
    <definedName name="cagu" localSheetId="7">#REF!</definedName>
    <definedName name="cagu" localSheetId="0">#REF!</definedName>
    <definedName name="cagu" localSheetId="1">#REF!</definedName>
    <definedName name="cagu" localSheetId="8">#REF!</definedName>
    <definedName name="cagu" localSheetId="9">#REF!</definedName>
    <definedName name="cagu" localSheetId="11">#REF!</definedName>
    <definedName name="cagu" localSheetId="12">#REF!</definedName>
    <definedName name="cagu" localSheetId="10">#REF!</definedName>
    <definedName name="cagu" localSheetId="4">#REF!</definedName>
    <definedName name="cagu" localSheetId="13">#REF!</definedName>
    <definedName name="cagu" localSheetId="14">#REF!</definedName>
    <definedName name="cagu" localSheetId="5">#REF!</definedName>
    <definedName name="cagu">#REF!</definedName>
    <definedName name="Exibir_Dat_Com" localSheetId="2">#REF!</definedName>
    <definedName name="Exibir_Dat_Com" localSheetId="3">#REF!</definedName>
    <definedName name="Exibir_Dat_Com" localSheetId="6">#REF!</definedName>
    <definedName name="Exibir_Dat_Com" localSheetId="7">#REF!</definedName>
    <definedName name="Exibir_Dat_Com" localSheetId="0">#REF!</definedName>
    <definedName name="Exibir_Dat_Com" localSheetId="1">#REF!</definedName>
    <definedName name="Exibir_Dat_Com" localSheetId="8">#REF!</definedName>
    <definedName name="Exibir_Dat_Com" localSheetId="9">#REF!</definedName>
    <definedName name="Exibir_Dat_Com" localSheetId="11">#REF!</definedName>
    <definedName name="Exibir_Dat_Com" localSheetId="12">#REF!</definedName>
    <definedName name="Exibir_Dat_Com" localSheetId="10">#REF!</definedName>
    <definedName name="Exibir_Dat_Com" localSheetId="4">#REF!</definedName>
    <definedName name="Exibir_Dat_Com" localSheetId="13">#REF!</definedName>
    <definedName name="Exibir_Dat_Com" localSheetId="14">#REF!</definedName>
    <definedName name="Exibir_Dat_Com" localSheetId="5">#REF!</definedName>
    <definedName name="Exibir_Dat_Com">#REF!</definedName>
    <definedName name="Exibir_Fer_EUA" localSheetId="2">#REF!</definedName>
    <definedName name="Exibir_Fer_EUA" localSheetId="3">#REF!</definedName>
    <definedName name="Exibir_Fer_EUA" localSheetId="6">#REF!</definedName>
    <definedName name="Exibir_Fer_EUA" localSheetId="7">#REF!</definedName>
    <definedName name="Exibir_Fer_EUA" localSheetId="0">#REF!</definedName>
    <definedName name="Exibir_Fer_EUA" localSheetId="1">#REF!</definedName>
    <definedName name="Exibir_Fer_EUA" localSheetId="8">#REF!</definedName>
    <definedName name="Exibir_Fer_EUA" localSheetId="9">#REF!</definedName>
    <definedName name="Exibir_Fer_EUA" localSheetId="11">#REF!</definedName>
    <definedName name="Exibir_Fer_EUA" localSheetId="12">#REF!</definedName>
    <definedName name="Exibir_Fer_EUA" localSheetId="10">#REF!</definedName>
    <definedName name="Exibir_Fer_EUA" localSheetId="4">#REF!</definedName>
    <definedName name="Exibir_Fer_EUA" localSheetId="13">#REF!</definedName>
    <definedName name="Exibir_Fer_EUA" localSheetId="14">#REF!</definedName>
    <definedName name="Exibir_Fer_EUA" localSheetId="5">#REF!</definedName>
    <definedName name="Exibir_Fer_EUA">#REF!</definedName>
    <definedName name="Exibir_Fer_Nac" localSheetId="2">#REF!</definedName>
    <definedName name="Exibir_Fer_Nac" localSheetId="3">#REF!</definedName>
    <definedName name="Exibir_Fer_Nac" localSheetId="6">#REF!</definedName>
    <definedName name="Exibir_Fer_Nac" localSheetId="7">#REF!</definedName>
    <definedName name="Exibir_Fer_Nac" localSheetId="0">#REF!</definedName>
    <definedName name="Exibir_Fer_Nac" localSheetId="1">#REF!</definedName>
    <definedName name="Exibir_Fer_Nac" localSheetId="8">#REF!</definedName>
    <definedName name="Exibir_Fer_Nac" localSheetId="9">#REF!</definedName>
    <definedName name="Exibir_Fer_Nac" localSheetId="11">#REF!</definedName>
    <definedName name="Exibir_Fer_Nac" localSheetId="12">#REF!</definedName>
    <definedName name="Exibir_Fer_Nac" localSheetId="10">#REF!</definedName>
    <definedName name="Exibir_Fer_Nac" localSheetId="4">#REF!</definedName>
    <definedName name="Exibir_Fer_Nac" localSheetId="13">#REF!</definedName>
    <definedName name="Exibir_Fer_Nac" localSheetId="14">#REF!</definedName>
    <definedName name="Exibir_Fer_Nac" localSheetId="5">#REF!</definedName>
    <definedName name="Exibir_Fer_Nac">#REF!</definedName>
    <definedName name="fff" localSheetId="2">#REF!</definedName>
    <definedName name="fff" localSheetId="3">#REF!</definedName>
    <definedName name="fff" localSheetId="6">#REF!</definedName>
    <definedName name="fff" localSheetId="7">#REF!</definedName>
    <definedName name="fff" localSheetId="0">#REF!</definedName>
    <definedName name="fff" localSheetId="1">#REF!</definedName>
    <definedName name="fff" localSheetId="8">#REF!</definedName>
    <definedName name="fff" localSheetId="9">#REF!</definedName>
    <definedName name="fff" localSheetId="11">#REF!</definedName>
    <definedName name="fff" localSheetId="12">#REF!</definedName>
    <definedName name="fff" localSheetId="10">#REF!</definedName>
    <definedName name="fff" localSheetId="4">#REF!</definedName>
    <definedName name="fff" localSheetId="13">#REF!</definedName>
    <definedName name="fff" localSheetId="14">#REF!</definedName>
    <definedName name="fff" localSheetId="5">#REF!</definedName>
    <definedName name="fff">#REF!</definedName>
    <definedName name="HHH" localSheetId="2">#REF!,#REF!,#REF!,#REF!,#REF!,#REF!,#REF!,#REF!,#REF!,#REF!,#REF!,#REF!</definedName>
    <definedName name="HHH" localSheetId="3">#REF!,#REF!,#REF!,#REF!,#REF!,#REF!,#REF!,#REF!,#REF!,#REF!,#REF!,#REF!</definedName>
    <definedName name="HHH" localSheetId="6">#REF!,#REF!,#REF!,#REF!,#REF!,#REF!,#REF!,#REF!,#REF!,#REF!,#REF!,#REF!</definedName>
    <definedName name="HHH" localSheetId="7">#REF!,#REF!,#REF!,#REF!,#REF!,#REF!,#REF!,#REF!,#REF!,#REF!,#REF!,#REF!</definedName>
    <definedName name="HHH" localSheetId="0">#REF!,#REF!,#REF!,#REF!,#REF!,#REF!,#REF!,#REF!,#REF!,#REF!,#REF!,#REF!</definedName>
    <definedName name="HHH" localSheetId="1">#REF!,#REF!,#REF!,#REF!,#REF!,#REF!,#REF!,#REF!,#REF!,#REF!,#REF!,#REF!</definedName>
    <definedName name="HHH" localSheetId="8">#REF!,#REF!,#REF!,#REF!,#REF!,#REF!,#REF!,#REF!,#REF!,#REF!,#REF!,#REF!</definedName>
    <definedName name="HHH" localSheetId="9">#REF!,#REF!,#REF!,#REF!,#REF!,#REF!,#REF!,#REF!,#REF!,#REF!,#REF!,#REF!</definedName>
    <definedName name="HHH" localSheetId="11">#REF!,#REF!,#REF!,#REF!,#REF!,#REF!,#REF!,#REF!,#REF!,#REF!,#REF!,#REF!</definedName>
    <definedName name="HHH" localSheetId="12">#REF!,#REF!,#REF!,#REF!,#REF!,#REF!,#REF!,#REF!,#REF!,#REF!,#REF!,#REF!</definedName>
    <definedName name="HHH" localSheetId="10">#REF!,#REF!,#REF!,#REF!,#REF!,#REF!,#REF!,#REF!,#REF!,#REF!,#REF!,#REF!</definedName>
    <definedName name="HHH" localSheetId="4">#REF!,#REF!,#REF!,#REF!,#REF!,#REF!,#REF!,#REF!,#REF!,#REF!,#REF!,#REF!</definedName>
    <definedName name="HHH" localSheetId="13">#REF!,#REF!,#REF!,#REF!,#REF!,#REF!,#REF!,#REF!,#REF!,#REF!,#REF!,#REF!</definedName>
    <definedName name="HHH" localSheetId="14">#REF!,#REF!,#REF!,#REF!,#REF!,#REF!,#REF!,#REF!,#REF!,#REF!,#REF!,#REF!</definedName>
    <definedName name="HHH" localSheetId="5">#REF!,#REF!,#REF!,#REF!,#REF!,#REF!,#REF!,#REF!,#REF!,#REF!,#REF!,#REF!</definedName>
    <definedName name="HHH">#REF!,#REF!,#REF!,#REF!,#REF!,#REF!,#REF!,#REF!,#REF!,#REF!,#REF!,#REF!</definedName>
    <definedName name="Horas" localSheetId="2">#REF!</definedName>
    <definedName name="Horas" localSheetId="3">#REF!</definedName>
    <definedName name="Horas" localSheetId="6">#REF!</definedName>
    <definedName name="Horas" localSheetId="7">#REF!</definedName>
    <definedName name="Horas" localSheetId="0">#REF!</definedName>
    <definedName name="Horas" localSheetId="1">#REF!</definedName>
    <definedName name="Horas" localSheetId="8">#REF!</definedName>
    <definedName name="Horas" localSheetId="9">#REF!</definedName>
    <definedName name="Horas" localSheetId="11">#REF!</definedName>
    <definedName name="Horas" localSheetId="12">#REF!</definedName>
    <definedName name="Horas" localSheetId="10">#REF!</definedName>
    <definedName name="Horas" localSheetId="4">#REF!</definedName>
    <definedName name="Horas" localSheetId="13">#REF!</definedName>
    <definedName name="Horas" localSheetId="14">#REF!</definedName>
    <definedName name="Horas" localSheetId="5">#REF!</definedName>
    <definedName name="Horas">#REF!</definedName>
    <definedName name="llloo" localSheetId="2">#REF!</definedName>
    <definedName name="llloo" localSheetId="3">#REF!</definedName>
    <definedName name="llloo" localSheetId="6">#REF!</definedName>
    <definedName name="llloo" localSheetId="7">#REF!</definedName>
    <definedName name="llloo" localSheetId="0">#REF!</definedName>
    <definedName name="llloo" localSheetId="1">#REF!</definedName>
    <definedName name="llloo" localSheetId="8">#REF!</definedName>
    <definedName name="llloo" localSheetId="9">#REF!</definedName>
    <definedName name="llloo" localSheetId="11">#REF!</definedName>
    <definedName name="llloo" localSheetId="12">#REF!</definedName>
    <definedName name="llloo" localSheetId="10">#REF!</definedName>
    <definedName name="llloo" localSheetId="4">#REF!</definedName>
    <definedName name="llloo" localSheetId="13">#REF!</definedName>
    <definedName name="llloo" localSheetId="14">#REF!</definedName>
    <definedName name="llloo" localSheetId="5">#REF!</definedName>
    <definedName name="llloo">#REF!</definedName>
    <definedName name="Meses" localSheetId="2">#REF!,#REF!,#REF!,#REF!,#REF!,#REF!,#REF!,#REF!,#REF!,#REF!,#REF!,#REF!</definedName>
    <definedName name="Meses" localSheetId="3">#REF!,#REF!,#REF!,#REF!,#REF!,#REF!,#REF!,#REF!,#REF!,#REF!,#REF!,#REF!</definedName>
    <definedName name="Meses" localSheetId="6">#REF!,#REF!,#REF!,#REF!,#REF!,#REF!,#REF!,#REF!,#REF!,#REF!,#REF!,#REF!</definedName>
    <definedName name="Meses" localSheetId="7">#REF!,#REF!,#REF!,#REF!,#REF!,#REF!,#REF!,#REF!,#REF!,#REF!,#REF!,#REF!</definedName>
    <definedName name="Meses" localSheetId="0">#REF!,#REF!,#REF!,#REF!,#REF!,#REF!,#REF!,#REF!,#REF!,#REF!,#REF!,#REF!</definedName>
    <definedName name="Meses" localSheetId="1">#REF!,#REF!,#REF!,#REF!,#REF!,#REF!,#REF!,#REF!,#REF!,#REF!,#REF!,#REF!</definedName>
    <definedName name="Meses" localSheetId="8">#REF!,#REF!,#REF!,#REF!,#REF!,#REF!,#REF!,#REF!,#REF!,#REF!,#REF!,#REF!</definedName>
    <definedName name="Meses" localSheetId="9">#REF!,#REF!,#REF!,#REF!,#REF!,#REF!,#REF!,#REF!,#REF!,#REF!,#REF!,#REF!</definedName>
    <definedName name="Meses" localSheetId="11">#REF!,#REF!,#REF!,#REF!,#REF!,#REF!,#REF!,#REF!,#REF!,#REF!,#REF!,#REF!</definedName>
    <definedName name="Meses" localSheetId="12">#REF!,#REF!,#REF!,#REF!,#REF!,#REF!,#REF!,#REF!,#REF!,#REF!,#REF!,#REF!</definedName>
    <definedName name="Meses" localSheetId="10">#REF!,#REF!,#REF!,#REF!,#REF!,#REF!,#REF!,#REF!,#REF!,#REF!,#REF!,#REF!</definedName>
    <definedName name="Meses" localSheetId="4">#REF!,#REF!,#REF!,#REF!,#REF!,#REF!,#REF!,#REF!,#REF!,#REF!,#REF!,#REF!</definedName>
    <definedName name="Meses" localSheetId="13">#REF!,#REF!,#REF!,#REF!,#REF!,#REF!,#REF!,#REF!,#REF!,#REF!,#REF!,#REF!</definedName>
    <definedName name="Meses" localSheetId="14">#REF!,#REF!,#REF!,#REF!,#REF!,#REF!,#REF!,#REF!,#REF!,#REF!,#REF!,#REF!</definedName>
    <definedName name="Meses" localSheetId="5">#REF!,#REF!,#REF!,#REF!,#REF!,#REF!,#REF!,#REF!,#REF!,#REF!,#REF!,#REF!</definedName>
    <definedName name="Meses">#REF!,#REF!,#REF!,#REF!,#REF!,#REF!,#REF!,#REF!,#REF!,#REF!,#REF!,#REF!</definedName>
    <definedName name="_xlnm.Print_Titles" localSheetId="2">'2GM.806.669'!$1:$10</definedName>
    <definedName name="_xlnm.Print_Titles" localSheetId="3">'2GM.809.067'!$1:$10</definedName>
    <definedName name="_xlnm.Print_Titles" localSheetId="6">'2GM.813.259'!$1:$10</definedName>
    <definedName name="_xlnm.Print_Titles" localSheetId="7">'2GM.813.325'!$1:$10</definedName>
    <definedName name="_xlnm.Print_Titles" localSheetId="0">'2GP.807.557-558'!$1:$10</definedName>
    <definedName name="_xlnm.Print_Titles" localSheetId="1">'2GP.807.585-586'!$1:$10</definedName>
    <definedName name="_xlnm.Print_Titles" localSheetId="8">'2Q0.886.163.B'!$1:$10</definedName>
    <definedName name="_xlnm.Print_Titles" localSheetId="9">'2QW.805.233-234'!$1:$10</definedName>
    <definedName name="_xlnm.Print_Titles" localSheetId="11">'2QW_803_315-316'!$1:$10</definedName>
    <definedName name="_xlnm.Print_Titles" localSheetId="12">'2QW_803_357-358'!$1:$10</definedName>
    <definedName name="_xlnm.Print_Titles" localSheetId="10">'5Q0.802.417'!$1:$10</definedName>
    <definedName name="_xlnm.Print_Titles" localSheetId="4">'5Q0.802.847'!$1:$10</definedName>
    <definedName name="_xlnm.Print_Titles" localSheetId="13">'65745-795_TECHTOOLS'!$1:$10</definedName>
    <definedName name="_xlnm.Print_Titles" localSheetId="14">'65747-797_TECHTOOLS'!$1:$10</definedName>
    <definedName name="_xlnm.Print_Titles" localSheetId="5">'8K0.805.217'!$1:$10</definedName>
    <definedName name="TROA63613" localSheetId="2">#REF!</definedName>
    <definedName name="TROA63613" localSheetId="3">#REF!</definedName>
    <definedName name="TROA63613" localSheetId="6">#REF!</definedName>
    <definedName name="TROA63613" localSheetId="7">#REF!</definedName>
    <definedName name="TROA63613" localSheetId="0">#REF!</definedName>
    <definedName name="TROA63613" localSheetId="1">#REF!</definedName>
    <definedName name="TROA63613" localSheetId="8">#REF!</definedName>
    <definedName name="TROA63613" localSheetId="9">#REF!</definedName>
    <definedName name="TROA63613" localSheetId="11">#REF!</definedName>
    <definedName name="TROA63613" localSheetId="12">#REF!</definedName>
    <definedName name="TROA63613" localSheetId="10">#REF!</definedName>
    <definedName name="TROA63613" localSheetId="4">#REF!</definedName>
    <definedName name="TROA63613" localSheetId="13">#REF!</definedName>
    <definedName name="TROA63613" localSheetId="14">#REF!</definedName>
    <definedName name="TROA63613" localSheetId="5">#REF!</definedName>
    <definedName name="TROA63613">#REF!</definedName>
    <definedName name="USA">[1]Feriados!$B$27:$B$34</definedName>
    <definedName name="Z_03113BD6_882D_46F1_B905_63662AD10173_.wvu.Cols" localSheetId="2" hidden="1">'2GM.806.669'!$A:$A,'2GM.806.669'!$BT:$BU</definedName>
    <definedName name="Z_03113BD6_882D_46F1_B905_63662AD10173_.wvu.Cols" localSheetId="3" hidden="1">'2GM.809.067'!$A:$A,'2GM.809.067'!$BT:$BU</definedName>
    <definedName name="Z_03113BD6_882D_46F1_B905_63662AD10173_.wvu.Cols" localSheetId="6" hidden="1">'2GM.813.259'!$A:$A,'2GM.813.259'!$BT:$BU</definedName>
    <definedName name="Z_03113BD6_882D_46F1_B905_63662AD10173_.wvu.Cols" localSheetId="7" hidden="1">'2GM.813.325'!$A:$A,'2GM.813.325'!$BT:$BU</definedName>
    <definedName name="Z_03113BD6_882D_46F1_B905_63662AD10173_.wvu.Cols" localSheetId="0" hidden="1">'2GP.807.557-558'!$A:$A,'2GP.807.557-558'!$BT:$BU</definedName>
    <definedName name="Z_03113BD6_882D_46F1_B905_63662AD10173_.wvu.Cols" localSheetId="1" hidden="1">'2GP.807.585-586'!$A:$A,'2GP.807.585-586'!$BT:$BU</definedName>
    <definedName name="Z_03113BD6_882D_46F1_B905_63662AD10173_.wvu.Cols" localSheetId="8" hidden="1">'2Q0.886.163.B'!$A:$A,'2Q0.886.163.B'!$BT:$BU</definedName>
    <definedName name="Z_03113BD6_882D_46F1_B905_63662AD10173_.wvu.Cols" localSheetId="9" hidden="1">'2QW.805.233-234'!$A:$A,'2QW.805.233-234'!$BT:$BU</definedName>
    <definedName name="Z_03113BD6_882D_46F1_B905_63662AD10173_.wvu.Cols" localSheetId="11" hidden="1">'2QW_803_315-316'!$A:$A,'2QW_803_315-316'!$BT:$BU</definedName>
    <definedName name="Z_03113BD6_882D_46F1_B905_63662AD10173_.wvu.Cols" localSheetId="12" hidden="1">'2QW_803_357-358'!$A:$A,'2QW_803_357-358'!$BT:$BU</definedName>
    <definedName name="Z_03113BD6_882D_46F1_B905_63662AD10173_.wvu.Cols" localSheetId="10" hidden="1">'5Q0.802.417'!$A:$A,'5Q0.802.417'!$BT:$BU</definedName>
    <definedName name="Z_03113BD6_882D_46F1_B905_63662AD10173_.wvu.Cols" localSheetId="4" hidden="1">'5Q0.802.847'!$A:$A,'5Q0.802.847'!$BT:$BU</definedName>
    <definedName name="Z_03113BD6_882D_46F1_B905_63662AD10173_.wvu.Cols" localSheetId="13" hidden="1">'65745-795_TECHTOOLS'!$A:$A,'65745-795_TECHTOOLS'!$BT:$BU</definedName>
    <definedName name="Z_03113BD6_882D_46F1_B905_63662AD10173_.wvu.Cols" localSheetId="14" hidden="1">'65747-797_TECHTOOLS'!$A:$A,'65747-797_TECHTOOLS'!$BT:$BU</definedName>
    <definedName name="Z_03113BD6_882D_46F1_B905_63662AD10173_.wvu.Cols" localSheetId="5" hidden="1">'8K0.805.217'!$A:$A,'8K0.805.217'!$BT:$BU</definedName>
    <definedName name="Z_03113BD6_882D_46F1_B905_63662AD10173_.wvu.PrintArea" localSheetId="2" hidden="1">'2GM.806.669'!$B$1:$BR$84</definedName>
    <definedName name="Z_03113BD6_882D_46F1_B905_63662AD10173_.wvu.PrintArea" localSheetId="3" hidden="1">'2GM.809.067'!$B$1:$BR$84</definedName>
    <definedName name="Z_03113BD6_882D_46F1_B905_63662AD10173_.wvu.PrintArea" localSheetId="6" hidden="1">'2GM.813.259'!$B$1:$BR$84</definedName>
    <definedName name="Z_03113BD6_882D_46F1_B905_63662AD10173_.wvu.PrintArea" localSheetId="7" hidden="1">'2GM.813.325'!$B$1:$BR$84</definedName>
    <definedName name="Z_03113BD6_882D_46F1_B905_63662AD10173_.wvu.PrintArea" localSheetId="0" hidden="1">'2GP.807.557-558'!$B$1:$BR$84</definedName>
    <definedName name="Z_03113BD6_882D_46F1_B905_63662AD10173_.wvu.PrintArea" localSheetId="1" hidden="1">'2GP.807.585-586'!$B$1:$BR$84</definedName>
    <definedName name="Z_03113BD6_882D_46F1_B905_63662AD10173_.wvu.PrintArea" localSheetId="8" hidden="1">'2Q0.886.163.B'!$B$1:$BR$84</definedName>
    <definedName name="Z_03113BD6_882D_46F1_B905_63662AD10173_.wvu.PrintArea" localSheetId="9" hidden="1">'2QW.805.233-234'!$B$1:$BR$84</definedName>
    <definedName name="Z_03113BD6_882D_46F1_B905_63662AD10173_.wvu.PrintArea" localSheetId="11" hidden="1">'2QW_803_315-316'!$B$1:$BR$84</definedName>
    <definedName name="Z_03113BD6_882D_46F1_B905_63662AD10173_.wvu.PrintArea" localSheetId="12" hidden="1">'2QW_803_357-358'!$B$1:$BR$84</definedName>
    <definedName name="Z_03113BD6_882D_46F1_B905_63662AD10173_.wvu.PrintArea" localSheetId="10" hidden="1">'5Q0.802.417'!$B$1:$BR$84</definedName>
    <definedName name="Z_03113BD6_882D_46F1_B905_63662AD10173_.wvu.PrintArea" localSheetId="4" hidden="1">'5Q0.802.847'!$B$1:$BR$84</definedName>
    <definedName name="Z_03113BD6_882D_46F1_B905_63662AD10173_.wvu.PrintArea" localSheetId="13" hidden="1">'65745-795_TECHTOOLS'!$B$1:$BR$84</definedName>
    <definedName name="Z_03113BD6_882D_46F1_B905_63662AD10173_.wvu.PrintArea" localSheetId="14" hidden="1">'65747-797_TECHTOOLS'!$B$1:$BR$84</definedName>
    <definedName name="Z_03113BD6_882D_46F1_B905_63662AD10173_.wvu.PrintArea" localSheetId="5" hidden="1">'8K0.805.217'!$B$1:$BR$84</definedName>
    <definedName name="Z_03113BD6_882D_46F1_B905_63662AD10173_.wvu.PrintTitles" localSheetId="2" hidden="1">'2GM.806.669'!$1:$10</definedName>
    <definedName name="Z_03113BD6_882D_46F1_B905_63662AD10173_.wvu.PrintTitles" localSheetId="3" hidden="1">'2GM.809.067'!$1:$10</definedName>
    <definedName name="Z_03113BD6_882D_46F1_B905_63662AD10173_.wvu.PrintTitles" localSheetId="6" hidden="1">'2GM.813.259'!$1:$10</definedName>
    <definedName name="Z_03113BD6_882D_46F1_B905_63662AD10173_.wvu.PrintTitles" localSheetId="7" hidden="1">'2GM.813.325'!$1:$10</definedName>
    <definedName name="Z_03113BD6_882D_46F1_B905_63662AD10173_.wvu.PrintTitles" localSheetId="0" hidden="1">'2GP.807.557-558'!$1:$10</definedName>
    <definedName name="Z_03113BD6_882D_46F1_B905_63662AD10173_.wvu.PrintTitles" localSheetId="1" hidden="1">'2GP.807.585-586'!$1:$10</definedName>
    <definedName name="Z_03113BD6_882D_46F1_B905_63662AD10173_.wvu.PrintTitles" localSheetId="8" hidden="1">'2Q0.886.163.B'!$1:$10</definedName>
    <definedName name="Z_03113BD6_882D_46F1_B905_63662AD10173_.wvu.PrintTitles" localSheetId="9" hidden="1">'2QW.805.233-234'!$1:$10</definedName>
    <definedName name="Z_03113BD6_882D_46F1_B905_63662AD10173_.wvu.PrintTitles" localSheetId="11" hidden="1">'2QW_803_315-316'!$1:$10</definedName>
    <definedName name="Z_03113BD6_882D_46F1_B905_63662AD10173_.wvu.PrintTitles" localSheetId="12" hidden="1">'2QW_803_357-358'!$1:$10</definedName>
    <definedName name="Z_03113BD6_882D_46F1_B905_63662AD10173_.wvu.PrintTitles" localSheetId="10" hidden="1">'5Q0.802.417'!$1:$10</definedName>
    <definedName name="Z_03113BD6_882D_46F1_B905_63662AD10173_.wvu.PrintTitles" localSheetId="4" hidden="1">'5Q0.802.847'!$1:$10</definedName>
    <definedName name="Z_03113BD6_882D_46F1_B905_63662AD10173_.wvu.PrintTitles" localSheetId="13" hidden="1">'65745-795_TECHTOOLS'!$1:$10</definedName>
    <definedName name="Z_03113BD6_882D_46F1_B905_63662AD10173_.wvu.PrintTitles" localSheetId="14" hidden="1">'65747-797_TECHTOOLS'!$1:$10</definedName>
    <definedName name="Z_03113BD6_882D_46F1_B905_63662AD10173_.wvu.PrintTitles" localSheetId="5" hidden="1">'8K0.805.217'!$1:$10</definedName>
    <definedName name="Z_14992187_28C8_4DB3_8643_7150D506670A_.wvu.PrintArea" localSheetId="2" hidden="1">'2GM.806.669'!$B$1:$BS$18</definedName>
    <definedName name="Z_14992187_28C8_4DB3_8643_7150D506670A_.wvu.PrintArea" localSheetId="3" hidden="1">'2GM.809.067'!$B$1:$BS$18</definedName>
    <definedName name="Z_14992187_28C8_4DB3_8643_7150D506670A_.wvu.PrintArea" localSheetId="6" hidden="1">'2GM.813.259'!$B$1:$BS$18</definedName>
    <definedName name="Z_14992187_28C8_4DB3_8643_7150D506670A_.wvu.PrintArea" localSheetId="7" hidden="1">'2GM.813.325'!$B$1:$BS$18</definedName>
    <definedName name="Z_14992187_28C8_4DB3_8643_7150D506670A_.wvu.PrintArea" localSheetId="0" hidden="1">'2GP.807.557-558'!$B$1:$BS$18</definedName>
    <definedName name="Z_14992187_28C8_4DB3_8643_7150D506670A_.wvu.PrintArea" localSheetId="1" hidden="1">'2GP.807.585-586'!$B$1:$BS$18</definedName>
    <definedName name="Z_14992187_28C8_4DB3_8643_7150D506670A_.wvu.PrintArea" localSheetId="8" hidden="1">'2Q0.886.163.B'!$B$1:$BS$18</definedName>
    <definedName name="Z_14992187_28C8_4DB3_8643_7150D506670A_.wvu.PrintArea" localSheetId="9" hidden="1">'2QW.805.233-234'!$B$1:$BS$18</definedName>
    <definedName name="Z_14992187_28C8_4DB3_8643_7150D506670A_.wvu.PrintArea" localSheetId="11" hidden="1">'2QW_803_315-316'!$B$1:$BS$18</definedName>
    <definedName name="Z_14992187_28C8_4DB3_8643_7150D506670A_.wvu.PrintArea" localSheetId="12" hidden="1">'2QW_803_357-358'!$B$1:$BS$18</definedName>
    <definedName name="Z_14992187_28C8_4DB3_8643_7150D506670A_.wvu.PrintArea" localSheetId="10" hidden="1">'5Q0.802.417'!$B$1:$BS$18</definedName>
    <definedName name="Z_14992187_28C8_4DB3_8643_7150D506670A_.wvu.PrintArea" localSheetId="4" hidden="1">'5Q0.802.847'!$B$1:$BS$18</definedName>
    <definedName name="Z_14992187_28C8_4DB3_8643_7150D506670A_.wvu.PrintArea" localSheetId="13" hidden="1">'65745-795_TECHTOOLS'!$B$1:$BS$18</definedName>
    <definedName name="Z_14992187_28C8_4DB3_8643_7150D506670A_.wvu.PrintArea" localSheetId="14" hidden="1">'65747-797_TECHTOOLS'!$B$1:$BS$18</definedName>
    <definedName name="Z_14992187_28C8_4DB3_8643_7150D506670A_.wvu.PrintArea" localSheetId="5" hidden="1">'8K0.805.217'!$B$1:$BS$18</definedName>
    <definedName name="Z_1E8B71CB_ECD4_46BE_B546_DD14C62BA4B7_.wvu.Cols" localSheetId="2" hidden="1">'2GM.806.669'!$A:$A,'2GM.806.669'!$BT:$BU</definedName>
    <definedName name="Z_1E8B71CB_ECD4_46BE_B546_DD14C62BA4B7_.wvu.Cols" localSheetId="3" hidden="1">'2GM.809.067'!$A:$A,'2GM.809.067'!$BT:$BU</definedName>
    <definedName name="Z_1E8B71CB_ECD4_46BE_B546_DD14C62BA4B7_.wvu.Cols" localSheetId="6" hidden="1">'2GM.813.259'!$A:$A,'2GM.813.259'!$BT:$BU</definedName>
    <definedName name="Z_1E8B71CB_ECD4_46BE_B546_DD14C62BA4B7_.wvu.Cols" localSheetId="7" hidden="1">'2GM.813.325'!$A:$A,'2GM.813.325'!$BT:$BU</definedName>
    <definedName name="Z_1E8B71CB_ECD4_46BE_B546_DD14C62BA4B7_.wvu.Cols" localSheetId="0" hidden="1">'2GP.807.557-558'!$A:$A,'2GP.807.557-558'!$BT:$BU</definedName>
    <definedName name="Z_1E8B71CB_ECD4_46BE_B546_DD14C62BA4B7_.wvu.Cols" localSheetId="1" hidden="1">'2GP.807.585-586'!$A:$A,'2GP.807.585-586'!$BT:$BU</definedName>
    <definedName name="Z_1E8B71CB_ECD4_46BE_B546_DD14C62BA4B7_.wvu.Cols" localSheetId="8" hidden="1">'2Q0.886.163.B'!$A:$A,'2Q0.886.163.B'!$BT:$BU</definedName>
    <definedName name="Z_1E8B71CB_ECD4_46BE_B546_DD14C62BA4B7_.wvu.Cols" localSheetId="9" hidden="1">'2QW.805.233-234'!$A:$A,'2QW.805.233-234'!$BT:$BU</definedName>
    <definedName name="Z_1E8B71CB_ECD4_46BE_B546_DD14C62BA4B7_.wvu.Cols" localSheetId="11" hidden="1">'2QW_803_315-316'!$A:$A,'2QW_803_315-316'!$BT:$BU</definedName>
    <definedName name="Z_1E8B71CB_ECD4_46BE_B546_DD14C62BA4B7_.wvu.Cols" localSheetId="12" hidden="1">'2QW_803_357-358'!$A:$A,'2QW_803_357-358'!$BT:$BU</definedName>
    <definedName name="Z_1E8B71CB_ECD4_46BE_B546_DD14C62BA4B7_.wvu.Cols" localSheetId="10" hidden="1">'5Q0.802.417'!$A:$A,'5Q0.802.417'!$BT:$BU</definedName>
    <definedName name="Z_1E8B71CB_ECD4_46BE_B546_DD14C62BA4B7_.wvu.Cols" localSheetId="4" hidden="1">'5Q0.802.847'!$A:$A,'5Q0.802.847'!$BT:$BU</definedName>
    <definedName name="Z_1E8B71CB_ECD4_46BE_B546_DD14C62BA4B7_.wvu.Cols" localSheetId="13" hidden="1">'65745-795_TECHTOOLS'!$A:$A,'65745-795_TECHTOOLS'!$BT:$BU</definedName>
    <definedName name="Z_1E8B71CB_ECD4_46BE_B546_DD14C62BA4B7_.wvu.Cols" localSheetId="14" hidden="1">'65747-797_TECHTOOLS'!$A:$A,'65747-797_TECHTOOLS'!$BT:$BU</definedName>
    <definedName name="Z_1E8B71CB_ECD4_46BE_B546_DD14C62BA4B7_.wvu.Cols" localSheetId="5" hidden="1">'8K0.805.217'!$A:$A,'8K0.805.217'!$BT:$BU</definedName>
    <definedName name="Z_1E8B71CB_ECD4_46BE_B546_DD14C62BA4B7_.wvu.PrintArea" localSheetId="2" hidden="1">'2GM.806.669'!$B$1:$BR$84</definedName>
    <definedName name="Z_1E8B71CB_ECD4_46BE_B546_DD14C62BA4B7_.wvu.PrintArea" localSheetId="3" hidden="1">'2GM.809.067'!$B$1:$BR$84</definedName>
    <definedName name="Z_1E8B71CB_ECD4_46BE_B546_DD14C62BA4B7_.wvu.PrintArea" localSheetId="6" hidden="1">'2GM.813.259'!$B$1:$BR$84</definedName>
    <definedName name="Z_1E8B71CB_ECD4_46BE_B546_DD14C62BA4B7_.wvu.PrintArea" localSheetId="7" hidden="1">'2GM.813.325'!$B$1:$BR$84</definedName>
    <definedName name="Z_1E8B71CB_ECD4_46BE_B546_DD14C62BA4B7_.wvu.PrintArea" localSheetId="0" hidden="1">'2GP.807.557-558'!$B$1:$BR$84</definedName>
    <definedName name="Z_1E8B71CB_ECD4_46BE_B546_DD14C62BA4B7_.wvu.PrintArea" localSheetId="1" hidden="1">'2GP.807.585-586'!$B$1:$BR$84</definedName>
    <definedName name="Z_1E8B71CB_ECD4_46BE_B546_DD14C62BA4B7_.wvu.PrintArea" localSheetId="8" hidden="1">'2Q0.886.163.B'!$B$1:$BR$84</definedName>
    <definedName name="Z_1E8B71CB_ECD4_46BE_B546_DD14C62BA4B7_.wvu.PrintArea" localSheetId="9" hidden="1">'2QW.805.233-234'!$B$1:$BR$84</definedName>
    <definedName name="Z_1E8B71CB_ECD4_46BE_B546_DD14C62BA4B7_.wvu.PrintArea" localSheetId="11" hidden="1">'2QW_803_315-316'!$B$1:$BR$84</definedName>
    <definedName name="Z_1E8B71CB_ECD4_46BE_B546_DD14C62BA4B7_.wvu.PrintArea" localSheetId="12" hidden="1">'2QW_803_357-358'!$B$1:$BR$84</definedName>
    <definedName name="Z_1E8B71CB_ECD4_46BE_B546_DD14C62BA4B7_.wvu.PrintArea" localSheetId="10" hidden="1">'5Q0.802.417'!$B$1:$BR$84</definedName>
    <definedName name="Z_1E8B71CB_ECD4_46BE_B546_DD14C62BA4B7_.wvu.PrintArea" localSheetId="4" hidden="1">'5Q0.802.847'!$B$1:$BR$84</definedName>
    <definedName name="Z_1E8B71CB_ECD4_46BE_B546_DD14C62BA4B7_.wvu.PrintArea" localSheetId="13" hidden="1">'65745-795_TECHTOOLS'!$B$1:$BR$84</definedName>
    <definedName name="Z_1E8B71CB_ECD4_46BE_B546_DD14C62BA4B7_.wvu.PrintArea" localSheetId="14" hidden="1">'65747-797_TECHTOOLS'!$B$1:$BR$84</definedName>
    <definedName name="Z_1E8B71CB_ECD4_46BE_B546_DD14C62BA4B7_.wvu.PrintArea" localSheetId="5" hidden="1">'8K0.805.217'!$B$1:$BR$84</definedName>
    <definedName name="Z_1E8B71CB_ECD4_46BE_B546_DD14C62BA4B7_.wvu.PrintTitles" localSheetId="2" hidden="1">'2GM.806.669'!$1:$10</definedName>
    <definedName name="Z_1E8B71CB_ECD4_46BE_B546_DD14C62BA4B7_.wvu.PrintTitles" localSheetId="3" hidden="1">'2GM.809.067'!$1:$10</definedName>
    <definedName name="Z_1E8B71CB_ECD4_46BE_B546_DD14C62BA4B7_.wvu.PrintTitles" localSheetId="6" hidden="1">'2GM.813.259'!$1:$10</definedName>
    <definedName name="Z_1E8B71CB_ECD4_46BE_B546_DD14C62BA4B7_.wvu.PrintTitles" localSheetId="7" hidden="1">'2GM.813.325'!$1:$10</definedName>
    <definedName name="Z_1E8B71CB_ECD4_46BE_B546_DD14C62BA4B7_.wvu.PrintTitles" localSheetId="0" hidden="1">'2GP.807.557-558'!$1:$10</definedName>
    <definedName name="Z_1E8B71CB_ECD4_46BE_B546_DD14C62BA4B7_.wvu.PrintTitles" localSheetId="1" hidden="1">'2GP.807.585-586'!$1:$10</definedName>
    <definedName name="Z_1E8B71CB_ECD4_46BE_B546_DD14C62BA4B7_.wvu.PrintTitles" localSheetId="8" hidden="1">'2Q0.886.163.B'!$1:$10</definedName>
    <definedName name="Z_1E8B71CB_ECD4_46BE_B546_DD14C62BA4B7_.wvu.PrintTitles" localSheetId="9" hidden="1">'2QW.805.233-234'!$1:$10</definedName>
    <definedName name="Z_1E8B71CB_ECD4_46BE_B546_DD14C62BA4B7_.wvu.PrintTitles" localSheetId="11" hidden="1">'2QW_803_315-316'!$1:$10</definedName>
    <definedName name="Z_1E8B71CB_ECD4_46BE_B546_DD14C62BA4B7_.wvu.PrintTitles" localSheetId="12" hidden="1">'2QW_803_357-358'!$1:$10</definedName>
    <definedName name="Z_1E8B71CB_ECD4_46BE_B546_DD14C62BA4B7_.wvu.PrintTitles" localSheetId="10" hidden="1">'5Q0.802.417'!$1:$10</definedName>
    <definedName name="Z_1E8B71CB_ECD4_46BE_B546_DD14C62BA4B7_.wvu.PrintTitles" localSheetId="4" hidden="1">'5Q0.802.847'!$1:$10</definedName>
    <definedName name="Z_1E8B71CB_ECD4_46BE_B546_DD14C62BA4B7_.wvu.PrintTitles" localSheetId="13" hidden="1">'65745-795_TECHTOOLS'!$1:$10</definedName>
    <definedName name="Z_1E8B71CB_ECD4_46BE_B546_DD14C62BA4B7_.wvu.PrintTitles" localSheetId="14" hidden="1">'65747-797_TECHTOOLS'!$1:$10</definedName>
    <definedName name="Z_1E8B71CB_ECD4_46BE_B546_DD14C62BA4B7_.wvu.PrintTitles" localSheetId="5" hidden="1">'8K0.805.217'!$1:$10</definedName>
    <definedName name="Z_3680A54C_42EB_4DAF_85FE_42DF19CBD713_.wvu.Cols" localSheetId="2" hidden="1">'2GM.806.669'!$A:$A,'2GM.806.669'!$BT:$BU</definedName>
    <definedName name="Z_3680A54C_42EB_4DAF_85FE_42DF19CBD713_.wvu.Cols" localSheetId="3" hidden="1">'2GM.809.067'!$A:$A,'2GM.809.067'!$BT:$BU</definedName>
    <definedName name="Z_3680A54C_42EB_4DAF_85FE_42DF19CBD713_.wvu.Cols" localSheetId="6" hidden="1">'2GM.813.259'!$A:$A,'2GM.813.259'!$BT:$BU</definedName>
    <definedName name="Z_3680A54C_42EB_4DAF_85FE_42DF19CBD713_.wvu.Cols" localSheetId="7" hidden="1">'2GM.813.325'!$A:$A,'2GM.813.325'!$BT:$BU</definedName>
    <definedName name="Z_3680A54C_42EB_4DAF_85FE_42DF19CBD713_.wvu.Cols" localSheetId="0" hidden="1">'2GP.807.557-558'!$A:$A,'2GP.807.557-558'!$BT:$BU</definedName>
    <definedName name="Z_3680A54C_42EB_4DAF_85FE_42DF19CBD713_.wvu.Cols" localSheetId="1" hidden="1">'2GP.807.585-586'!$A:$A,'2GP.807.585-586'!$BT:$BU</definedName>
    <definedName name="Z_3680A54C_42EB_4DAF_85FE_42DF19CBD713_.wvu.Cols" localSheetId="8" hidden="1">'2Q0.886.163.B'!$A:$A,'2Q0.886.163.B'!$BT:$BU</definedName>
    <definedName name="Z_3680A54C_42EB_4DAF_85FE_42DF19CBD713_.wvu.Cols" localSheetId="9" hidden="1">'2QW.805.233-234'!$A:$A,'2QW.805.233-234'!$BT:$BU</definedName>
    <definedName name="Z_3680A54C_42EB_4DAF_85FE_42DF19CBD713_.wvu.Cols" localSheetId="11" hidden="1">'2QW_803_315-316'!$A:$A,'2QW_803_315-316'!$BT:$BU</definedName>
    <definedName name="Z_3680A54C_42EB_4DAF_85FE_42DF19CBD713_.wvu.Cols" localSheetId="12" hidden="1">'2QW_803_357-358'!$A:$A,'2QW_803_357-358'!$BT:$BU</definedName>
    <definedName name="Z_3680A54C_42EB_4DAF_85FE_42DF19CBD713_.wvu.Cols" localSheetId="10" hidden="1">'5Q0.802.417'!$A:$A,'5Q0.802.417'!$BT:$BU</definedName>
    <definedName name="Z_3680A54C_42EB_4DAF_85FE_42DF19CBD713_.wvu.Cols" localSheetId="4" hidden="1">'5Q0.802.847'!$A:$A,'5Q0.802.847'!$BT:$BU</definedName>
    <definedName name="Z_3680A54C_42EB_4DAF_85FE_42DF19CBD713_.wvu.Cols" localSheetId="13" hidden="1">'65745-795_TECHTOOLS'!$A:$A,'65745-795_TECHTOOLS'!$BT:$BU</definedName>
    <definedName name="Z_3680A54C_42EB_4DAF_85FE_42DF19CBD713_.wvu.Cols" localSheetId="14" hidden="1">'65747-797_TECHTOOLS'!$A:$A,'65747-797_TECHTOOLS'!$BT:$BU</definedName>
    <definedName name="Z_3680A54C_42EB_4DAF_85FE_42DF19CBD713_.wvu.Cols" localSheetId="5" hidden="1">'8K0.805.217'!$A:$A,'8K0.805.217'!$BT:$BU</definedName>
    <definedName name="Z_3680A54C_42EB_4DAF_85FE_42DF19CBD713_.wvu.PrintArea" localSheetId="2" hidden="1">'2GM.806.669'!$B$1:$BR$84</definedName>
    <definedName name="Z_3680A54C_42EB_4DAF_85FE_42DF19CBD713_.wvu.PrintArea" localSheetId="3" hidden="1">'2GM.809.067'!$B$1:$BR$84</definedName>
    <definedName name="Z_3680A54C_42EB_4DAF_85FE_42DF19CBD713_.wvu.PrintArea" localSheetId="6" hidden="1">'2GM.813.259'!$B$1:$BR$84</definedName>
    <definedName name="Z_3680A54C_42EB_4DAF_85FE_42DF19CBD713_.wvu.PrintArea" localSheetId="7" hidden="1">'2GM.813.325'!$B$1:$BR$84</definedName>
    <definedName name="Z_3680A54C_42EB_4DAF_85FE_42DF19CBD713_.wvu.PrintArea" localSheetId="0" hidden="1">'2GP.807.557-558'!$B$1:$BR$84</definedName>
    <definedName name="Z_3680A54C_42EB_4DAF_85FE_42DF19CBD713_.wvu.PrintArea" localSheetId="1" hidden="1">'2GP.807.585-586'!$B$1:$BR$84</definedName>
    <definedName name="Z_3680A54C_42EB_4DAF_85FE_42DF19CBD713_.wvu.PrintArea" localSheetId="8" hidden="1">'2Q0.886.163.B'!$B$1:$BR$84</definedName>
    <definedName name="Z_3680A54C_42EB_4DAF_85FE_42DF19CBD713_.wvu.PrintArea" localSheetId="9" hidden="1">'2QW.805.233-234'!$B$1:$BR$84</definedName>
    <definedName name="Z_3680A54C_42EB_4DAF_85FE_42DF19CBD713_.wvu.PrintArea" localSheetId="11" hidden="1">'2QW_803_315-316'!$B$1:$BR$84</definedName>
    <definedName name="Z_3680A54C_42EB_4DAF_85FE_42DF19CBD713_.wvu.PrintArea" localSheetId="12" hidden="1">'2QW_803_357-358'!$B$1:$BR$84</definedName>
    <definedName name="Z_3680A54C_42EB_4DAF_85FE_42DF19CBD713_.wvu.PrintArea" localSheetId="10" hidden="1">'5Q0.802.417'!$B$1:$BR$84</definedName>
    <definedName name="Z_3680A54C_42EB_4DAF_85FE_42DF19CBD713_.wvu.PrintArea" localSheetId="4" hidden="1">'5Q0.802.847'!$B$1:$BR$84</definedName>
    <definedName name="Z_3680A54C_42EB_4DAF_85FE_42DF19CBD713_.wvu.PrintArea" localSheetId="13" hidden="1">'65745-795_TECHTOOLS'!$B$1:$BR$84</definedName>
    <definedName name="Z_3680A54C_42EB_4DAF_85FE_42DF19CBD713_.wvu.PrintArea" localSheetId="14" hidden="1">'65747-797_TECHTOOLS'!$B$1:$BR$84</definedName>
    <definedName name="Z_3680A54C_42EB_4DAF_85FE_42DF19CBD713_.wvu.PrintArea" localSheetId="5" hidden="1">'8K0.805.217'!$B$1:$BR$84</definedName>
    <definedName name="Z_3680A54C_42EB_4DAF_85FE_42DF19CBD713_.wvu.PrintTitles" localSheetId="2" hidden="1">'2GM.806.669'!$1:$10</definedName>
    <definedName name="Z_3680A54C_42EB_4DAF_85FE_42DF19CBD713_.wvu.PrintTitles" localSheetId="3" hidden="1">'2GM.809.067'!$1:$10</definedName>
    <definedName name="Z_3680A54C_42EB_4DAF_85FE_42DF19CBD713_.wvu.PrintTitles" localSheetId="6" hidden="1">'2GM.813.259'!$1:$10</definedName>
    <definedName name="Z_3680A54C_42EB_4DAF_85FE_42DF19CBD713_.wvu.PrintTitles" localSheetId="7" hidden="1">'2GM.813.325'!$1:$10</definedName>
    <definedName name="Z_3680A54C_42EB_4DAF_85FE_42DF19CBD713_.wvu.PrintTitles" localSheetId="0" hidden="1">'2GP.807.557-558'!$1:$10</definedName>
    <definedName name="Z_3680A54C_42EB_4DAF_85FE_42DF19CBD713_.wvu.PrintTitles" localSheetId="1" hidden="1">'2GP.807.585-586'!$1:$10</definedName>
    <definedName name="Z_3680A54C_42EB_4DAF_85FE_42DF19CBD713_.wvu.PrintTitles" localSheetId="8" hidden="1">'2Q0.886.163.B'!$1:$10</definedName>
    <definedName name="Z_3680A54C_42EB_4DAF_85FE_42DF19CBD713_.wvu.PrintTitles" localSheetId="9" hidden="1">'2QW.805.233-234'!$1:$10</definedName>
    <definedName name="Z_3680A54C_42EB_4DAF_85FE_42DF19CBD713_.wvu.PrintTitles" localSheetId="11" hidden="1">'2QW_803_315-316'!$1:$10</definedName>
    <definedName name="Z_3680A54C_42EB_4DAF_85FE_42DF19CBD713_.wvu.PrintTitles" localSheetId="12" hidden="1">'2QW_803_357-358'!$1:$10</definedName>
    <definedName name="Z_3680A54C_42EB_4DAF_85FE_42DF19CBD713_.wvu.PrintTitles" localSheetId="10" hidden="1">'5Q0.802.417'!$1:$10</definedName>
    <definedName name="Z_3680A54C_42EB_4DAF_85FE_42DF19CBD713_.wvu.PrintTitles" localSheetId="4" hidden="1">'5Q0.802.847'!$1:$10</definedName>
    <definedName name="Z_3680A54C_42EB_4DAF_85FE_42DF19CBD713_.wvu.PrintTitles" localSheetId="13" hidden="1">'65745-795_TECHTOOLS'!$1:$10</definedName>
    <definedName name="Z_3680A54C_42EB_4DAF_85FE_42DF19CBD713_.wvu.PrintTitles" localSheetId="14" hidden="1">'65747-797_TECHTOOLS'!$1:$10</definedName>
    <definedName name="Z_3680A54C_42EB_4DAF_85FE_42DF19CBD713_.wvu.PrintTitles" localSheetId="5" hidden="1">'8K0.805.217'!$1:$10</definedName>
    <definedName name="Z_9A4A9949_DD1D_43DA_B26C_F3E81115CCDB_.wvu.Cols" localSheetId="2" hidden="1">'2GM.806.669'!$A:$A,'2GM.806.669'!$BT:$BU</definedName>
    <definedName name="Z_9A4A9949_DD1D_43DA_B26C_F3E81115CCDB_.wvu.Cols" localSheetId="3" hidden="1">'2GM.809.067'!$A:$A,'2GM.809.067'!$BT:$BU</definedName>
    <definedName name="Z_9A4A9949_DD1D_43DA_B26C_F3E81115CCDB_.wvu.Cols" localSheetId="6" hidden="1">'2GM.813.259'!$A:$A,'2GM.813.259'!$BT:$BU</definedName>
    <definedName name="Z_9A4A9949_DD1D_43DA_B26C_F3E81115CCDB_.wvu.Cols" localSheetId="7" hidden="1">'2GM.813.325'!$A:$A,'2GM.813.325'!$BT:$BU</definedName>
    <definedName name="Z_9A4A9949_DD1D_43DA_B26C_F3E81115CCDB_.wvu.Cols" localSheetId="0" hidden="1">'2GP.807.557-558'!$A:$A,'2GP.807.557-558'!$BT:$BU</definedName>
    <definedName name="Z_9A4A9949_DD1D_43DA_B26C_F3E81115CCDB_.wvu.Cols" localSheetId="1" hidden="1">'2GP.807.585-586'!$A:$A,'2GP.807.585-586'!$BT:$BU</definedName>
    <definedName name="Z_9A4A9949_DD1D_43DA_B26C_F3E81115CCDB_.wvu.Cols" localSheetId="8" hidden="1">'2Q0.886.163.B'!$A:$A,'2Q0.886.163.B'!$BT:$BU</definedName>
    <definedName name="Z_9A4A9949_DD1D_43DA_B26C_F3E81115CCDB_.wvu.Cols" localSheetId="9" hidden="1">'2QW.805.233-234'!$A:$A,'2QW.805.233-234'!$BT:$BU</definedName>
    <definedName name="Z_9A4A9949_DD1D_43DA_B26C_F3E81115CCDB_.wvu.Cols" localSheetId="11" hidden="1">'2QW_803_315-316'!$A:$A,'2QW_803_315-316'!$BT:$BU</definedName>
    <definedName name="Z_9A4A9949_DD1D_43DA_B26C_F3E81115CCDB_.wvu.Cols" localSheetId="12" hidden="1">'2QW_803_357-358'!$A:$A,'2QW_803_357-358'!$BT:$BU</definedName>
    <definedName name="Z_9A4A9949_DD1D_43DA_B26C_F3E81115CCDB_.wvu.Cols" localSheetId="10" hidden="1">'5Q0.802.417'!$A:$A,'5Q0.802.417'!$BT:$BU</definedName>
    <definedName name="Z_9A4A9949_DD1D_43DA_B26C_F3E81115CCDB_.wvu.Cols" localSheetId="4" hidden="1">'5Q0.802.847'!$A:$A,'5Q0.802.847'!$BT:$BU</definedName>
    <definedName name="Z_9A4A9949_DD1D_43DA_B26C_F3E81115CCDB_.wvu.Cols" localSheetId="13" hidden="1">'65745-795_TECHTOOLS'!$A:$A,'65745-795_TECHTOOLS'!$BT:$BU</definedName>
    <definedName name="Z_9A4A9949_DD1D_43DA_B26C_F3E81115CCDB_.wvu.Cols" localSheetId="14" hidden="1">'65747-797_TECHTOOLS'!$A:$A,'65747-797_TECHTOOLS'!$BT:$BU</definedName>
    <definedName name="Z_9A4A9949_DD1D_43DA_B26C_F3E81115CCDB_.wvu.Cols" localSheetId="5" hidden="1">'8K0.805.217'!$A:$A,'8K0.805.217'!$BT:$BU</definedName>
    <definedName name="Z_9A4A9949_DD1D_43DA_B26C_F3E81115CCDB_.wvu.PrintArea" localSheetId="2" hidden="1">'2GM.806.669'!$B$1:$BR$84</definedName>
    <definedName name="Z_9A4A9949_DD1D_43DA_B26C_F3E81115CCDB_.wvu.PrintArea" localSheetId="3" hidden="1">'2GM.809.067'!$B$1:$BR$84</definedName>
    <definedName name="Z_9A4A9949_DD1D_43DA_B26C_F3E81115CCDB_.wvu.PrintArea" localSheetId="6" hidden="1">'2GM.813.259'!$B$1:$BR$84</definedName>
    <definedName name="Z_9A4A9949_DD1D_43DA_B26C_F3E81115CCDB_.wvu.PrintArea" localSheetId="7" hidden="1">'2GM.813.325'!$B$1:$BR$84</definedName>
    <definedName name="Z_9A4A9949_DD1D_43DA_B26C_F3E81115CCDB_.wvu.PrintArea" localSheetId="0" hidden="1">'2GP.807.557-558'!$B$1:$BR$84</definedName>
    <definedName name="Z_9A4A9949_DD1D_43DA_B26C_F3E81115CCDB_.wvu.PrintArea" localSheetId="1" hidden="1">'2GP.807.585-586'!$B$1:$BR$84</definedName>
    <definedName name="Z_9A4A9949_DD1D_43DA_B26C_F3E81115CCDB_.wvu.PrintArea" localSheetId="8" hidden="1">'2Q0.886.163.B'!$B$1:$BR$84</definedName>
    <definedName name="Z_9A4A9949_DD1D_43DA_B26C_F3E81115CCDB_.wvu.PrintArea" localSheetId="9" hidden="1">'2QW.805.233-234'!$B$1:$BR$84</definedName>
    <definedName name="Z_9A4A9949_DD1D_43DA_B26C_F3E81115CCDB_.wvu.PrintArea" localSheetId="11" hidden="1">'2QW_803_315-316'!$B$1:$BR$84</definedName>
    <definedName name="Z_9A4A9949_DD1D_43DA_B26C_F3E81115CCDB_.wvu.PrintArea" localSheetId="12" hidden="1">'2QW_803_357-358'!$B$1:$BR$84</definedName>
    <definedName name="Z_9A4A9949_DD1D_43DA_B26C_F3E81115CCDB_.wvu.PrintArea" localSheetId="10" hidden="1">'5Q0.802.417'!$B$1:$BR$84</definedName>
    <definedName name="Z_9A4A9949_DD1D_43DA_B26C_F3E81115CCDB_.wvu.PrintArea" localSheetId="4" hidden="1">'5Q0.802.847'!$B$1:$BR$84</definedName>
    <definedName name="Z_9A4A9949_DD1D_43DA_B26C_F3E81115CCDB_.wvu.PrintArea" localSheetId="13" hidden="1">'65745-795_TECHTOOLS'!$B$1:$BR$84</definedName>
    <definedName name="Z_9A4A9949_DD1D_43DA_B26C_F3E81115CCDB_.wvu.PrintArea" localSheetId="14" hidden="1">'65747-797_TECHTOOLS'!$B$1:$BR$84</definedName>
    <definedName name="Z_9A4A9949_DD1D_43DA_B26C_F3E81115CCDB_.wvu.PrintArea" localSheetId="5" hidden="1">'8K0.805.217'!$B$1:$BR$84</definedName>
    <definedName name="Z_9A4A9949_DD1D_43DA_B26C_F3E81115CCDB_.wvu.PrintTitles" localSheetId="2" hidden="1">'2GM.806.669'!$1:$10</definedName>
    <definedName name="Z_9A4A9949_DD1D_43DA_B26C_F3E81115CCDB_.wvu.PrintTitles" localSheetId="3" hidden="1">'2GM.809.067'!$1:$10</definedName>
    <definedName name="Z_9A4A9949_DD1D_43DA_B26C_F3E81115CCDB_.wvu.PrintTitles" localSheetId="6" hidden="1">'2GM.813.259'!$1:$10</definedName>
    <definedName name="Z_9A4A9949_DD1D_43DA_B26C_F3E81115CCDB_.wvu.PrintTitles" localSheetId="7" hidden="1">'2GM.813.325'!$1:$10</definedName>
    <definedName name="Z_9A4A9949_DD1D_43DA_B26C_F3E81115CCDB_.wvu.PrintTitles" localSheetId="0" hidden="1">'2GP.807.557-558'!$1:$10</definedName>
    <definedName name="Z_9A4A9949_DD1D_43DA_B26C_F3E81115CCDB_.wvu.PrintTitles" localSheetId="1" hidden="1">'2GP.807.585-586'!$1:$10</definedName>
    <definedName name="Z_9A4A9949_DD1D_43DA_B26C_F3E81115CCDB_.wvu.PrintTitles" localSheetId="8" hidden="1">'2Q0.886.163.B'!$1:$10</definedName>
    <definedName name="Z_9A4A9949_DD1D_43DA_B26C_F3E81115CCDB_.wvu.PrintTitles" localSheetId="9" hidden="1">'2QW.805.233-234'!$1:$10</definedName>
    <definedName name="Z_9A4A9949_DD1D_43DA_B26C_F3E81115CCDB_.wvu.PrintTitles" localSheetId="11" hidden="1">'2QW_803_315-316'!$1:$10</definedName>
    <definedName name="Z_9A4A9949_DD1D_43DA_B26C_F3E81115CCDB_.wvu.PrintTitles" localSheetId="12" hidden="1">'2QW_803_357-358'!$1:$10</definedName>
    <definedName name="Z_9A4A9949_DD1D_43DA_B26C_F3E81115CCDB_.wvu.PrintTitles" localSheetId="10" hidden="1">'5Q0.802.417'!$1:$10</definedName>
    <definedName name="Z_9A4A9949_DD1D_43DA_B26C_F3E81115CCDB_.wvu.PrintTitles" localSheetId="4" hidden="1">'5Q0.802.847'!$1:$10</definedName>
    <definedName name="Z_9A4A9949_DD1D_43DA_B26C_F3E81115CCDB_.wvu.PrintTitles" localSheetId="13" hidden="1">'65745-795_TECHTOOLS'!$1:$10</definedName>
    <definedName name="Z_9A4A9949_DD1D_43DA_B26C_F3E81115CCDB_.wvu.PrintTitles" localSheetId="14" hidden="1">'65747-797_TECHTOOLS'!$1:$10</definedName>
    <definedName name="Z_9A4A9949_DD1D_43DA_B26C_F3E81115CCDB_.wvu.PrintTitles" localSheetId="5" hidden="1">'8K0.805.217'!$1:$10</definedName>
    <definedName name="Z_C074C068_BF4A_49D8_8ECA_D4E8C0CA7FF8_.wvu.Cols" localSheetId="2" hidden="1">'2GM.806.669'!$A:$A,'2GM.806.669'!$BT:$BU</definedName>
    <definedName name="Z_C074C068_BF4A_49D8_8ECA_D4E8C0CA7FF8_.wvu.Cols" localSheetId="3" hidden="1">'2GM.809.067'!$A:$A,'2GM.809.067'!$BT:$BU</definedName>
    <definedName name="Z_C074C068_BF4A_49D8_8ECA_D4E8C0CA7FF8_.wvu.Cols" localSheetId="6" hidden="1">'2GM.813.259'!$A:$A,'2GM.813.259'!$BT:$BU</definedName>
    <definedName name="Z_C074C068_BF4A_49D8_8ECA_D4E8C0CA7FF8_.wvu.Cols" localSheetId="7" hidden="1">'2GM.813.325'!$A:$A,'2GM.813.325'!$BT:$BU</definedName>
    <definedName name="Z_C074C068_BF4A_49D8_8ECA_D4E8C0CA7FF8_.wvu.Cols" localSheetId="0" hidden="1">'2GP.807.557-558'!$A:$A,'2GP.807.557-558'!$BT:$BU</definedName>
    <definedName name="Z_C074C068_BF4A_49D8_8ECA_D4E8C0CA7FF8_.wvu.Cols" localSheetId="1" hidden="1">'2GP.807.585-586'!$A:$A,'2GP.807.585-586'!$BT:$BU</definedName>
    <definedName name="Z_C074C068_BF4A_49D8_8ECA_D4E8C0CA7FF8_.wvu.Cols" localSheetId="8" hidden="1">'2Q0.886.163.B'!$A:$A,'2Q0.886.163.B'!$BT:$BU</definedName>
    <definedName name="Z_C074C068_BF4A_49D8_8ECA_D4E8C0CA7FF8_.wvu.Cols" localSheetId="9" hidden="1">'2QW.805.233-234'!$A:$A,'2QW.805.233-234'!$BT:$BU</definedName>
    <definedName name="Z_C074C068_BF4A_49D8_8ECA_D4E8C0CA7FF8_.wvu.Cols" localSheetId="11" hidden="1">'2QW_803_315-316'!$A:$A,'2QW_803_315-316'!$BT:$BU</definedName>
    <definedName name="Z_C074C068_BF4A_49D8_8ECA_D4E8C0CA7FF8_.wvu.Cols" localSheetId="12" hidden="1">'2QW_803_357-358'!$A:$A,'2QW_803_357-358'!$BT:$BU</definedName>
    <definedName name="Z_C074C068_BF4A_49D8_8ECA_D4E8C0CA7FF8_.wvu.Cols" localSheetId="10" hidden="1">'5Q0.802.417'!$A:$A,'5Q0.802.417'!$BT:$BU</definedName>
    <definedName name="Z_C074C068_BF4A_49D8_8ECA_D4E8C0CA7FF8_.wvu.Cols" localSheetId="4" hidden="1">'5Q0.802.847'!$A:$A,'5Q0.802.847'!$BT:$BU</definedName>
    <definedName name="Z_C074C068_BF4A_49D8_8ECA_D4E8C0CA7FF8_.wvu.Cols" localSheetId="13" hidden="1">'65745-795_TECHTOOLS'!$A:$A,'65745-795_TECHTOOLS'!$BT:$BU</definedName>
    <definedName name="Z_C074C068_BF4A_49D8_8ECA_D4E8C0CA7FF8_.wvu.Cols" localSheetId="14" hidden="1">'65747-797_TECHTOOLS'!$A:$A,'65747-797_TECHTOOLS'!$BT:$BU</definedName>
    <definedName name="Z_C074C068_BF4A_49D8_8ECA_D4E8C0CA7FF8_.wvu.Cols" localSheetId="5" hidden="1">'8K0.805.217'!$A:$A,'8K0.805.217'!$BT:$BU</definedName>
    <definedName name="Z_C074C068_BF4A_49D8_8ECA_D4E8C0CA7FF8_.wvu.PrintArea" localSheetId="2" hidden="1">'2GM.806.669'!$B$1:$BR$84</definedName>
    <definedName name="Z_C074C068_BF4A_49D8_8ECA_D4E8C0CA7FF8_.wvu.PrintArea" localSheetId="3" hidden="1">'2GM.809.067'!$B$1:$BR$84</definedName>
    <definedName name="Z_C074C068_BF4A_49D8_8ECA_D4E8C0CA7FF8_.wvu.PrintArea" localSheetId="6" hidden="1">'2GM.813.259'!$B$1:$BR$84</definedName>
    <definedName name="Z_C074C068_BF4A_49D8_8ECA_D4E8C0CA7FF8_.wvu.PrintArea" localSheetId="7" hidden="1">'2GM.813.325'!$B$1:$BR$84</definedName>
    <definedName name="Z_C074C068_BF4A_49D8_8ECA_D4E8C0CA7FF8_.wvu.PrintArea" localSheetId="0" hidden="1">'2GP.807.557-558'!$B$1:$BR$84</definedName>
    <definedName name="Z_C074C068_BF4A_49D8_8ECA_D4E8C0CA7FF8_.wvu.PrintArea" localSheetId="1" hidden="1">'2GP.807.585-586'!$B$1:$BR$84</definedName>
    <definedName name="Z_C074C068_BF4A_49D8_8ECA_D4E8C0CA7FF8_.wvu.PrintArea" localSheetId="8" hidden="1">'2Q0.886.163.B'!$B$1:$BR$84</definedName>
    <definedName name="Z_C074C068_BF4A_49D8_8ECA_D4E8C0CA7FF8_.wvu.PrintArea" localSheetId="9" hidden="1">'2QW.805.233-234'!$B$1:$BR$84</definedName>
    <definedName name="Z_C074C068_BF4A_49D8_8ECA_D4E8C0CA7FF8_.wvu.PrintArea" localSheetId="11" hidden="1">'2QW_803_315-316'!$B$1:$BR$84</definedName>
    <definedName name="Z_C074C068_BF4A_49D8_8ECA_D4E8C0CA7FF8_.wvu.PrintArea" localSheetId="12" hidden="1">'2QW_803_357-358'!$B$1:$BR$84</definedName>
    <definedName name="Z_C074C068_BF4A_49D8_8ECA_D4E8C0CA7FF8_.wvu.PrintArea" localSheetId="10" hidden="1">'5Q0.802.417'!$B$1:$BR$84</definedName>
    <definedName name="Z_C074C068_BF4A_49D8_8ECA_D4E8C0CA7FF8_.wvu.PrintArea" localSheetId="4" hidden="1">'5Q0.802.847'!$B$1:$BR$84</definedName>
    <definedName name="Z_C074C068_BF4A_49D8_8ECA_D4E8C0CA7FF8_.wvu.PrintArea" localSheetId="13" hidden="1">'65745-795_TECHTOOLS'!$B$1:$BR$84</definedName>
    <definedName name="Z_C074C068_BF4A_49D8_8ECA_D4E8C0CA7FF8_.wvu.PrintArea" localSheetId="14" hidden="1">'65747-797_TECHTOOLS'!$B$1:$BR$84</definedName>
    <definedName name="Z_C074C068_BF4A_49D8_8ECA_D4E8C0CA7FF8_.wvu.PrintArea" localSheetId="5" hidden="1">'8K0.805.217'!$B$1:$BR$84</definedName>
    <definedName name="Z_C074C068_BF4A_49D8_8ECA_D4E8C0CA7FF8_.wvu.PrintTitles" localSheetId="2" hidden="1">'2GM.806.669'!$1:$10</definedName>
    <definedName name="Z_C074C068_BF4A_49D8_8ECA_D4E8C0CA7FF8_.wvu.PrintTitles" localSheetId="3" hidden="1">'2GM.809.067'!$1:$10</definedName>
    <definedName name="Z_C074C068_BF4A_49D8_8ECA_D4E8C0CA7FF8_.wvu.PrintTitles" localSheetId="6" hidden="1">'2GM.813.259'!$1:$10</definedName>
    <definedName name="Z_C074C068_BF4A_49D8_8ECA_D4E8C0CA7FF8_.wvu.PrintTitles" localSheetId="7" hidden="1">'2GM.813.325'!$1:$10</definedName>
    <definedName name="Z_C074C068_BF4A_49D8_8ECA_D4E8C0CA7FF8_.wvu.PrintTitles" localSheetId="0" hidden="1">'2GP.807.557-558'!$1:$10</definedName>
    <definedName name="Z_C074C068_BF4A_49D8_8ECA_D4E8C0CA7FF8_.wvu.PrintTitles" localSheetId="1" hidden="1">'2GP.807.585-586'!$1:$10</definedName>
    <definedName name="Z_C074C068_BF4A_49D8_8ECA_D4E8C0CA7FF8_.wvu.PrintTitles" localSheetId="8" hidden="1">'2Q0.886.163.B'!$1:$10</definedName>
    <definedName name="Z_C074C068_BF4A_49D8_8ECA_D4E8C0CA7FF8_.wvu.PrintTitles" localSheetId="9" hidden="1">'2QW.805.233-234'!$1:$10</definedName>
    <definedName name="Z_C074C068_BF4A_49D8_8ECA_D4E8C0CA7FF8_.wvu.PrintTitles" localSheetId="11" hidden="1">'2QW_803_315-316'!$1:$10</definedName>
    <definedName name="Z_C074C068_BF4A_49D8_8ECA_D4E8C0CA7FF8_.wvu.PrintTitles" localSheetId="12" hidden="1">'2QW_803_357-358'!$1:$10</definedName>
    <definedName name="Z_C074C068_BF4A_49D8_8ECA_D4E8C0CA7FF8_.wvu.PrintTitles" localSheetId="10" hidden="1">'5Q0.802.417'!$1:$10</definedName>
    <definedName name="Z_C074C068_BF4A_49D8_8ECA_D4E8C0CA7FF8_.wvu.PrintTitles" localSheetId="4" hidden="1">'5Q0.802.847'!$1:$10</definedName>
    <definedName name="Z_C074C068_BF4A_49D8_8ECA_D4E8C0CA7FF8_.wvu.PrintTitles" localSheetId="13" hidden="1">'65745-795_TECHTOOLS'!$1:$10</definedName>
    <definedName name="Z_C074C068_BF4A_49D8_8ECA_D4E8C0CA7FF8_.wvu.PrintTitles" localSheetId="14" hidden="1">'65747-797_TECHTOOLS'!$1:$10</definedName>
    <definedName name="Z_C074C068_BF4A_49D8_8ECA_D4E8C0CA7FF8_.wvu.PrintTitles" localSheetId="5" hidden="1">'8K0.805.217'!$1:$10</definedName>
    <definedName name="Z_EA146734_2F85_45E3_9F6C_212408FCB1D0_.wvu.Cols" localSheetId="2" hidden="1">'2GM.806.669'!$A:$A,'2GM.806.669'!$BT:$BZ</definedName>
    <definedName name="Z_EA146734_2F85_45E3_9F6C_212408FCB1D0_.wvu.Cols" localSheetId="3" hidden="1">'2GM.809.067'!$A:$A,'2GM.809.067'!$BT:$BZ</definedName>
    <definedName name="Z_EA146734_2F85_45E3_9F6C_212408FCB1D0_.wvu.Cols" localSheetId="6" hidden="1">'2GM.813.259'!$A:$A,'2GM.813.259'!$BT:$BZ</definedName>
    <definedName name="Z_EA146734_2F85_45E3_9F6C_212408FCB1D0_.wvu.Cols" localSheetId="7" hidden="1">'2GM.813.325'!$A:$A,'2GM.813.325'!$BT:$BZ</definedName>
    <definedName name="Z_EA146734_2F85_45E3_9F6C_212408FCB1D0_.wvu.Cols" localSheetId="0" hidden="1">'2GP.807.557-558'!$A:$A,'2GP.807.557-558'!$BT:$BZ</definedName>
    <definedName name="Z_EA146734_2F85_45E3_9F6C_212408FCB1D0_.wvu.Cols" localSheetId="1" hidden="1">'2GP.807.585-586'!$A:$A,'2GP.807.585-586'!$BT:$BZ</definedName>
    <definedName name="Z_EA146734_2F85_45E3_9F6C_212408FCB1D0_.wvu.Cols" localSheetId="8" hidden="1">'2Q0.886.163.B'!$A:$A,'2Q0.886.163.B'!$BT:$BZ</definedName>
    <definedName name="Z_EA146734_2F85_45E3_9F6C_212408FCB1D0_.wvu.Cols" localSheetId="9" hidden="1">'2QW.805.233-234'!$A:$A,'2QW.805.233-234'!$BT:$BZ</definedName>
    <definedName name="Z_EA146734_2F85_45E3_9F6C_212408FCB1D0_.wvu.Cols" localSheetId="11" hidden="1">'2QW_803_315-316'!$A:$A,'2QW_803_315-316'!$BT:$BZ</definedName>
    <definedName name="Z_EA146734_2F85_45E3_9F6C_212408FCB1D0_.wvu.Cols" localSheetId="12" hidden="1">'2QW_803_357-358'!$A:$A,'2QW_803_357-358'!$BT:$BZ</definedName>
    <definedName name="Z_EA146734_2F85_45E3_9F6C_212408FCB1D0_.wvu.Cols" localSheetId="10" hidden="1">'5Q0.802.417'!$A:$A,'5Q0.802.417'!$BT:$BZ</definedName>
    <definedName name="Z_EA146734_2F85_45E3_9F6C_212408FCB1D0_.wvu.Cols" localSheetId="4" hidden="1">'5Q0.802.847'!$A:$A,'5Q0.802.847'!$BT:$BZ</definedName>
    <definedName name="Z_EA146734_2F85_45E3_9F6C_212408FCB1D0_.wvu.Cols" localSheetId="13" hidden="1">'65745-795_TECHTOOLS'!$A:$A,'65745-795_TECHTOOLS'!$BT:$BZ</definedName>
    <definedName name="Z_EA146734_2F85_45E3_9F6C_212408FCB1D0_.wvu.Cols" localSheetId="14" hidden="1">'65747-797_TECHTOOLS'!$A:$A,'65747-797_TECHTOOLS'!$BT:$BZ</definedName>
    <definedName name="Z_EA146734_2F85_45E3_9F6C_212408FCB1D0_.wvu.Cols" localSheetId="5" hidden="1">'8K0.805.217'!$A:$A,'8K0.805.217'!$BT:$BZ</definedName>
    <definedName name="Z_EA146734_2F85_45E3_9F6C_212408FCB1D0_.wvu.PrintArea" localSheetId="2" hidden="1">'2GM.806.669'!$B$1:$BR$73</definedName>
    <definedName name="Z_EA146734_2F85_45E3_9F6C_212408FCB1D0_.wvu.PrintArea" localSheetId="3" hidden="1">'2GM.809.067'!$B$1:$BR$73</definedName>
    <definedName name="Z_EA146734_2F85_45E3_9F6C_212408FCB1D0_.wvu.PrintArea" localSheetId="6" hidden="1">'2GM.813.259'!$B$1:$BR$73</definedName>
    <definedName name="Z_EA146734_2F85_45E3_9F6C_212408FCB1D0_.wvu.PrintArea" localSheetId="7" hidden="1">'2GM.813.325'!$B$1:$BR$73</definedName>
    <definedName name="Z_EA146734_2F85_45E3_9F6C_212408FCB1D0_.wvu.PrintArea" localSheetId="0" hidden="1">'2GP.807.557-558'!$B$1:$BR$73</definedName>
    <definedName name="Z_EA146734_2F85_45E3_9F6C_212408FCB1D0_.wvu.PrintArea" localSheetId="1" hidden="1">'2GP.807.585-586'!$B$1:$BR$73</definedName>
    <definedName name="Z_EA146734_2F85_45E3_9F6C_212408FCB1D0_.wvu.PrintArea" localSheetId="8" hidden="1">'2Q0.886.163.B'!$B$1:$BR$73</definedName>
    <definedName name="Z_EA146734_2F85_45E3_9F6C_212408FCB1D0_.wvu.PrintArea" localSheetId="9" hidden="1">'2QW.805.233-234'!$B$1:$BR$73</definedName>
    <definedName name="Z_EA146734_2F85_45E3_9F6C_212408FCB1D0_.wvu.PrintArea" localSheetId="11" hidden="1">'2QW_803_315-316'!$B$1:$BR$73</definedName>
    <definedName name="Z_EA146734_2F85_45E3_9F6C_212408FCB1D0_.wvu.PrintArea" localSheetId="12" hidden="1">'2QW_803_357-358'!$B$1:$BR$73</definedName>
    <definedName name="Z_EA146734_2F85_45E3_9F6C_212408FCB1D0_.wvu.PrintArea" localSheetId="10" hidden="1">'5Q0.802.417'!$B$1:$BR$73</definedName>
    <definedName name="Z_EA146734_2F85_45E3_9F6C_212408FCB1D0_.wvu.PrintArea" localSheetId="4" hidden="1">'5Q0.802.847'!$B$1:$BR$73</definedName>
    <definedName name="Z_EA146734_2F85_45E3_9F6C_212408FCB1D0_.wvu.PrintArea" localSheetId="13" hidden="1">'65745-795_TECHTOOLS'!$B$1:$BR$73</definedName>
    <definedName name="Z_EA146734_2F85_45E3_9F6C_212408FCB1D0_.wvu.PrintArea" localSheetId="14" hidden="1">'65747-797_TECHTOOLS'!$B$1:$BR$73</definedName>
    <definedName name="Z_EA146734_2F85_45E3_9F6C_212408FCB1D0_.wvu.PrintArea" localSheetId="5" hidden="1">'8K0.805.217'!$B$1:$BR$73</definedName>
    <definedName name="Z_EA146734_2F85_45E3_9F6C_212408FCB1D0_.wvu.PrintTitles" localSheetId="2" hidden="1">'2GM.806.669'!$1:$10</definedName>
    <definedName name="Z_EA146734_2F85_45E3_9F6C_212408FCB1D0_.wvu.PrintTitles" localSheetId="3" hidden="1">'2GM.809.067'!$1:$10</definedName>
    <definedName name="Z_EA146734_2F85_45E3_9F6C_212408FCB1D0_.wvu.PrintTitles" localSheetId="6" hidden="1">'2GM.813.259'!$1:$10</definedName>
    <definedName name="Z_EA146734_2F85_45E3_9F6C_212408FCB1D0_.wvu.PrintTitles" localSheetId="7" hidden="1">'2GM.813.325'!$1:$10</definedName>
    <definedName name="Z_EA146734_2F85_45E3_9F6C_212408FCB1D0_.wvu.PrintTitles" localSheetId="0" hidden="1">'2GP.807.557-558'!$1:$10</definedName>
    <definedName name="Z_EA146734_2F85_45E3_9F6C_212408FCB1D0_.wvu.PrintTitles" localSheetId="1" hidden="1">'2GP.807.585-586'!$1:$10</definedName>
    <definedName name="Z_EA146734_2F85_45E3_9F6C_212408FCB1D0_.wvu.PrintTitles" localSheetId="8" hidden="1">'2Q0.886.163.B'!$1:$10</definedName>
    <definedName name="Z_EA146734_2F85_45E3_9F6C_212408FCB1D0_.wvu.PrintTitles" localSheetId="9" hidden="1">'2QW.805.233-234'!$1:$10</definedName>
    <definedName name="Z_EA146734_2F85_45E3_9F6C_212408FCB1D0_.wvu.PrintTitles" localSheetId="11" hidden="1">'2QW_803_315-316'!$1:$10</definedName>
    <definedName name="Z_EA146734_2F85_45E3_9F6C_212408FCB1D0_.wvu.PrintTitles" localSheetId="12" hidden="1">'2QW_803_357-358'!$1:$10</definedName>
    <definedName name="Z_EA146734_2F85_45E3_9F6C_212408FCB1D0_.wvu.PrintTitles" localSheetId="10" hidden="1">'5Q0.802.417'!$1:$10</definedName>
    <definedName name="Z_EA146734_2F85_45E3_9F6C_212408FCB1D0_.wvu.PrintTitles" localSheetId="4" hidden="1">'5Q0.802.847'!$1:$10</definedName>
    <definedName name="Z_EA146734_2F85_45E3_9F6C_212408FCB1D0_.wvu.PrintTitles" localSheetId="13" hidden="1">'65745-795_TECHTOOLS'!$1:$10</definedName>
    <definedName name="Z_EA146734_2F85_45E3_9F6C_212408FCB1D0_.wvu.PrintTitles" localSheetId="14" hidden="1">'65747-797_TECHTOOLS'!$1:$10</definedName>
    <definedName name="Z_EA146734_2F85_45E3_9F6C_212408FCB1D0_.wvu.PrintTitles" localSheetId="5" hidden="1">'8K0.805.217'!$1:$10</definedName>
  </definedNames>
  <calcPr calcId="162913"/>
  <customWorkbookViews>
    <customWorkbookView name="rlacerda - Modo de exibição pessoal" guid="{9A4A9949-DD1D-43DA-B26C-F3E81115CCDB}" mergeInterval="0" personalView="1" maximized="1" xWindow="1" yWindow="1" windowWidth="1276" windowHeight="804" tabRatio="669" activeSheetId="26"/>
    <customWorkbookView name="mmoura1 - Modo de exibição pessoal" guid="{3680A54C-42EB-4DAF-85FE-42DF19CBD713}" mergeInterval="0" personalView="1" maximized="1" xWindow="1" yWindow="1" windowWidth="1276" windowHeight="806" activeSheetId="1"/>
    <customWorkbookView name="mpino - Modo de exibição pessoal" guid="{C074C068-BF4A-49D8-8ECA-D4E8C0CA7FF8}" mergeInterval="0" personalView="1" maximized="1" xWindow="1" yWindow="1" windowWidth="1436" windowHeight="679" activeSheetId="14"/>
    <customWorkbookView name="Hsantos - Modo de exibição pessoal" guid="{03113BD6-882D-46F1-B905-63662AD10173}" mergeInterval="0" personalView="1" maximized="1" xWindow="1" yWindow="1" windowWidth="1020" windowHeight="610" activeSheetId="32" showComments="commIndAndComment"/>
    <customWorkbookView name="eviana - Modo de exibição pessoal" guid="{1E8B71CB-ECD4-46BE-B546-DD14C62BA4B7}" mergeInterval="0" personalView="1" maximized="1" xWindow="1" yWindow="1" windowWidth="1436" windowHeight="752" tabRatio="669" activeSheetId="32" showComments="commIndAndComment"/>
  </customWorkbookViews>
  <fileRecoveryPr autoRecover="0"/>
</workbook>
</file>

<file path=xl/calcChain.xml><?xml version="1.0" encoding="utf-8"?>
<calcChain xmlns="http://schemas.openxmlformats.org/spreadsheetml/2006/main">
  <c r="F73" i="54" l="1"/>
  <c r="H71" i="54"/>
  <c r="F71" i="54"/>
  <c r="BN70" i="54"/>
  <c r="BJ70" i="54"/>
  <c r="BF70" i="54"/>
  <c r="BB70" i="54"/>
  <c r="AX70" i="54"/>
  <c r="AT70" i="54"/>
  <c r="AP70" i="54"/>
  <c r="AL70" i="54"/>
  <c r="AH70" i="54"/>
  <c r="V70" i="54"/>
  <c r="R70" i="54"/>
  <c r="N70" i="54"/>
  <c r="J70" i="54"/>
  <c r="F70" i="54"/>
  <c r="BN69" i="54"/>
  <c r="BJ69" i="54"/>
  <c r="BF69" i="54"/>
  <c r="BB69" i="54"/>
  <c r="AX69" i="54"/>
  <c r="AT69" i="54"/>
  <c r="AP69" i="54"/>
  <c r="AL69" i="54"/>
  <c r="AH69" i="54"/>
  <c r="AD69" i="54"/>
  <c r="Z69" i="54"/>
  <c r="V69" i="54"/>
  <c r="R69" i="54"/>
  <c r="N69" i="54"/>
  <c r="J69" i="54"/>
  <c r="BR69" i="54" s="1"/>
  <c r="F69" i="54"/>
  <c r="B69" i="54"/>
  <c r="J68" i="54"/>
  <c r="F68" i="54"/>
  <c r="B68" i="54"/>
  <c r="F65" i="54"/>
  <c r="H63" i="54"/>
  <c r="F63" i="54"/>
  <c r="BN62" i="54"/>
  <c r="BJ62" i="54"/>
  <c r="BF62" i="54"/>
  <c r="BB62" i="54"/>
  <c r="AX62" i="54"/>
  <c r="AT62" i="54"/>
  <c r="AP62" i="54"/>
  <c r="AL62" i="54"/>
  <c r="AH62" i="54"/>
  <c r="V62" i="54"/>
  <c r="R62" i="54"/>
  <c r="N62" i="54"/>
  <c r="J62" i="54"/>
  <c r="F62" i="54"/>
  <c r="BN61" i="54"/>
  <c r="BJ61" i="54"/>
  <c r="BF61" i="54"/>
  <c r="BB61" i="54"/>
  <c r="AX61" i="54"/>
  <c r="AT61" i="54"/>
  <c r="AP61" i="54"/>
  <c r="AL61" i="54"/>
  <c r="AH61" i="54"/>
  <c r="AD61" i="54"/>
  <c r="Z61" i="54"/>
  <c r="V61" i="54"/>
  <c r="R61" i="54"/>
  <c r="N61" i="54"/>
  <c r="J61" i="54"/>
  <c r="BR61" i="54" s="1"/>
  <c r="BW9" i="54" s="1"/>
  <c r="F61" i="54"/>
  <c r="B61" i="54"/>
  <c r="J60" i="54"/>
  <c r="F60" i="54"/>
  <c r="B60" i="54"/>
  <c r="F57" i="54"/>
  <c r="H55" i="54"/>
  <c r="F55" i="54"/>
  <c r="BN54" i="54"/>
  <c r="BJ54" i="54"/>
  <c r="BF54" i="54"/>
  <c r="BB54" i="54"/>
  <c r="AX54" i="54"/>
  <c r="AT54" i="54"/>
  <c r="AP54" i="54"/>
  <c r="AL54" i="54"/>
  <c r="AH54" i="54"/>
  <c r="V54" i="54"/>
  <c r="R54" i="54"/>
  <c r="N54" i="54"/>
  <c r="J54" i="54"/>
  <c r="F54" i="54"/>
  <c r="BN53" i="54"/>
  <c r="BJ53" i="54"/>
  <c r="BF53" i="54"/>
  <c r="BB53" i="54"/>
  <c r="AX53" i="54"/>
  <c r="AT53" i="54"/>
  <c r="AP53" i="54"/>
  <c r="AL53" i="54"/>
  <c r="AH53" i="54"/>
  <c r="AD53" i="54"/>
  <c r="Z53" i="54"/>
  <c r="V53" i="54"/>
  <c r="R53" i="54"/>
  <c r="N53" i="54"/>
  <c r="J53" i="54"/>
  <c r="BR53" i="54" s="1"/>
  <c r="BW8" i="54" s="1"/>
  <c r="F53" i="54"/>
  <c r="B53" i="54"/>
  <c r="J52" i="54"/>
  <c r="F52" i="54"/>
  <c r="B52" i="54"/>
  <c r="F49" i="54"/>
  <c r="H47" i="54"/>
  <c r="F47" i="54"/>
  <c r="BN46" i="54"/>
  <c r="BJ46" i="54"/>
  <c r="BF46" i="54"/>
  <c r="BB46" i="54"/>
  <c r="AX46" i="54"/>
  <c r="AT46" i="54"/>
  <c r="AP46" i="54"/>
  <c r="AL46" i="54"/>
  <c r="AH46" i="54"/>
  <c r="V46" i="54"/>
  <c r="R46" i="54"/>
  <c r="N46" i="54"/>
  <c r="J46" i="54"/>
  <c r="F46" i="54"/>
  <c r="BR45" i="54"/>
  <c r="F45" i="54"/>
  <c r="B45" i="54"/>
  <c r="J44" i="54"/>
  <c r="F44" i="54"/>
  <c r="B44" i="54"/>
  <c r="F41" i="54"/>
  <c r="H39" i="54"/>
  <c r="F39" i="54"/>
  <c r="BN38" i="54"/>
  <c r="BJ38" i="54"/>
  <c r="BF38" i="54"/>
  <c r="BB38" i="54"/>
  <c r="AX38" i="54"/>
  <c r="AT38" i="54"/>
  <c r="AP38" i="54"/>
  <c r="AL38" i="54"/>
  <c r="AH38" i="54"/>
  <c r="V38" i="54"/>
  <c r="R38" i="54"/>
  <c r="N38" i="54"/>
  <c r="J38" i="54"/>
  <c r="BR37" i="54"/>
  <c r="BW6" i="54" s="1"/>
  <c r="F37" i="54"/>
  <c r="B37" i="54"/>
  <c r="J36" i="54"/>
  <c r="F36" i="54"/>
  <c r="B36" i="54"/>
  <c r="F33" i="54"/>
  <c r="H31" i="54"/>
  <c r="F31" i="54"/>
  <c r="BN30" i="54"/>
  <c r="BJ30" i="54"/>
  <c r="BF30" i="54"/>
  <c r="BB30" i="54"/>
  <c r="AX30" i="54"/>
  <c r="AT30" i="54"/>
  <c r="AP30" i="54"/>
  <c r="AL30" i="54"/>
  <c r="AH30" i="54"/>
  <c r="V30" i="54"/>
  <c r="R30" i="54"/>
  <c r="N30" i="54"/>
  <c r="J30" i="54"/>
  <c r="F30" i="54"/>
  <c r="BR29" i="54"/>
  <c r="V29" i="54"/>
  <c r="F29" i="54"/>
  <c r="B29" i="54"/>
  <c r="J28" i="54"/>
  <c r="F28" i="54"/>
  <c r="B28" i="54"/>
  <c r="F25" i="54"/>
  <c r="H23" i="54"/>
  <c r="F23" i="54"/>
  <c r="BN22" i="54"/>
  <c r="BJ22" i="54"/>
  <c r="AT22" i="54"/>
  <c r="AP22" i="54"/>
  <c r="AL22" i="54"/>
  <c r="AH22" i="54"/>
  <c r="V22" i="54"/>
  <c r="R22" i="54"/>
  <c r="N22" i="54"/>
  <c r="J22" i="54"/>
  <c r="F22" i="54"/>
  <c r="BN21" i="54"/>
  <c r="BJ21" i="54"/>
  <c r="Z21" i="54"/>
  <c r="BR21" i="54" s="1"/>
  <c r="BW4" i="54" s="1"/>
  <c r="F21" i="54"/>
  <c r="B21" i="54"/>
  <c r="J20" i="54"/>
  <c r="F20" i="54"/>
  <c r="B20" i="54"/>
  <c r="F17" i="54"/>
  <c r="H15" i="54"/>
  <c r="F15" i="54"/>
  <c r="BN14" i="54"/>
  <c r="BJ14" i="54"/>
  <c r="BF14" i="54"/>
  <c r="BB14" i="54"/>
  <c r="AX14" i="54"/>
  <c r="AT14" i="54"/>
  <c r="AP14" i="54"/>
  <c r="AL14" i="54"/>
  <c r="AH14" i="54"/>
  <c r="V14" i="54"/>
  <c r="R14" i="54"/>
  <c r="N14" i="54"/>
  <c r="J14" i="54"/>
  <c r="F14" i="54"/>
  <c r="BN13" i="54"/>
  <c r="BJ13" i="54"/>
  <c r="AD13" i="54"/>
  <c r="Z13" i="54"/>
  <c r="BR13" i="54" s="1"/>
  <c r="F13" i="54"/>
  <c r="B13" i="54"/>
  <c r="J12" i="54"/>
  <c r="F12" i="54"/>
  <c r="B12" i="54"/>
  <c r="S10" i="54"/>
  <c r="L10" i="54"/>
  <c r="C10" i="54"/>
  <c r="BN9" i="54"/>
  <c r="BK9" i="54"/>
  <c r="AU9" i="54"/>
  <c r="AK9" i="54"/>
  <c r="AE9" i="54"/>
  <c r="S9" i="54"/>
  <c r="L9" i="54"/>
  <c r="C9" i="54"/>
  <c r="BD8" i="54"/>
  <c r="E8" i="54"/>
  <c r="B8" i="54"/>
  <c r="BW7" i="54"/>
  <c r="AK7" i="54"/>
  <c r="X7" i="54"/>
  <c r="B7" i="54"/>
  <c r="AT6" i="54"/>
  <c r="AK6" i="54"/>
  <c r="X6" i="54"/>
  <c r="L6" i="54"/>
  <c r="B6" i="54"/>
  <c r="BW5" i="54"/>
  <c r="AT5" i="54"/>
  <c r="AK5" i="54"/>
  <c r="X5" i="54"/>
  <c r="L5" i="54"/>
  <c r="B5" i="54"/>
  <c r="BD1" i="54"/>
  <c r="H1" i="54"/>
  <c r="F73" i="53"/>
  <c r="H71" i="53"/>
  <c r="F71" i="53"/>
  <c r="BN70" i="53"/>
  <c r="BJ70" i="53"/>
  <c r="BF70" i="53"/>
  <c r="BB70" i="53"/>
  <c r="AX70" i="53"/>
  <c r="AT70" i="53"/>
  <c r="AP70" i="53"/>
  <c r="AL70" i="53"/>
  <c r="AH70" i="53"/>
  <c r="V70" i="53"/>
  <c r="R70" i="53"/>
  <c r="N70" i="53"/>
  <c r="J70" i="53"/>
  <c r="F70" i="53"/>
  <c r="BN69" i="53"/>
  <c r="BJ69" i="53"/>
  <c r="BF69" i="53"/>
  <c r="BB69" i="53"/>
  <c r="AX69" i="53"/>
  <c r="AT69" i="53"/>
  <c r="AP69" i="53"/>
  <c r="AL69" i="53"/>
  <c r="AH69" i="53"/>
  <c r="AD69" i="53"/>
  <c r="Z69" i="53"/>
  <c r="V69" i="53"/>
  <c r="R69" i="53"/>
  <c r="N69" i="53"/>
  <c r="J69" i="53"/>
  <c r="BR69" i="53" s="1"/>
  <c r="F69" i="53"/>
  <c r="B69" i="53"/>
  <c r="J68" i="53"/>
  <c r="F68" i="53"/>
  <c r="B68" i="53"/>
  <c r="F65" i="53"/>
  <c r="H63" i="53"/>
  <c r="F63" i="53"/>
  <c r="BN62" i="53"/>
  <c r="BJ62" i="53"/>
  <c r="BF62" i="53"/>
  <c r="BB62" i="53"/>
  <c r="AX62" i="53"/>
  <c r="AT62" i="53"/>
  <c r="AP62" i="53"/>
  <c r="AL62" i="53"/>
  <c r="AH62" i="53"/>
  <c r="V62" i="53"/>
  <c r="R62" i="53"/>
  <c r="N62" i="53"/>
  <c r="J62" i="53"/>
  <c r="F62" i="53"/>
  <c r="BN61" i="53"/>
  <c r="BJ61" i="53"/>
  <c r="BF61" i="53"/>
  <c r="BB61" i="53"/>
  <c r="AX61" i="53"/>
  <c r="AT61" i="53"/>
  <c r="AP61" i="53"/>
  <c r="AL61" i="53"/>
  <c r="AH61" i="53"/>
  <c r="AD61" i="53"/>
  <c r="Z61" i="53"/>
  <c r="V61" i="53"/>
  <c r="R61" i="53"/>
  <c r="BR61" i="53" s="1"/>
  <c r="BW9" i="53" s="1"/>
  <c r="N61" i="53"/>
  <c r="J61" i="53"/>
  <c r="F61" i="53"/>
  <c r="B61" i="53"/>
  <c r="J60" i="53"/>
  <c r="F60" i="53"/>
  <c r="B60" i="53"/>
  <c r="F57" i="53"/>
  <c r="H55" i="53"/>
  <c r="F55" i="53"/>
  <c r="BN54" i="53"/>
  <c r="BJ54" i="53"/>
  <c r="BF54" i="53"/>
  <c r="BB54" i="53"/>
  <c r="AX54" i="53"/>
  <c r="AT54" i="53"/>
  <c r="AP54" i="53"/>
  <c r="AL54" i="53"/>
  <c r="AH54" i="53"/>
  <c r="V54" i="53"/>
  <c r="R54" i="53"/>
  <c r="N54" i="53"/>
  <c r="J54" i="53"/>
  <c r="F54" i="53"/>
  <c r="BN53" i="53"/>
  <c r="BJ53" i="53"/>
  <c r="BF53" i="53"/>
  <c r="BB53" i="53"/>
  <c r="AX53" i="53"/>
  <c r="AT53" i="53"/>
  <c r="AP53" i="53"/>
  <c r="AL53" i="53"/>
  <c r="AH53" i="53"/>
  <c r="AD53" i="53"/>
  <c r="Z53" i="53"/>
  <c r="V53" i="53"/>
  <c r="R53" i="53"/>
  <c r="N53" i="53"/>
  <c r="J53" i="53"/>
  <c r="BR53" i="53" s="1"/>
  <c r="BW8" i="53" s="1"/>
  <c r="F53" i="53"/>
  <c r="B53" i="53"/>
  <c r="J52" i="53"/>
  <c r="F52" i="53"/>
  <c r="B52" i="53"/>
  <c r="F49" i="53"/>
  <c r="H47" i="53"/>
  <c r="F47" i="53"/>
  <c r="BN46" i="53"/>
  <c r="BJ46" i="53"/>
  <c r="BF46" i="53"/>
  <c r="BB46" i="53"/>
  <c r="AX46" i="53"/>
  <c r="AT46" i="53"/>
  <c r="AP46" i="53"/>
  <c r="AL46" i="53"/>
  <c r="AH46" i="53"/>
  <c r="V46" i="53"/>
  <c r="R46" i="53"/>
  <c r="N46" i="53"/>
  <c r="J46" i="53"/>
  <c r="F46" i="53"/>
  <c r="BR45" i="53"/>
  <c r="F45" i="53"/>
  <c r="B45" i="53"/>
  <c r="J44" i="53"/>
  <c r="F44" i="53"/>
  <c r="B44" i="53"/>
  <c r="F41" i="53"/>
  <c r="H39" i="53"/>
  <c r="F39" i="53"/>
  <c r="BN38" i="53"/>
  <c r="BJ38" i="53"/>
  <c r="BF38" i="53"/>
  <c r="BB38" i="53"/>
  <c r="AX38" i="53"/>
  <c r="AT38" i="53"/>
  <c r="AP38" i="53"/>
  <c r="AL38" i="53"/>
  <c r="AH38" i="53"/>
  <c r="V38" i="53"/>
  <c r="R38" i="53"/>
  <c r="N38" i="53"/>
  <c r="J38" i="53"/>
  <c r="BR37" i="53"/>
  <c r="F37" i="53"/>
  <c r="B37" i="53"/>
  <c r="J36" i="53"/>
  <c r="F36" i="53"/>
  <c r="B36" i="53"/>
  <c r="F33" i="53"/>
  <c r="H31" i="53"/>
  <c r="F31" i="53"/>
  <c r="BN30" i="53"/>
  <c r="BJ30" i="53"/>
  <c r="BF30" i="53"/>
  <c r="BB30" i="53"/>
  <c r="AX30" i="53"/>
  <c r="AT30" i="53"/>
  <c r="AP30" i="53"/>
  <c r="AL30" i="53"/>
  <c r="AH30" i="53"/>
  <c r="V30" i="53"/>
  <c r="R30" i="53"/>
  <c r="N30" i="53"/>
  <c r="J30" i="53"/>
  <c r="F30" i="53"/>
  <c r="BR29" i="53"/>
  <c r="V29" i="53"/>
  <c r="F29" i="53"/>
  <c r="B29" i="53"/>
  <c r="J28" i="53"/>
  <c r="F28" i="53"/>
  <c r="B28" i="53"/>
  <c r="F25" i="53"/>
  <c r="H23" i="53"/>
  <c r="F23" i="53"/>
  <c r="BN22" i="53"/>
  <c r="BJ22" i="53"/>
  <c r="AT22" i="53"/>
  <c r="AP22" i="53"/>
  <c r="AL22" i="53"/>
  <c r="AH22" i="53"/>
  <c r="V22" i="53"/>
  <c r="R22" i="53"/>
  <c r="N22" i="53"/>
  <c r="J22" i="53"/>
  <c r="F22" i="53"/>
  <c r="BN21" i="53"/>
  <c r="BJ21" i="53"/>
  <c r="Z21" i="53"/>
  <c r="BR21" i="53" s="1"/>
  <c r="BW4" i="53" s="1"/>
  <c r="F21" i="53"/>
  <c r="B21" i="53"/>
  <c r="J20" i="53"/>
  <c r="F20" i="53"/>
  <c r="B20" i="53"/>
  <c r="F17" i="53"/>
  <c r="H15" i="53"/>
  <c r="F15" i="53"/>
  <c r="BN14" i="53"/>
  <c r="BJ14" i="53"/>
  <c r="BF14" i="53"/>
  <c r="BB14" i="53"/>
  <c r="AX14" i="53"/>
  <c r="AT14" i="53"/>
  <c r="AP14" i="53"/>
  <c r="AL14" i="53"/>
  <c r="AH14" i="53"/>
  <c r="V14" i="53"/>
  <c r="R14" i="53"/>
  <c r="N14" i="53"/>
  <c r="J14" i="53"/>
  <c r="F14" i="53"/>
  <c r="BN13" i="53"/>
  <c r="BJ13" i="53"/>
  <c r="AD13" i="53"/>
  <c r="Z13" i="53"/>
  <c r="BR13" i="53" s="1"/>
  <c r="F13" i="53"/>
  <c r="B13" i="53"/>
  <c r="J12" i="53"/>
  <c r="F12" i="53"/>
  <c r="B12" i="53"/>
  <c r="S10" i="53"/>
  <c r="L10" i="53"/>
  <c r="C10" i="53"/>
  <c r="BN9" i="53"/>
  <c r="BK9" i="53"/>
  <c r="AU9" i="53"/>
  <c r="AK9" i="53"/>
  <c r="AE9" i="53"/>
  <c r="S9" i="53"/>
  <c r="L9" i="53"/>
  <c r="C9" i="53"/>
  <c r="BD8" i="53"/>
  <c r="E8" i="53"/>
  <c r="B8" i="53"/>
  <c r="BW7" i="53"/>
  <c r="AK7" i="53"/>
  <c r="X7" i="53"/>
  <c r="B7" i="53"/>
  <c r="BW6" i="53"/>
  <c r="AT6" i="53"/>
  <c r="AK6" i="53"/>
  <c r="X6" i="53"/>
  <c r="L6" i="53"/>
  <c r="B6" i="53"/>
  <c r="BW5" i="53"/>
  <c r="AT5" i="53"/>
  <c r="AK5" i="53"/>
  <c r="X5" i="53"/>
  <c r="L5" i="53"/>
  <c r="B5" i="53"/>
  <c r="BD1" i="53"/>
  <c r="H1" i="53"/>
  <c r="BW3" i="54" l="1"/>
  <c r="AZ9" i="54" s="1"/>
  <c r="BW3" i="53"/>
  <c r="AZ9" i="53" s="1"/>
  <c r="BN21" i="43" l="1"/>
  <c r="BJ21" i="43"/>
  <c r="Z21" i="43"/>
  <c r="BN21" i="44"/>
  <c r="BJ21" i="44"/>
  <c r="Z21" i="44"/>
  <c r="BN21" i="41"/>
  <c r="BJ21" i="41"/>
  <c r="Z21" i="41"/>
  <c r="BN21" i="52"/>
  <c r="BJ21" i="52"/>
  <c r="Z21" i="52"/>
  <c r="BN21" i="48"/>
  <c r="BJ21" i="48"/>
  <c r="Z21" i="48"/>
  <c r="BN21" i="47"/>
  <c r="BJ21" i="47"/>
  <c r="Z21" i="47"/>
  <c r="BN21" i="51"/>
  <c r="BJ21" i="51"/>
  <c r="Z21" i="51"/>
  <c r="BN21" i="50"/>
  <c r="BJ21" i="50"/>
  <c r="Z21" i="50"/>
  <c r="BN21" i="49"/>
  <c r="BJ21" i="49"/>
  <c r="Z21" i="49"/>
  <c r="BN21" i="46"/>
  <c r="BJ21" i="46"/>
  <c r="Z21" i="46"/>
  <c r="F25" i="43" l="1"/>
  <c r="F25" i="44"/>
  <c r="F25" i="41"/>
  <c r="F25" i="52"/>
  <c r="F25" i="48"/>
  <c r="F25" i="47"/>
  <c r="F25" i="51"/>
  <c r="F25" i="50"/>
  <c r="F25" i="49"/>
  <c r="F25" i="45"/>
  <c r="F25" i="46"/>
  <c r="BN30" i="43" l="1"/>
  <c r="BJ30" i="43"/>
  <c r="BF30" i="43"/>
  <c r="BB30" i="43"/>
  <c r="AX30" i="43"/>
  <c r="AT30" i="43"/>
  <c r="AP30" i="43"/>
  <c r="AL30" i="43"/>
  <c r="AH30" i="43"/>
  <c r="V30" i="43"/>
  <c r="R30" i="43"/>
  <c r="N30" i="43"/>
  <c r="J30" i="43"/>
  <c r="J28" i="43"/>
  <c r="BN22" i="43" l="1"/>
  <c r="BJ22" i="43"/>
  <c r="AT22" i="43"/>
  <c r="AP22" i="43"/>
  <c r="AL22" i="43"/>
  <c r="AH22" i="43"/>
  <c r="V22" i="43"/>
  <c r="R22" i="43"/>
  <c r="N22" i="43"/>
  <c r="J22" i="43"/>
  <c r="J20" i="43"/>
  <c r="BN22" i="48"/>
  <c r="BJ22" i="48"/>
  <c r="AT22" i="48"/>
  <c r="AP22" i="48"/>
  <c r="AL22" i="48"/>
  <c r="AH22" i="48"/>
  <c r="V22" i="48"/>
  <c r="R22" i="48"/>
  <c r="N22" i="48"/>
  <c r="J22" i="48"/>
  <c r="J20" i="48"/>
  <c r="BN22" i="47"/>
  <c r="BJ22" i="47"/>
  <c r="AT22" i="47"/>
  <c r="AP22" i="47"/>
  <c r="AL22" i="47"/>
  <c r="AH22" i="47"/>
  <c r="V22" i="47"/>
  <c r="R22" i="47"/>
  <c r="N22" i="47"/>
  <c r="J22" i="47"/>
  <c r="J20" i="47"/>
  <c r="BN22" i="41"/>
  <c r="BJ22" i="41"/>
  <c r="AT22" i="41"/>
  <c r="AP22" i="41"/>
  <c r="AL22" i="41"/>
  <c r="AH22" i="41"/>
  <c r="V22" i="41"/>
  <c r="R22" i="41"/>
  <c r="N22" i="41"/>
  <c r="J22" i="41"/>
  <c r="J20" i="41"/>
  <c r="BN22" i="52"/>
  <c r="BJ22" i="52"/>
  <c r="AT22" i="52"/>
  <c r="AP22" i="52"/>
  <c r="AL22" i="52"/>
  <c r="AH22" i="52"/>
  <c r="V22" i="52"/>
  <c r="R22" i="52"/>
  <c r="N22" i="52"/>
  <c r="J22" i="52"/>
  <c r="J20" i="52"/>
  <c r="BN22" i="50" l="1"/>
  <c r="BJ22" i="50"/>
  <c r="AT22" i="50"/>
  <c r="AP22" i="50"/>
  <c r="AL22" i="50"/>
  <c r="AH22" i="50"/>
  <c r="V22" i="50"/>
  <c r="R22" i="50"/>
  <c r="N22" i="50"/>
  <c r="J22" i="50"/>
  <c r="J20" i="50"/>
  <c r="BN22" i="49"/>
  <c r="BJ22" i="49"/>
  <c r="AT22" i="49"/>
  <c r="AP22" i="49"/>
  <c r="AL22" i="49"/>
  <c r="AH22" i="49"/>
  <c r="V22" i="49"/>
  <c r="R22" i="49"/>
  <c r="N22" i="49"/>
  <c r="J22" i="49"/>
  <c r="J20" i="49"/>
  <c r="BN22" i="46"/>
  <c r="BJ22" i="46"/>
  <c r="AT22" i="46"/>
  <c r="AP22" i="46"/>
  <c r="AL22" i="46"/>
  <c r="AH22" i="46"/>
  <c r="V22" i="46"/>
  <c r="R22" i="46"/>
  <c r="N22" i="46"/>
  <c r="J22" i="46"/>
  <c r="J20" i="46"/>
  <c r="F73" i="52"/>
  <c r="H71" i="52"/>
  <c r="F71" i="52"/>
  <c r="BN70" i="52"/>
  <c r="BJ70" i="52"/>
  <c r="BF70" i="52"/>
  <c r="BB70" i="52"/>
  <c r="AX70" i="52"/>
  <c r="AT70" i="52"/>
  <c r="AP70" i="52"/>
  <c r="AL70" i="52"/>
  <c r="AH70" i="52"/>
  <c r="V70" i="52"/>
  <c r="R70" i="52"/>
  <c r="N70" i="52"/>
  <c r="J70" i="52"/>
  <c r="F70" i="52"/>
  <c r="BN69" i="52"/>
  <c r="BJ69" i="52"/>
  <c r="BF69" i="52"/>
  <c r="BB69" i="52"/>
  <c r="AX69" i="52"/>
  <c r="AT69" i="52"/>
  <c r="AP69" i="52"/>
  <c r="AL69" i="52"/>
  <c r="AH69" i="52"/>
  <c r="AD69" i="52"/>
  <c r="Z69" i="52"/>
  <c r="V69" i="52"/>
  <c r="R69" i="52"/>
  <c r="N69" i="52"/>
  <c r="J69" i="52"/>
  <c r="F69" i="52"/>
  <c r="B69" i="52"/>
  <c r="J68" i="52"/>
  <c r="F68" i="52"/>
  <c r="B68" i="52"/>
  <c r="F65" i="52"/>
  <c r="H63" i="52"/>
  <c r="F63" i="52"/>
  <c r="BN62" i="52"/>
  <c r="BJ62" i="52"/>
  <c r="BF62" i="52"/>
  <c r="BB62" i="52"/>
  <c r="AX62" i="52"/>
  <c r="AT62" i="52"/>
  <c r="AP62" i="52"/>
  <c r="AL62" i="52"/>
  <c r="AH62" i="52"/>
  <c r="V62" i="52"/>
  <c r="R62" i="52"/>
  <c r="N62" i="52"/>
  <c r="J62" i="52"/>
  <c r="F62" i="52"/>
  <c r="BN61" i="52"/>
  <c r="BJ61" i="52"/>
  <c r="BF61" i="52"/>
  <c r="BB61" i="52"/>
  <c r="AX61" i="52"/>
  <c r="AT61" i="52"/>
  <c r="AP61" i="52"/>
  <c r="AL61" i="52"/>
  <c r="AH61" i="52"/>
  <c r="AD61" i="52"/>
  <c r="Z61" i="52"/>
  <c r="V61" i="52"/>
  <c r="R61" i="52"/>
  <c r="N61" i="52"/>
  <c r="J61" i="52"/>
  <c r="F61" i="52"/>
  <c r="B61" i="52"/>
  <c r="J60" i="52"/>
  <c r="F60" i="52"/>
  <c r="B60" i="52"/>
  <c r="F57" i="52"/>
  <c r="H55" i="52"/>
  <c r="F55" i="52"/>
  <c r="BN54" i="52"/>
  <c r="BJ54" i="52"/>
  <c r="BF54" i="52"/>
  <c r="BB54" i="52"/>
  <c r="AX54" i="52"/>
  <c r="AT54" i="52"/>
  <c r="AP54" i="52"/>
  <c r="AL54" i="52"/>
  <c r="AH54" i="52"/>
  <c r="V54" i="52"/>
  <c r="R54" i="52"/>
  <c r="N54" i="52"/>
  <c r="J54" i="52"/>
  <c r="F54" i="52"/>
  <c r="BN53" i="52"/>
  <c r="BJ53" i="52"/>
  <c r="BF53" i="52"/>
  <c r="BB53" i="52"/>
  <c r="AX53" i="52"/>
  <c r="AT53" i="52"/>
  <c r="AP53" i="52"/>
  <c r="AL53" i="52"/>
  <c r="AH53" i="52"/>
  <c r="AD53" i="52"/>
  <c r="Z53" i="52"/>
  <c r="V53" i="52"/>
  <c r="R53" i="52"/>
  <c r="N53" i="52"/>
  <c r="J53" i="52"/>
  <c r="F53" i="52"/>
  <c r="B53" i="52"/>
  <c r="J52" i="52"/>
  <c r="F52" i="52"/>
  <c r="B52" i="52"/>
  <c r="F49" i="52"/>
  <c r="H47" i="52"/>
  <c r="F47" i="52"/>
  <c r="BN46" i="52"/>
  <c r="BJ46" i="52"/>
  <c r="BF46" i="52"/>
  <c r="BB46" i="52"/>
  <c r="AX46" i="52"/>
  <c r="AT46" i="52"/>
  <c r="AP46" i="52"/>
  <c r="AL46" i="52"/>
  <c r="AH46" i="52"/>
  <c r="V46" i="52"/>
  <c r="R46" i="52"/>
  <c r="N46" i="52"/>
  <c r="J46" i="52"/>
  <c r="F46" i="52"/>
  <c r="BR45" i="52"/>
  <c r="BW7" i="52" s="1"/>
  <c r="F45" i="52"/>
  <c r="B45" i="52"/>
  <c r="J44" i="52"/>
  <c r="F44" i="52"/>
  <c r="B44" i="52"/>
  <c r="F41" i="52"/>
  <c r="H39" i="52"/>
  <c r="F39" i="52"/>
  <c r="BN38" i="52"/>
  <c r="BJ38" i="52"/>
  <c r="BF38" i="52"/>
  <c r="BB38" i="52"/>
  <c r="AX38" i="52"/>
  <c r="AT38" i="52"/>
  <c r="AP38" i="52"/>
  <c r="AL38" i="52"/>
  <c r="AH38" i="52"/>
  <c r="V38" i="52"/>
  <c r="R38" i="52"/>
  <c r="N38" i="52"/>
  <c r="J38" i="52"/>
  <c r="BR37" i="52"/>
  <c r="F37" i="52"/>
  <c r="B37" i="52"/>
  <c r="J36" i="52"/>
  <c r="F36" i="52"/>
  <c r="B36" i="52"/>
  <c r="F33" i="52"/>
  <c r="H31" i="52"/>
  <c r="F31" i="52"/>
  <c r="BN30" i="52"/>
  <c r="BJ30" i="52"/>
  <c r="BF30" i="52"/>
  <c r="BB30" i="52"/>
  <c r="AX30" i="52"/>
  <c r="AT30" i="52"/>
  <c r="AP30" i="52"/>
  <c r="AL30" i="52"/>
  <c r="AH30" i="52"/>
  <c r="V30" i="52"/>
  <c r="R30" i="52"/>
  <c r="N30" i="52"/>
  <c r="J30" i="52"/>
  <c r="F30" i="52"/>
  <c r="BR29" i="52"/>
  <c r="V29" i="52"/>
  <c r="F29" i="52"/>
  <c r="B29" i="52"/>
  <c r="J28" i="52"/>
  <c r="F28" i="52"/>
  <c r="B28" i="52"/>
  <c r="H23" i="52"/>
  <c r="F23" i="52"/>
  <c r="F22" i="52"/>
  <c r="BR21" i="52"/>
  <c r="BW4" i="52" s="1"/>
  <c r="F21" i="52"/>
  <c r="B21" i="52"/>
  <c r="F20" i="52"/>
  <c r="B20" i="52"/>
  <c r="F17" i="52"/>
  <c r="H15" i="52"/>
  <c r="F15" i="52"/>
  <c r="BN14" i="52"/>
  <c r="BJ14" i="52"/>
  <c r="BF14" i="52"/>
  <c r="BB14" i="52"/>
  <c r="AX14" i="52"/>
  <c r="AT14" i="52"/>
  <c r="AP14" i="52"/>
  <c r="AL14" i="52"/>
  <c r="AH14" i="52"/>
  <c r="V14" i="52"/>
  <c r="R14" i="52"/>
  <c r="N14" i="52"/>
  <c r="J14" i="52"/>
  <c r="F14" i="52"/>
  <c r="BN13" i="52"/>
  <c r="BJ13" i="52"/>
  <c r="AD13" i="52"/>
  <c r="Z13" i="52"/>
  <c r="F13" i="52"/>
  <c r="B13" i="52"/>
  <c r="J12" i="52"/>
  <c r="F12" i="52"/>
  <c r="B12" i="52"/>
  <c r="S10" i="52"/>
  <c r="L10" i="52"/>
  <c r="C10" i="52"/>
  <c r="BN9" i="52"/>
  <c r="BK9" i="52"/>
  <c r="AU9" i="52"/>
  <c r="AK9" i="52"/>
  <c r="AE9" i="52"/>
  <c r="S9" i="52"/>
  <c r="L9" i="52"/>
  <c r="C9" i="52"/>
  <c r="BD8" i="52"/>
  <c r="E8" i="52"/>
  <c r="B8" i="52"/>
  <c r="AK7" i="52"/>
  <c r="X7" i="52"/>
  <c r="B7" i="52"/>
  <c r="BW6" i="52"/>
  <c r="AT6" i="52"/>
  <c r="AK6" i="52"/>
  <c r="X6" i="52"/>
  <c r="L6" i="52"/>
  <c r="B6" i="52"/>
  <c r="BW5" i="52"/>
  <c r="AT5" i="52"/>
  <c r="AK5" i="52"/>
  <c r="X5" i="52"/>
  <c r="L5" i="52"/>
  <c r="B5" i="52"/>
  <c r="BD1" i="52"/>
  <c r="H1" i="52"/>
  <c r="J36" i="50"/>
  <c r="BR61" i="52" l="1"/>
  <c r="BW9" i="52" s="1"/>
  <c r="BR13" i="52"/>
  <c r="BW3" i="52" s="1"/>
  <c r="BR53" i="52"/>
  <c r="BW8" i="52" s="1"/>
  <c r="BR69" i="52"/>
  <c r="F73" i="51"/>
  <c r="H71" i="51"/>
  <c r="F71" i="51"/>
  <c r="BN70" i="51"/>
  <c r="BJ70" i="51"/>
  <c r="BF70" i="51"/>
  <c r="BB70" i="51"/>
  <c r="AX70" i="51"/>
  <c r="AT70" i="51"/>
  <c r="AP70" i="51"/>
  <c r="AL70" i="51"/>
  <c r="AH70" i="51"/>
  <c r="V70" i="51"/>
  <c r="R70" i="51"/>
  <c r="N70" i="51"/>
  <c r="J70" i="51"/>
  <c r="F70" i="51"/>
  <c r="BN69" i="51"/>
  <c r="BJ69" i="51"/>
  <c r="BF69" i="51"/>
  <c r="BB69" i="51"/>
  <c r="AX69" i="51"/>
  <c r="AT69" i="51"/>
  <c r="AP69" i="51"/>
  <c r="AL69" i="51"/>
  <c r="AH69" i="51"/>
  <c r="AD69" i="51"/>
  <c r="Z69" i="51"/>
  <c r="V69" i="51"/>
  <c r="R69" i="51"/>
  <c r="N69" i="51"/>
  <c r="J69" i="51"/>
  <c r="F69" i="51"/>
  <c r="B69" i="51"/>
  <c r="J68" i="51"/>
  <c r="F68" i="51"/>
  <c r="B68" i="51"/>
  <c r="F65" i="51"/>
  <c r="H63" i="51"/>
  <c r="F63" i="51"/>
  <c r="BN62" i="51"/>
  <c r="BJ62" i="51"/>
  <c r="BF62" i="51"/>
  <c r="BB62" i="51"/>
  <c r="AX62" i="51"/>
  <c r="AT62" i="51"/>
  <c r="AP62" i="51"/>
  <c r="AL62" i="51"/>
  <c r="AH62" i="51"/>
  <c r="V62" i="51"/>
  <c r="R62" i="51"/>
  <c r="N62" i="51"/>
  <c r="J62" i="51"/>
  <c r="F62" i="51"/>
  <c r="BN61" i="51"/>
  <c r="BJ61" i="51"/>
  <c r="BF61" i="51"/>
  <c r="BB61" i="51"/>
  <c r="AX61" i="51"/>
  <c r="AT61" i="51"/>
  <c r="AP61" i="51"/>
  <c r="AL61" i="51"/>
  <c r="AH61" i="51"/>
  <c r="AD61" i="51"/>
  <c r="Z61" i="51"/>
  <c r="V61" i="51"/>
  <c r="R61" i="51"/>
  <c r="N61" i="51"/>
  <c r="J61" i="51"/>
  <c r="F61" i="51"/>
  <c r="B61" i="51"/>
  <c r="J60" i="51"/>
  <c r="F60" i="51"/>
  <c r="B60" i="51"/>
  <c r="F57" i="51"/>
  <c r="H55" i="51"/>
  <c r="F55" i="51"/>
  <c r="BN54" i="51"/>
  <c r="BJ54" i="51"/>
  <c r="BF54" i="51"/>
  <c r="BB54" i="51"/>
  <c r="AX54" i="51"/>
  <c r="AT54" i="51"/>
  <c r="AP54" i="51"/>
  <c r="AL54" i="51"/>
  <c r="AH54" i="51"/>
  <c r="V54" i="51"/>
  <c r="R54" i="51"/>
  <c r="N54" i="51"/>
  <c r="J54" i="51"/>
  <c r="F54" i="51"/>
  <c r="BN53" i="51"/>
  <c r="BJ53" i="51"/>
  <c r="BF53" i="51"/>
  <c r="BB53" i="51"/>
  <c r="AX53" i="51"/>
  <c r="AT53" i="51"/>
  <c r="AP53" i="51"/>
  <c r="AL53" i="51"/>
  <c r="AH53" i="51"/>
  <c r="AD53" i="51"/>
  <c r="Z53" i="51"/>
  <c r="V53" i="51"/>
  <c r="R53" i="51"/>
  <c r="N53" i="51"/>
  <c r="J53" i="51"/>
  <c r="F53" i="51"/>
  <c r="B53" i="51"/>
  <c r="J52" i="51"/>
  <c r="F52" i="51"/>
  <c r="B52" i="51"/>
  <c r="F49" i="51"/>
  <c r="H47" i="51"/>
  <c r="F47" i="51"/>
  <c r="BN46" i="51"/>
  <c r="BJ46" i="51"/>
  <c r="BF46" i="51"/>
  <c r="BB46" i="51"/>
  <c r="AX46" i="51"/>
  <c r="AT46" i="51"/>
  <c r="AP46" i="51"/>
  <c r="AL46" i="51"/>
  <c r="AH46" i="51"/>
  <c r="V46" i="51"/>
  <c r="R46" i="51"/>
  <c r="N46" i="51"/>
  <c r="J46" i="51"/>
  <c r="F46" i="51"/>
  <c r="BR45" i="51"/>
  <c r="F45" i="51"/>
  <c r="B45" i="51"/>
  <c r="J44" i="51"/>
  <c r="F44" i="51"/>
  <c r="B44" i="51"/>
  <c r="F41" i="51"/>
  <c r="H39" i="51"/>
  <c r="F39" i="51"/>
  <c r="BN38" i="51"/>
  <c r="BJ38" i="51"/>
  <c r="BF38" i="51"/>
  <c r="BB38" i="51"/>
  <c r="AX38" i="51"/>
  <c r="AT38" i="51"/>
  <c r="AP38" i="51"/>
  <c r="AL38" i="51"/>
  <c r="AH38" i="51"/>
  <c r="V38" i="51"/>
  <c r="R38" i="51"/>
  <c r="N38" i="51"/>
  <c r="J38" i="51"/>
  <c r="BR37" i="51"/>
  <c r="BW6" i="51" s="1"/>
  <c r="F37" i="51"/>
  <c r="B37" i="51"/>
  <c r="J36" i="51"/>
  <c r="F36" i="51"/>
  <c r="B36" i="51"/>
  <c r="F33" i="51"/>
  <c r="H31" i="51"/>
  <c r="F31" i="51"/>
  <c r="BN30" i="51"/>
  <c r="BJ30" i="51"/>
  <c r="AT30" i="51"/>
  <c r="AP30" i="51"/>
  <c r="AL30" i="51"/>
  <c r="AH30" i="51"/>
  <c r="V30" i="51"/>
  <c r="R30" i="51"/>
  <c r="N30" i="51"/>
  <c r="J30" i="51"/>
  <c r="F30" i="51"/>
  <c r="BR29" i="51"/>
  <c r="BW5" i="51" s="1"/>
  <c r="F29" i="51"/>
  <c r="B29" i="51"/>
  <c r="J28" i="51"/>
  <c r="F28" i="51"/>
  <c r="H23" i="51"/>
  <c r="F23" i="51"/>
  <c r="BN22" i="51"/>
  <c r="BJ22" i="51"/>
  <c r="AT22" i="51"/>
  <c r="AP22" i="51"/>
  <c r="AL22" i="51"/>
  <c r="AH22" i="51"/>
  <c r="V22" i="51"/>
  <c r="R22" i="51"/>
  <c r="N22" i="51"/>
  <c r="J22" i="51"/>
  <c r="F22" i="51"/>
  <c r="F21" i="51"/>
  <c r="B21" i="51"/>
  <c r="J20" i="51"/>
  <c r="F20" i="51"/>
  <c r="B20" i="51"/>
  <c r="F17" i="51"/>
  <c r="H15" i="51"/>
  <c r="F15" i="51"/>
  <c r="BN14" i="51"/>
  <c r="BJ14" i="51"/>
  <c r="BF14" i="51"/>
  <c r="BB14" i="51"/>
  <c r="AX14" i="51"/>
  <c r="AT14" i="51"/>
  <c r="AP14" i="51"/>
  <c r="AL14" i="51"/>
  <c r="AH14" i="51"/>
  <c r="V14" i="51"/>
  <c r="R14" i="51"/>
  <c r="N14" i="51"/>
  <c r="J14" i="51"/>
  <c r="F14" i="51"/>
  <c r="BN13" i="51"/>
  <c r="BJ13" i="51"/>
  <c r="AD13" i="51"/>
  <c r="Z13" i="51"/>
  <c r="F13" i="51"/>
  <c r="B13" i="51"/>
  <c r="J12" i="51"/>
  <c r="F12" i="51"/>
  <c r="B12" i="51"/>
  <c r="S10" i="51"/>
  <c r="L10" i="51"/>
  <c r="C10" i="51"/>
  <c r="BN9" i="51"/>
  <c r="BK9" i="51"/>
  <c r="AU9" i="51"/>
  <c r="AK9" i="51"/>
  <c r="AE9" i="51"/>
  <c r="S9" i="51"/>
  <c r="L9" i="51"/>
  <c r="C9" i="51"/>
  <c r="BD8" i="51"/>
  <c r="E8" i="51"/>
  <c r="B8" i="51"/>
  <c r="BW7" i="51"/>
  <c r="AK7" i="51"/>
  <c r="X7" i="51"/>
  <c r="B7" i="51"/>
  <c r="AT6" i="51"/>
  <c r="AK6" i="51"/>
  <c r="X6" i="51"/>
  <c r="L6" i="51"/>
  <c r="B6" i="51"/>
  <c r="AT5" i="51"/>
  <c r="AK5" i="51"/>
  <c r="X5" i="51"/>
  <c r="L5" i="51"/>
  <c r="B5" i="51"/>
  <c r="BD1" i="51"/>
  <c r="H1" i="51"/>
  <c r="F73" i="50"/>
  <c r="H71" i="50"/>
  <c r="F71" i="50"/>
  <c r="BN70" i="50"/>
  <c r="BJ70" i="50"/>
  <c r="BF70" i="50"/>
  <c r="BB70" i="50"/>
  <c r="AX70" i="50"/>
  <c r="AT70" i="50"/>
  <c r="AP70" i="50"/>
  <c r="AL70" i="50"/>
  <c r="AH70" i="50"/>
  <c r="V70" i="50"/>
  <c r="R70" i="50"/>
  <c r="N70" i="50"/>
  <c r="J70" i="50"/>
  <c r="F70" i="50"/>
  <c r="BN69" i="50"/>
  <c r="BJ69" i="50"/>
  <c r="BF69" i="50"/>
  <c r="BB69" i="50"/>
  <c r="AX69" i="50"/>
  <c r="AT69" i="50"/>
  <c r="AP69" i="50"/>
  <c r="AL69" i="50"/>
  <c r="AH69" i="50"/>
  <c r="AD69" i="50"/>
  <c r="Z69" i="50"/>
  <c r="V69" i="50"/>
  <c r="R69" i="50"/>
  <c r="N69" i="50"/>
  <c r="J69" i="50"/>
  <c r="F69" i="50"/>
  <c r="B69" i="50"/>
  <c r="J68" i="50"/>
  <c r="F68" i="50"/>
  <c r="B68" i="50"/>
  <c r="F65" i="50"/>
  <c r="H63" i="50"/>
  <c r="F63" i="50"/>
  <c r="BN62" i="50"/>
  <c r="BJ62" i="50"/>
  <c r="BF62" i="50"/>
  <c r="BB62" i="50"/>
  <c r="AX62" i="50"/>
  <c r="AT62" i="50"/>
  <c r="AP62" i="50"/>
  <c r="AL62" i="50"/>
  <c r="AH62" i="50"/>
  <c r="V62" i="50"/>
  <c r="R62" i="50"/>
  <c r="N62" i="50"/>
  <c r="J62" i="50"/>
  <c r="F62" i="50"/>
  <c r="BN61" i="50"/>
  <c r="BJ61" i="50"/>
  <c r="BF61" i="50"/>
  <c r="BB61" i="50"/>
  <c r="AX61" i="50"/>
  <c r="AT61" i="50"/>
  <c r="AP61" i="50"/>
  <c r="AL61" i="50"/>
  <c r="AH61" i="50"/>
  <c r="AD61" i="50"/>
  <c r="Z61" i="50"/>
  <c r="V61" i="50"/>
  <c r="R61" i="50"/>
  <c r="N61" i="50"/>
  <c r="J61" i="50"/>
  <c r="F61" i="50"/>
  <c r="B61" i="50"/>
  <c r="J60" i="50"/>
  <c r="F60" i="50"/>
  <c r="B60" i="50"/>
  <c r="F57" i="50"/>
  <c r="H55" i="50"/>
  <c r="F55" i="50"/>
  <c r="BN54" i="50"/>
  <c r="BJ54" i="50"/>
  <c r="BF54" i="50"/>
  <c r="BB54" i="50"/>
  <c r="AX54" i="50"/>
  <c r="AT54" i="50"/>
  <c r="AP54" i="50"/>
  <c r="AL54" i="50"/>
  <c r="AH54" i="50"/>
  <c r="V54" i="50"/>
  <c r="R54" i="50"/>
  <c r="N54" i="50"/>
  <c r="J54" i="50"/>
  <c r="F54" i="50"/>
  <c r="BN53" i="50"/>
  <c r="BJ53" i="50"/>
  <c r="BF53" i="50"/>
  <c r="BB53" i="50"/>
  <c r="AX53" i="50"/>
  <c r="AT53" i="50"/>
  <c r="AP53" i="50"/>
  <c r="AL53" i="50"/>
  <c r="AH53" i="50"/>
  <c r="AD53" i="50"/>
  <c r="Z53" i="50"/>
  <c r="V53" i="50"/>
  <c r="R53" i="50"/>
  <c r="N53" i="50"/>
  <c r="J53" i="50"/>
  <c r="F53" i="50"/>
  <c r="B53" i="50"/>
  <c r="J52" i="50"/>
  <c r="F52" i="50"/>
  <c r="B52" i="50"/>
  <c r="F49" i="50"/>
  <c r="H47" i="50"/>
  <c r="F47" i="50"/>
  <c r="BN46" i="50"/>
  <c r="BJ46" i="50"/>
  <c r="BF46" i="50"/>
  <c r="BB46" i="50"/>
  <c r="AX46" i="50"/>
  <c r="AT46" i="50"/>
  <c r="AP46" i="50"/>
  <c r="AL46" i="50"/>
  <c r="AH46" i="50"/>
  <c r="V46" i="50"/>
  <c r="R46" i="50"/>
  <c r="N46" i="50"/>
  <c r="J46" i="50"/>
  <c r="F46" i="50"/>
  <c r="BR45" i="50"/>
  <c r="BW7" i="50" s="1"/>
  <c r="F45" i="50"/>
  <c r="B45" i="50"/>
  <c r="J44" i="50"/>
  <c r="F44" i="50"/>
  <c r="B44" i="50"/>
  <c r="F41" i="50"/>
  <c r="H39" i="50"/>
  <c r="F39" i="50"/>
  <c r="BN38" i="50"/>
  <c r="BJ38" i="50"/>
  <c r="BF38" i="50"/>
  <c r="BB38" i="50"/>
  <c r="AX38" i="50"/>
  <c r="AT38" i="50"/>
  <c r="AP38" i="50"/>
  <c r="AL38" i="50"/>
  <c r="AH38" i="50"/>
  <c r="V38" i="50"/>
  <c r="R38" i="50"/>
  <c r="N38" i="50"/>
  <c r="J38" i="50"/>
  <c r="BR37" i="50"/>
  <c r="BW6" i="50" s="1"/>
  <c r="F37" i="50"/>
  <c r="B37" i="50"/>
  <c r="F36" i="50"/>
  <c r="B36" i="50"/>
  <c r="F33" i="50"/>
  <c r="H31" i="50"/>
  <c r="F31" i="50"/>
  <c r="BN30" i="50"/>
  <c r="BJ30" i="50"/>
  <c r="AT30" i="50"/>
  <c r="AP30" i="50"/>
  <c r="AL30" i="50"/>
  <c r="AH30" i="50"/>
  <c r="V30" i="50"/>
  <c r="R30" i="50"/>
  <c r="N30" i="50"/>
  <c r="J30" i="50"/>
  <c r="F30" i="50"/>
  <c r="BR29" i="50"/>
  <c r="BW5" i="50" s="1"/>
  <c r="F29" i="50"/>
  <c r="B29" i="50"/>
  <c r="J28" i="50"/>
  <c r="F28" i="50"/>
  <c r="H23" i="50"/>
  <c r="F23" i="50"/>
  <c r="F22" i="50"/>
  <c r="F21" i="50"/>
  <c r="B21" i="50"/>
  <c r="F20" i="50"/>
  <c r="B20" i="50"/>
  <c r="F17" i="50"/>
  <c r="H15" i="50"/>
  <c r="F15" i="50"/>
  <c r="BN14" i="50"/>
  <c r="BJ14" i="50"/>
  <c r="BF14" i="50"/>
  <c r="BB14" i="50"/>
  <c r="AX14" i="50"/>
  <c r="AT14" i="50"/>
  <c r="AP14" i="50"/>
  <c r="AL14" i="50"/>
  <c r="AH14" i="50"/>
  <c r="V14" i="50"/>
  <c r="R14" i="50"/>
  <c r="N14" i="50"/>
  <c r="J14" i="50"/>
  <c r="F14" i="50"/>
  <c r="BN13" i="50"/>
  <c r="BJ13" i="50"/>
  <c r="AD13" i="50"/>
  <c r="Z13" i="50"/>
  <c r="F13" i="50"/>
  <c r="B13" i="50"/>
  <c r="J12" i="50"/>
  <c r="F12" i="50"/>
  <c r="B12" i="50"/>
  <c r="S10" i="50"/>
  <c r="L10" i="50"/>
  <c r="C10" i="50"/>
  <c r="BN9" i="50"/>
  <c r="BK9" i="50"/>
  <c r="AU9" i="50"/>
  <c r="AK9" i="50"/>
  <c r="AE9" i="50"/>
  <c r="S9" i="50"/>
  <c r="L9" i="50"/>
  <c r="C9" i="50"/>
  <c r="BD8" i="50"/>
  <c r="E8" i="50"/>
  <c r="B8" i="50"/>
  <c r="AK7" i="50"/>
  <c r="X7" i="50"/>
  <c r="B7" i="50"/>
  <c r="AT6" i="50"/>
  <c r="AK6" i="50"/>
  <c r="X6" i="50"/>
  <c r="L6" i="50"/>
  <c r="B6" i="50"/>
  <c r="AT5" i="50"/>
  <c r="AK5" i="50"/>
  <c r="X5" i="50"/>
  <c r="L5" i="50"/>
  <c r="B5" i="50"/>
  <c r="BD1" i="50"/>
  <c r="H1" i="50"/>
  <c r="F73" i="49"/>
  <c r="H71" i="49"/>
  <c r="F71" i="49"/>
  <c r="BN70" i="49"/>
  <c r="BJ70" i="49"/>
  <c r="BF70" i="49"/>
  <c r="BB70" i="49"/>
  <c r="AX70" i="49"/>
  <c r="AT70" i="49"/>
  <c r="AP70" i="49"/>
  <c r="AL70" i="49"/>
  <c r="AH70" i="49"/>
  <c r="V70" i="49"/>
  <c r="R70" i="49"/>
  <c r="N70" i="49"/>
  <c r="J70" i="49"/>
  <c r="F70" i="49"/>
  <c r="BN69" i="49"/>
  <c r="BJ69" i="49"/>
  <c r="BF69" i="49"/>
  <c r="BB69" i="49"/>
  <c r="AX69" i="49"/>
  <c r="AT69" i="49"/>
  <c r="AP69" i="49"/>
  <c r="AL69" i="49"/>
  <c r="AH69" i="49"/>
  <c r="AD69" i="49"/>
  <c r="Z69" i="49"/>
  <c r="V69" i="49"/>
  <c r="R69" i="49"/>
  <c r="N69" i="49"/>
  <c r="J69" i="49"/>
  <c r="F69" i="49"/>
  <c r="B69" i="49"/>
  <c r="J68" i="49"/>
  <c r="F68" i="49"/>
  <c r="B68" i="49"/>
  <c r="F65" i="49"/>
  <c r="H63" i="49"/>
  <c r="F63" i="49"/>
  <c r="BN62" i="49"/>
  <c r="BJ62" i="49"/>
  <c r="BF62" i="49"/>
  <c r="BB62" i="49"/>
  <c r="AX62" i="49"/>
  <c r="AT62" i="49"/>
  <c r="AP62" i="49"/>
  <c r="AL62" i="49"/>
  <c r="AH62" i="49"/>
  <c r="V62" i="49"/>
  <c r="R62" i="49"/>
  <c r="N62" i="49"/>
  <c r="J62" i="49"/>
  <c r="F62" i="49"/>
  <c r="BN61" i="49"/>
  <c r="BJ61" i="49"/>
  <c r="BF61" i="49"/>
  <c r="BB61" i="49"/>
  <c r="AX61" i="49"/>
  <c r="AT61" i="49"/>
  <c r="AP61" i="49"/>
  <c r="AL61" i="49"/>
  <c r="AH61" i="49"/>
  <c r="AD61" i="49"/>
  <c r="Z61" i="49"/>
  <c r="V61" i="49"/>
  <c r="R61" i="49"/>
  <c r="N61" i="49"/>
  <c r="J61" i="49"/>
  <c r="F61" i="49"/>
  <c r="B61" i="49"/>
  <c r="J60" i="49"/>
  <c r="F60" i="49"/>
  <c r="B60" i="49"/>
  <c r="F57" i="49"/>
  <c r="H55" i="49"/>
  <c r="F55" i="49"/>
  <c r="BN54" i="49"/>
  <c r="BJ54" i="49"/>
  <c r="BF54" i="49"/>
  <c r="BB54" i="49"/>
  <c r="AX54" i="49"/>
  <c r="AT54" i="49"/>
  <c r="AP54" i="49"/>
  <c r="AL54" i="49"/>
  <c r="AH54" i="49"/>
  <c r="V54" i="49"/>
  <c r="R54" i="49"/>
  <c r="N54" i="49"/>
  <c r="J54" i="49"/>
  <c r="F54" i="49"/>
  <c r="BN53" i="49"/>
  <c r="BJ53" i="49"/>
  <c r="BF53" i="49"/>
  <c r="BB53" i="49"/>
  <c r="AX53" i="49"/>
  <c r="AT53" i="49"/>
  <c r="AP53" i="49"/>
  <c r="AL53" i="49"/>
  <c r="AH53" i="49"/>
  <c r="AD53" i="49"/>
  <c r="Z53" i="49"/>
  <c r="V53" i="49"/>
  <c r="R53" i="49"/>
  <c r="N53" i="49"/>
  <c r="J53" i="49"/>
  <c r="F53" i="49"/>
  <c r="B53" i="49"/>
  <c r="J52" i="49"/>
  <c r="F52" i="49"/>
  <c r="B52" i="49"/>
  <c r="F49" i="49"/>
  <c r="H47" i="49"/>
  <c r="F47" i="49"/>
  <c r="BN46" i="49"/>
  <c r="BJ46" i="49"/>
  <c r="BF46" i="49"/>
  <c r="BB46" i="49"/>
  <c r="AX46" i="49"/>
  <c r="AT46" i="49"/>
  <c r="AP46" i="49"/>
  <c r="AL46" i="49"/>
  <c r="AH46" i="49"/>
  <c r="V46" i="49"/>
  <c r="R46" i="49"/>
  <c r="N46" i="49"/>
  <c r="J46" i="49"/>
  <c r="F46" i="49"/>
  <c r="BR45" i="49"/>
  <c r="BW7" i="49" s="1"/>
  <c r="F45" i="49"/>
  <c r="B45" i="49"/>
  <c r="J44" i="49"/>
  <c r="F44" i="49"/>
  <c r="B44" i="49"/>
  <c r="F41" i="49"/>
  <c r="H39" i="49"/>
  <c r="F39" i="49"/>
  <c r="BN38" i="49"/>
  <c r="BJ38" i="49"/>
  <c r="BF38" i="49"/>
  <c r="BB38" i="49"/>
  <c r="AX38" i="49"/>
  <c r="AT38" i="49"/>
  <c r="AP38" i="49"/>
  <c r="AL38" i="49"/>
  <c r="AH38" i="49"/>
  <c r="V38" i="49"/>
  <c r="R38" i="49"/>
  <c r="N38" i="49"/>
  <c r="J38" i="49"/>
  <c r="BR37" i="49"/>
  <c r="BW6" i="49" s="1"/>
  <c r="F37" i="49"/>
  <c r="B37" i="49"/>
  <c r="J36" i="49"/>
  <c r="F36" i="49"/>
  <c r="B36" i="49"/>
  <c r="F33" i="49"/>
  <c r="H31" i="49"/>
  <c r="F31" i="49"/>
  <c r="BN30" i="49"/>
  <c r="BJ30" i="49"/>
  <c r="BF30" i="49"/>
  <c r="BB30" i="49"/>
  <c r="AX30" i="49"/>
  <c r="AT30" i="49"/>
  <c r="AP30" i="49"/>
  <c r="AL30" i="49"/>
  <c r="AH30" i="49"/>
  <c r="V30" i="49"/>
  <c r="R30" i="49"/>
  <c r="N30" i="49"/>
  <c r="J30" i="49"/>
  <c r="F30" i="49"/>
  <c r="V29" i="49"/>
  <c r="BR29" i="49" s="1"/>
  <c r="BW5" i="49" s="1"/>
  <c r="F29" i="49"/>
  <c r="B29" i="49"/>
  <c r="J28" i="49"/>
  <c r="F28" i="49"/>
  <c r="B28" i="49"/>
  <c r="H23" i="49"/>
  <c r="F23" i="49"/>
  <c r="F22" i="49"/>
  <c r="F21" i="49"/>
  <c r="B21" i="49"/>
  <c r="F20" i="49"/>
  <c r="B20" i="49"/>
  <c r="F17" i="49"/>
  <c r="H15" i="49"/>
  <c r="F15" i="49"/>
  <c r="BN14" i="49"/>
  <c r="BJ14" i="49"/>
  <c r="BF14" i="49"/>
  <c r="BB14" i="49"/>
  <c r="AX14" i="49"/>
  <c r="AT14" i="49"/>
  <c r="AP14" i="49"/>
  <c r="AL14" i="49"/>
  <c r="AH14" i="49"/>
  <c r="V14" i="49"/>
  <c r="R14" i="49"/>
  <c r="N14" i="49"/>
  <c r="J14" i="49"/>
  <c r="F14" i="49"/>
  <c r="BN13" i="49"/>
  <c r="BJ13" i="49"/>
  <c r="AD13" i="49"/>
  <c r="Z13" i="49"/>
  <c r="F13" i="49"/>
  <c r="B13" i="49"/>
  <c r="J12" i="49"/>
  <c r="F12" i="49"/>
  <c r="B12" i="49"/>
  <c r="S10" i="49"/>
  <c r="L10" i="49"/>
  <c r="C10" i="49"/>
  <c r="BN9" i="49"/>
  <c r="BK9" i="49"/>
  <c r="AU9" i="49"/>
  <c r="AK9" i="49"/>
  <c r="AE9" i="49"/>
  <c r="S9" i="49"/>
  <c r="L9" i="49"/>
  <c r="C9" i="49"/>
  <c r="BD8" i="49"/>
  <c r="E8" i="49"/>
  <c r="B8" i="49"/>
  <c r="AK7" i="49"/>
  <c r="X7" i="49"/>
  <c r="B7" i="49"/>
  <c r="AT6" i="49"/>
  <c r="AK6" i="49"/>
  <c r="X6" i="49"/>
  <c r="L6" i="49"/>
  <c r="B6" i="49"/>
  <c r="AT5" i="49"/>
  <c r="AK5" i="49"/>
  <c r="X5" i="49"/>
  <c r="L5" i="49"/>
  <c r="B5" i="49"/>
  <c r="BD1" i="49"/>
  <c r="H1" i="49"/>
  <c r="F73" i="48"/>
  <c r="H71" i="48"/>
  <c r="F71" i="48"/>
  <c r="BN70" i="48"/>
  <c r="BJ70" i="48"/>
  <c r="BF70" i="48"/>
  <c r="BB70" i="48"/>
  <c r="AX70" i="48"/>
  <c r="AT70" i="48"/>
  <c r="AP70" i="48"/>
  <c r="AL70" i="48"/>
  <c r="AH70" i="48"/>
  <c r="V70" i="48"/>
  <c r="R70" i="48"/>
  <c r="N70" i="48"/>
  <c r="J70" i="48"/>
  <c r="F70" i="48"/>
  <c r="BN69" i="48"/>
  <c r="BJ69" i="48"/>
  <c r="BF69" i="48"/>
  <c r="BB69" i="48"/>
  <c r="AX69" i="48"/>
  <c r="AT69" i="48"/>
  <c r="AP69" i="48"/>
  <c r="AL69" i="48"/>
  <c r="AH69" i="48"/>
  <c r="AD69" i="48"/>
  <c r="Z69" i="48"/>
  <c r="V69" i="48"/>
  <c r="R69" i="48"/>
  <c r="N69" i="48"/>
  <c r="J69" i="48"/>
  <c r="F69" i="48"/>
  <c r="B69" i="48"/>
  <c r="J68" i="48"/>
  <c r="F68" i="48"/>
  <c r="B68" i="48"/>
  <c r="F65" i="48"/>
  <c r="H63" i="48"/>
  <c r="F63" i="48"/>
  <c r="BN62" i="48"/>
  <c r="BJ62" i="48"/>
  <c r="BF62" i="48"/>
  <c r="BB62" i="48"/>
  <c r="AX62" i="48"/>
  <c r="AT62" i="48"/>
  <c r="AP62" i="48"/>
  <c r="AL62" i="48"/>
  <c r="AH62" i="48"/>
  <c r="V62" i="48"/>
  <c r="R62" i="48"/>
  <c r="N62" i="48"/>
  <c r="J62" i="48"/>
  <c r="F62" i="48"/>
  <c r="BN61" i="48"/>
  <c r="BJ61" i="48"/>
  <c r="BF61" i="48"/>
  <c r="BB61" i="48"/>
  <c r="AX61" i="48"/>
  <c r="AT61" i="48"/>
  <c r="AP61" i="48"/>
  <c r="AL61" i="48"/>
  <c r="AH61" i="48"/>
  <c r="AD61" i="48"/>
  <c r="Z61" i="48"/>
  <c r="V61" i="48"/>
  <c r="R61" i="48"/>
  <c r="N61" i="48"/>
  <c r="J61" i="48"/>
  <c r="F61" i="48"/>
  <c r="B61" i="48"/>
  <c r="J60" i="48"/>
  <c r="F60" i="48"/>
  <c r="B60" i="48"/>
  <c r="F57" i="48"/>
  <c r="H55" i="48"/>
  <c r="F55" i="48"/>
  <c r="BN54" i="48"/>
  <c r="BJ54" i="48"/>
  <c r="BF54" i="48"/>
  <c r="BB54" i="48"/>
  <c r="AX54" i="48"/>
  <c r="AT54" i="48"/>
  <c r="AP54" i="48"/>
  <c r="AL54" i="48"/>
  <c r="AH54" i="48"/>
  <c r="V54" i="48"/>
  <c r="R54" i="48"/>
  <c r="N54" i="48"/>
  <c r="J54" i="48"/>
  <c r="F54" i="48"/>
  <c r="BN53" i="48"/>
  <c r="BJ53" i="48"/>
  <c r="BF53" i="48"/>
  <c r="BB53" i="48"/>
  <c r="AX53" i="48"/>
  <c r="AT53" i="48"/>
  <c r="AP53" i="48"/>
  <c r="AL53" i="48"/>
  <c r="AH53" i="48"/>
  <c r="AD53" i="48"/>
  <c r="Z53" i="48"/>
  <c r="V53" i="48"/>
  <c r="R53" i="48"/>
  <c r="N53" i="48"/>
  <c r="J53" i="48"/>
  <c r="F53" i="48"/>
  <c r="B53" i="48"/>
  <c r="J52" i="48"/>
  <c r="F52" i="48"/>
  <c r="B52" i="48"/>
  <c r="F49" i="48"/>
  <c r="H47" i="48"/>
  <c r="F47" i="48"/>
  <c r="BN46" i="48"/>
  <c r="BJ46" i="48"/>
  <c r="BF46" i="48"/>
  <c r="BB46" i="48"/>
  <c r="AX46" i="48"/>
  <c r="AT46" i="48"/>
  <c r="AP46" i="48"/>
  <c r="AL46" i="48"/>
  <c r="AH46" i="48"/>
  <c r="V46" i="48"/>
  <c r="R46" i="48"/>
  <c r="N46" i="48"/>
  <c r="J46" i="48"/>
  <c r="F46" i="48"/>
  <c r="BR45" i="48"/>
  <c r="BW7" i="48" s="1"/>
  <c r="F45" i="48"/>
  <c r="B45" i="48"/>
  <c r="J44" i="48"/>
  <c r="F44" i="48"/>
  <c r="B44" i="48"/>
  <c r="F41" i="48"/>
  <c r="H39" i="48"/>
  <c r="F39" i="48"/>
  <c r="BN38" i="48"/>
  <c r="BJ38" i="48"/>
  <c r="BF38" i="48"/>
  <c r="BB38" i="48"/>
  <c r="AX38" i="48"/>
  <c r="AT38" i="48"/>
  <c r="AP38" i="48"/>
  <c r="AL38" i="48"/>
  <c r="AH38" i="48"/>
  <c r="V38" i="48"/>
  <c r="R38" i="48"/>
  <c r="N38" i="48"/>
  <c r="J38" i="48"/>
  <c r="BR37" i="48"/>
  <c r="BW6" i="48" s="1"/>
  <c r="F37" i="48"/>
  <c r="B37" i="48"/>
  <c r="J36" i="48"/>
  <c r="F36" i="48"/>
  <c r="B36" i="48"/>
  <c r="F33" i="48"/>
  <c r="H31" i="48"/>
  <c r="F31" i="48"/>
  <c r="BN30" i="48"/>
  <c r="BJ30" i="48"/>
  <c r="BF30" i="48"/>
  <c r="BB30" i="48"/>
  <c r="AX30" i="48"/>
  <c r="AT30" i="48"/>
  <c r="AP30" i="48"/>
  <c r="AL30" i="48"/>
  <c r="AH30" i="48"/>
  <c r="V30" i="48"/>
  <c r="R30" i="48"/>
  <c r="N30" i="48"/>
  <c r="J30" i="48"/>
  <c r="F30" i="48"/>
  <c r="V29" i="48"/>
  <c r="BR29" i="48" s="1"/>
  <c r="BW5" i="48" s="1"/>
  <c r="F29" i="48"/>
  <c r="B29" i="48"/>
  <c r="J28" i="48"/>
  <c r="F28" i="48"/>
  <c r="B28" i="48"/>
  <c r="H23" i="48"/>
  <c r="F23" i="48"/>
  <c r="F22" i="48"/>
  <c r="F21" i="48"/>
  <c r="B21" i="48"/>
  <c r="F20" i="48"/>
  <c r="B20" i="48"/>
  <c r="F17" i="48"/>
  <c r="H15" i="48"/>
  <c r="F15" i="48"/>
  <c r="BN14" i="48"/>
  <c r="BJ14" i="48"/>
  <c r="BF14" i="48"/>
  <c r="BB14" i="48"/>
  <c r="AX14" i="48"/>
  <c r="AT14" i="48"/>
  <c r="AP14" i="48"/>
  <c r="AL14" i="48"/>
  <c r="AH14" i="48"/>
  <c r="V14" i="48"/>
  <c r="R14" i="48"/>
  <c r="N14" i="48"/>
  <c r="J14" i="48"/>
  <c r="F14" i="48"/>
  <c r="BN13" i="48"/>
  <c r="BJ13" i="48"/>
  <c r="AD13" i="48"/>
  <c r="Z13" i="48"/>
  <c r="F13" i="48"/>
  <c r="B13" i="48"/>
  <c r="J12" i="48"/>
  <c r="F12" i="48"/>
  <c r="B12" i="48"/>
  <c r="S10" i="48"/>
  <c r="L10" i="48"/>
  <c r="C10" i="48"/>
  <c r="BN9" i="48"/>
  <c r="BK9" i="48"/>
  <c r="AU9" i="48"/>
  <c r="AK9" i="48"/>
  <c r="AE9" i="48"/>
  <c r="S9" i="48"/>
  <c r="L9" i="48"/>
  <c r="C9" i="48"/>
  <c r="BD8" i="48"/>
  <c r="E8" i="48"/>
  <c r="B8" i="48"/>
  <c r="AK7" i="48"/>
  <c r="X7" i="48"/>
  <c r="B7" i="48"/>
  <c r="AT6" i="48"/>
  <c r="AK6" i="48"/>
  <c r="X6" i="48"/>
  <c r="L6" i="48"/>
  <c r="B6" i="48"/>
  <c r="AT5" i="48"/>
  <c r="AK5" i="48"/>
  <c r="X5" i="48"/>
  <c r="L5" i="48"/>
  <c r="B5" i="48"/>
  <c r="BD1" i="48"/>
  <c r="H1" i="48"/>
  <c r="F73" i="47"/>
  <c r="H71" i="47"/>
  <c r="F71" i="47"/>
  <c r="BN70" i="47"/>
  <c r="BJ70" i="47"/>
  <c r="BF70" i="47"/>
  <c r="BB70" i="47"/>
  <c r="AX70" i="47"/>
  <c r="AT70" i="47"/>
  <c r="AP70" i="47"/>
  <c r="AL70" i="47"/>
  <c r="AH70" i="47"/>
  <c r="V70" i="47"/>
  <c r="R70" i="47"/>
  <c r="N70" i="47"/>
  <c r="J70" i="47"/>
  <c r="F70" i="47"/>
  <c r="BN69" i="47"/>
  <c r="BJ69" i="47"/>
  <c r="BF69" i="47"/>
  <c r="BB69" i="47"/>
  <c r="AX69" i="47"/>
  <c r="AT69" i="47"/>
  <c r="AP69" i="47"/>
  <c r="AL69" i="47"/>
  <c r="AH69" i="47"/>
  <c r="AD69" i="47"/>
  <c r="Z69" i="47"/>
  <c r="V69" i="47"/>
  <c r="R69" i="47"/>
  <c r="N69" i="47"/>
  <c r="J69" i="47"/>
  <c r="F69" i="47"/>
  <c r="B69" i="47"/>
  <c r="J68" i="47"/>
  <c r="F68" i="47"/>
  <c r="B68" i="47"/>
  <c r="F65" i="47"/>
  <c r="H63" i="47"/>
  <c r="F63" i="47"/>
  <c r="BN62" i="47"/>
  <c r="BJ62" i="47"/>
  <c r="BF62" i="47"/>
  <c r="BB62" i="47"/>
  <c r="AX62" i="47"/>
  <c r="AT62" i="47"/>
  <c r="AP62" i="47"/>
  <c r="AL62" i="47"/>
  <c r="AH62" i="47"/>
  <c r="V62" i="47"/>
  <c r="R62" i="47"/>
  <c r="N62" i="47"/>
  <c r="J62" i="47"/>
  <c r="F62" i="47"/>
  <c r="BN61" i="47"/>
  <c r="BJ61" i="47"/>
  <c r="BF61" i="47"/>
  <c r="BB61" i="47"/>
  <c r="AX61" i="47"/>
  <c r="AT61" i="47"/>
  <c r="AP61" i="47"/>
  <c r="AL61" i="47"/>
  <c r="AH61" i="47"/>
  <c r="AD61" i="47"/>
  <c r="Z61" i="47"/>
  <c r="V61" i="47"/>
  <c r="R61" i="47"/>
  <c r="N61" i="47"/>
  <c r="J61" i="47"/>
  <c r="F61" i="47"/>
  <c r="B61" i="47"/>
  <c r="J60" i="47"/>
  <c r="F60" i="47"/>
  <c r="B60" i="47"/>
  <c r="F57" i="47"/>
  <c r="H55" i="47"/>
  <c r="F55" i="47"/>
  <c r="BN54" i="47"/>
  <c r="BJ54" i="47"/>
  <c r="BF54" i="47"/>
  <c r="BB54" i="47"/>
  <c r="AX54" i="47"/>
  <c r="AT54" i="47"/>
  <c r="AP54" i="47"/>
  <c r="AL54" i="47"/>
  <c r="AH54" i="47"/>
  <c r="V54" i="47"/>
  <c r="R54" i="47"/>
  <c r="N54" i="47"/>
  <c r="J54" i="47"/>
  <c r="F54" i="47"/>
  <c r="BN53" i="47"/>
  <c r="BJ53" i="47"/>
  <c r="BF53" i="47"/>
  <c r="BB53" i="47"/>
  <c r="AX53" i="47"/>
  <c r="AT53" i="47"/>
  <c r="AP53" i="47"/>
  <c r="AL53" i="47"/>
  <c r="AH53" i="47"/>
  <c r="AD53" i="47"/>
  <c r="Z53" i="47"/>
  <c r="V53" i="47"/>
  <c r="R53" i="47"/>
  <c r="N53" i="47"/>
  <c r="J53" i="47"/>
  <c r="F53" i="47"/>
  <c r="B53" i="47"/>
  <c r="J52" i="47"/>
  <c r="F52" i="47"/>
  <c r="B52" i="47"/>
  <c r="F49" i="47"/>
  <c r="H47" i="47"/>
  <c r="F47" i="47"/>
  <c r="BN46" i="47"/>
  <c r="BJ46" i="47"/>
  <c r="BF46" i="47"/>
  <c r="BB46" i="47"/>
  <c r="AX46" i="47"/>
  <c r="AT46" i="47"/>
  <c r="AP46" i="47"/>
  <c r="AL46" i="47"/>
  <c r="AH46" i="47"/>
  <c r="V46" i="47"/>
  <c r="R46" i="47"/>
  <c r="N46" i="47"/>
  <c r="J46" i="47"/>
  <c r="F46" i="47"/>
  <c r="BR45" i="47"/>
  <c r="BW7" i="47" s="1"/>
  <c r="F45" i="47"/>
  <c r="B45" i="47"/>
  <c r="J44" i="47"/>
  <c r="F44" i="47"/>
  <c r="B44" i="47"/>
  <c r="F41" i="47"/>
  <c r="H39" i="47"/>
  <c r="F39" i="47"/>
  <c r="BN38" i="47"/>
  <c r="BJ38" i="47"/>
  <c r="BF38" i="47"/>
  <c r="BB38" i="47"/>
  <c r="AX38" i="47"/>
  <c r="AT38" i="47"/>
  <c r="AP38" i="47"/>
  <c r="AL38" i="47"/>
  <c r="AH38" i="47"/>
  <c r="V38" i="47"/>
  <c r="R38" i="47"/>
  <c r="N38" i="47"/>
  <c r="J38" i="47"/>
  <c r="BR37" i="47"/>
  <c r="F37" i="47"/>
  <c r="B37" i="47"/>
  <c r="J36" i="47"/>
  <c r="F36" i="47"/>
  <c r="B36" i="47"/>
  <c r="F33" i="47"/>
  <c r="H31" i="47"/>
  <c r="F31" i="47"/>
  <c r="BN30" i="47"/>
  <c r="BJ30" i="47"/>
  <c r="BF30" i="47"/>
  <c r="BB30" i="47"/>
  <c r="AX30" i="47"/>
  <c r="AT30" i="47"/>
  <c r="AP30" i="47"/>
  <c r="AL30" i="47"/>
  <c r="AH30" i="47"/>
  <c r="V30" i="47"/>
  <c r="R30" i="47"/>
  <c r="N30" i="47"/>
  <c r="J30" i="47"/>
  <c r="F30" i="47"/>
  <c r="V29" i="47"/>
  <c r="BR29" i="47" s="1"/>
  <c r="BW5" i="47" s="1"/>
  <c r="F29" i="47"/>
  <c r="B29" i="47"/>
  <c r="J28" i="47"/>
  <c r="F28" i="47"/>
  <c r="B28" i="47"/>
  <c r="H23" i="47"/>
  <c r="F23" i="47"/>
  <c r="F22" i="47"/>
  <c r="BR21" i="47"/>
  <c r="BW4" i="47" s="1"/>
  <c r="F21" i="47"/>
  <c r="B21" i="47"/>
  <c r="F20" i="47"/>
  <c r="B20" i="47"/>
  <c r="F17" i="47"/>
  <c r="H15" i="47"/>
  <c r="F15" i="47"/>
  <c r="BN14" i="47"/>
  <c r="BJ14" i="47"/>
  <c r="BF14" i="47"/>
  <c r="BB14" i="47"/>
  <c r="AX14" i="47"/>
  <c r="AT14" i="47"/>
  <c r="AP14" i="47"/>
  <c r="AL14" i="47"/>
  <c r="AH14" i="47"/>
  <c r="V14" i="47"/>
  <c r="R14" i="47"/>
  <c r="N14" i="47"/>
  <c r="J14" i="47"/>
  <c r="F14" i="47"/>
  <c r="BN13" i="47"/>
  <c r="BJ13" i="47"/>
  <c r="AD13" i="47"/>
  <c r="Z13" i="47"/>
  <c r="F13" i="47"/>
  <c r="B13" i="47"/>
  <c r="J12" i="47"/>
  <c r="F12" i="47"/>
  <c r="B12" i="47"/>
  <c r="S10" i="47"/>
  <c r="L10" i="47"/>
  <c r="C10" i="47"/>
  <c r="BN9" i="47"/>
  <c r="BK9" i="47"/>
  <c r="AU9" i="47"/>
  <c r="AK9" i="47"/>
  <c r="AE9" i="47"/>
  <c r="S9" i="47"/>
  <c r="L9" i="47"/>
  <c r="C9" i="47"/>
  <c r="BD8" i="47"/>
  <c r="E8" i="47"/>
  <c r="B8" i="47"/>
  <c r="AK7" i="47"/>
  <c r="X7" i="47"/>
  <c r="B7" i="47"/>
  <c r="BW6" i="47"/>
  <c r="AT6" i="47"/>
  <c r="AK6" i="47"/>
  <c r="X6" i="47"/>
  <c r="L6" i="47"/>
  <c r="B6" i="47"/>
  <c r="AT5" i="47"/>
  <c r="AK5" i="47"/>
  <c r="X5" i="47"/>
  <c r="L5" i="47"/>
  <c r="B5" i="47"/>
  <c r="BD1" i="47"/>
  <c r="H1" i="47"/>
  <c r="F73" i="46"/>
  <c r="H71" i="46"/>
  <c r="F71" i="46"/>
  <c r="BN70" i="46"/>
  <c r="BJ70" i="46"/>
  <c r="BF70" i="46"/>
  <c r="BB70" i="46"/>
  <c r="AX70" i="46"/>
  <c r="AT70" i="46"/>
  <c r="AP70" i="46"/>
  <c r="AL70" i="46"/>
  <c r="AH70" i="46"/>
  <c r="V70" i="46"/>
  <c r="R70" i="46"/>
  <c r="N70" i="46"/>
  <c r="J70" i="46"/>
  <c r="F70" i="46"/>
  <c r="BN69" i="46"/>
  <c r="BJ69" i="46"/>
  <c r="BF69" i="46"/>
  <c r="BB69" i="46"/>
  <c r="AX69" i="46"/>
  <c r="AT69" i="46"/>
  <c r="AP69" i="46"/>
  <c r="AL69" i="46"/>
  <c r="AH69" i="46"/>
  <c r="AD69" i="46"/>
  <c r="Z69" i="46"/>
  <c r="V69" i="46"/>
  <c r="R69" i="46"/>
  <c r="N69" i="46"/>
  <c r="J69" i="46"/>
  <c r="F69" i="46"/>
  <c r="B69" i="46"/>
  <c r="J68" i="46"/>
  <c r="F68" i="46"/>
  <c r="B68" i="46"/>
  <c r="F65" i="46"/>
  <c r="H63" i="46"/>
  <c r="F63" i="46"/>
  <c r="BN62" i="46"/>
  <c r="BJ62" i="46"/>
  <c r="BF62" i="46"/>
  <c r="BB62" i="46"/>
  <c r="AX62" i="46"/>
  <c r="AT62" i="46"/>
  <c r="AP62" i="46"/>
  <c r="AL62" i="46"/>
  <c r="AH62" i="46"/>
  <c r="V62" i="46"/>
  <c r="R62" i="46"/>
  <c r="N62" i="46"/>
  <c r="J62" i="46"/>
  <c r="F62" i="46"/>
  <c r="BN61" i="46"/>
  <c r="BJ61" i="46"/>
  <c r="BF61" i="46"/>
  <c r="BB61" i="46"/>
  <c r="AX61" i="46"/>
  <c r="AT61" i="46"/>
  <c r="AP61" i="46"/>
  <c r="AL61" i="46"/>
  <c r="AH61" i="46"/>
  <c r="AD61" i="46"/>
  <c r="Z61" i="46"/>
  <c r="V61" i="46"/>
  <c r="R61" i="46"/>
  <c r="N61" i="46"/>
  <c r="J61" i="46"/>
  <c r="F61" i="46"/>
  <c r="B61" i="46"/>
  <c r="J60" i="46"/>
  <c r="F60" i="46"/>
  <c r="B60" i="46"/>
  <c r="F57" i="46"/>
  <c r="H55" i="46"/>
  <c r="F55" i="46"/>
  <c r="BN54" i="46"/>
  <c r="BJ54" i="46"/>
  <c r="BF54" i="46"/>
  <c r="BB54" i="46"/>
  <c r="AX54" i="46"/>
  <c r="AT54" i="46"/>
  <c r="AP54" i="46"/>
  <c r="AL54" i="46"/>
  <c r="AH54" i="46"/>
  <c r="V54" i="46"/>
  <c r="R54" i="46"/>
  <c r="N54" i="46"/>
  <c r="J54" i="46"/>
  <c r="F54" i="46"/>
  <c r="BN53" i="46"/>
  <c r="BJ53" i="46"/>
  <c r="BF53" i="46"/>
  <c r="BB53" i="46"/>
  <c r="AX53" i="46"/>
  <c r="AT53" i="46"/>
  <c r="AP53" i="46"/>
  <c r="AL53" i="46"/>
  <c r="AH53" i="46"/>
  <c r="AD53" i="46"/>
  <c r="Z53" i="46"/>
  <c r="V53" i="46"/>
  <c r="R53" i="46"/>
  <c r="N53" i="46"/>
  <c r="J53" i="46"/>
  <c r="F53" i="46"/>
  <c r="B53" i="46"/>
  <c r="J52" i="46"/>
  <c r="F52" i="46"/>
  <c r="B52" i="46"/>
  <c r="F49" i="46"/>
  <c r="H47" i="46"/>
  <c r="F47" i="46"/>
  <c r="BN46" i="46"/>
  <c r="BJ46" i="46"/>
  <c r="BF46" i="46"/>
  <c r="BB46" i="46"/>
  <c r="AX46" i="46"/>
  <c r="AT46" i="46"/>
  <c r="AP46" i="46"/>
  <c r="AL46" i="46"/>
  <c r="AH46" i="46"/>
  <c r="V46" i="46"/>
  <c r="R46" i="46"/>
  <c r="N46" i="46"/>
  <c r="J46" i="46"/>
  <c r="F46" i="46"/>
  <c r="BR45" i="46"/>
  <c r="BW7" i="46" s="1"/>
  <c r="F45" i="46"/>
  <c r="B45" i="46"/>
  <c r="J44" i="46"/>
  <c r="F44" i="46"/>
  <c r="B44" i="46"/>
  <c r="F41" i="46"/>
  <c r="H39" i="46"/>
  <c r="F39" i="46"/>
  <c r="BN38" i="46"/>
  <c r="BJ38" i="46"/>
  <c r="BF38" i="46"/>
  <c r="BB38" i="46"/>
  <c r="AX38" i="46"/>
  <c r="AT38" i="46"/>
  <c r="AP38" i="46"/>
  <c r="AL38" i="46"/>
  <c r="AH38" i="46"/>
  <c r="V38" i="46"/>
  <c r="R38" i="46"/>
  <c r="N38" i="46"/>
  <c r="J38" i="46"/>
  <c r="BR37" i="46"/>
  <c r="BW6" i="46" s="1"/>
  <c r="F37" i="46"/>
  <c r="B37" i="46"/>
  <c r="J36" i="46"/>
  <c r="F36" i="46"/>
  <c r="B36" i="46"/>
  <c r="F33" i="46"/>
  <c r="H31" i="46"/>
  <c r="F31" i="46"/>
  <c r="BN30" i="46"/>
  <c r="BJ30" i="46"/>
  <c r="BF30" i="46"/>
  <c r="BB30" i="46"/>
  <c r="AX30" i="46"/>
  <c r="AT30" i="46"/>
  <c r="AP30" i="46"/>
  <c r="AL30" i="46"/>
  <c r="AH30" i="46"/>
  <c r="V30" i="46"/>
  <c r="R30" i="46"/>
  <c r="N30" i="46"/>
  <c r="J30" i="46"/>
  <c r="F30" i="46"/>
  <c r="V29" i="46"/>
  <c r="BR29" i="46" s="1"/>
  <c r="BW5" i="46" s="1"/>
  <c r="F29" i="46"/>
  <c r="B29" i="46"/>
  <c r="J28" i="46"/>
  <c r="F28" i="46"/>
  <c r="B28" i="46"/>
  <c r="H23" i="46"/>
  <c r="F23" i="46"/>
  <c r="F22" i="46"/>
  <c r="BR21" i="46"/>
  <c r="BW4" i="46" s="1"/>
  <c r="F21" i="46"/>
  <c r="B21" i="46"/>
  <c r="F20" i="46"/>
  <c r="B20" i="46"/>
  <c r="F17" i="46"/>
  <c r="H15" i="46"/>
  <c r="F15" i="46"/>
  <c r="BN14" i="46"/>
  <c r="BJ14" i="46"/>
  <c r="BF14" i="46"/>
  <c r="BB14" i="46"/>
  <c r="AX14" i="46"/>
  <c r="AT14" i="46"/>
  <c r="AP14" i="46"/>
  <c r="AL14" i="46"/>
  <c r="AH14" i="46"/>
  <c r="V14" i="46"/>
  <c r="R14" i="46"/>
  <c r="N14" i="46"/>
  <c r="J14" i="46"/>
  <c r="F14" i="46"/>
  <c r="BN13" i="46"/>
  <c r="BJ13" i="46"/>
  <c r="AD13" i="46"/>
  <c r="Z13" i="46"/>
  <c r="F13" i="46"/>
  <c r="B13" i="46"/>
  <c r="J12" i="46"/>
  <c r="F12" i="46"/>
  <c r="B12" i="46"/>
  <c r="S10" i="46"/>
  <c r="L10" i="46"/>
  <c r="C10" i="46"/>
  <c r="BN9" i="46"/>
  <c r="BK9" i="46"/>
  <c r="AU9" i="46"/>
  <c r="AK9" i="46"/>
  <c r="AE9" i="46"/>
  <c r="S9" i="46"/>
  <c r="L9" i="46"/>
  <c r="C9" i="46"/>
  <c r="BD8" i="46"/>
  <c r="E8" i="46"/>
  <c r="B8" i="46"/>
  <c r="AK7" i="46"/>
  <c r="X7" i="46"/>
  <c r="B7" i="46"/>
  <c r="AT6" i="46"/>
  <c r="AK6" i="46"/>
  <c r="X6" i="46"/>
  <c r="L6" i="46"/>
  <c r="B6" i="46"/>
  <c r="AT5" i="46"/>
  <c r="AK5" i="46"/>
  <c r="X5" i="46"/>
  <c r="L5" i="46"/>
  <c r="B5" i="46"/>
  <c r="BD1" i="46"/>
  <c r="H1" i="46"/>
  <c r="F73" i="45"/>
  <c r="H71" i="45"/>
  <c r="F71" i="45"/>
  <c r="BN70" i="45"/>
  <c r="BJ70" i="45"/>
  <c r="BF70" i="45"/>
  <c r="BB70" i="45"/>
  <c r="AX70" i="45"/>
  <c r="AT70" i="45"/>
  <c r="AP70" i="45"/>
  <c r="AL70" i="45"/>
  <c r="AH70" i="45"/>
  <c r="V70" i="45"/>
  <c r="R70" i="45"/>
  <c r="N70" i="45"/>
  <c r="J70" i="45"/>
  <c r="F70" i="45"/>
  <c r="BN69" i="45"/>
  <c r="BJ69" i="45"/>
  <c r="BF69" i="45"/>
  <c r="BB69" i="45"/>
  <c r="AX69" i="45"/>
  <c r="AT69" i="45"/>
  <c r="AP69" i="45"/>
  <c r="AL69" i="45"/>
  <c r="AH69" i="45"/>
  <c r="AD69" i="45"/>
  <c r="Z69" i="45"/>
  <c r="V69" i="45"/>
  <c r="R69" i="45"/>
  <c r="N69" i="45"/>
  <c r="J69" i="45"/>
  <c r="F69" i="45"/>
  <c r="B69" i="45"/>
  <c r="J68" i="45"/>
  <c r="F68" i="45"/>
  <c r="B68" i="45"/>
  <c r="F65" i="45"/>
  <c r="H63" i="45"/>
  <c r="F63" i="45"/>
  <c r="BN62" i="45"/>
  <c r="BJ62" i="45"/>
  <c r="BF62" i="45"/>
  <c r="BB62" i="45"/>
  <c r="AX62" i="45"/>
  <c r="AT62" i="45"/>
  <c r="AP62" i="45"/>
  <c r="AL62" i="45"/>
  <c r="AH62" i="45"/>
  <c r="V62" i="45"/>
  <c r="R62" i="45"/>
  <c r="N62" i="45"/>
  <c r="J62" i="45"/>
  <c r="F62" i="45"/>
  <c r="BN61" i="45"/>
  <c r="BJ61" i="45"/>
  <c r="BF61" i="45"/>
  <c r="BB61" i="45"/>
  <c r="AX61" i="45"/>
  <c r="AT61" i="45"/>
  <c r="AP61" i="45"/>
  <c r="AL61" i="45"/>
  <c r="AH61" i="45"/>
  <c r="AD61" i="45"/>
  <c r="Z61" i="45"/>
  <c r="V61" i="45"/>
  <c r="R61" i="45"/>
  <c r="N61" i="45"/>
  <c r="J61" i="45"/>
  <c r="F61" i="45"/>
  <c r="B61" i="45"/>
  <c r="J60" i="45"/>
  <c r="F60" i="45"/>
  <c r="B60" i="45"/>
  <c r="F57" i="45"/>
  <c r="H55" i="45"/>
  <c r="F55" i="45"/>
  <c r="BN54" i="45"/>
  <c r="BJ54" i="45"/>
  <c r="BF54" i="45"/>
  <c r="BB54" i="45"/>
  <c r="AX54" i="45"/>
  <c r="AT54" i="45"/>
  <c r="AP54" i="45"/>
  <c r="AL54" i="45"/>
  <c r="AH54" i="45"/>
  <c r="V54" i="45"/>
  <c r="R54" i="45"/>
  <c r="N54" i="45"/>
  <c r="J54" i="45"/>
  <c r="F54" i="45"/>
  <c r="BN53" i="45"/>
  <c r="BJ53" i="45"/>
  <c r="BF53" i="45"/>
  <c r="BB53" i="45"/>
  <c r="AX53" i="45"/>
  <c r="AT53" i="45"/>
  <c r="AP53" i="45"/>
  <c r="AL53" i="45"/>
  <c r="AH53" i="45"/>
  <c r="AD53" i="45"/>
  <c r="Z53" i="45"/>
  <c r="V53" i="45"/>
  <c r="R53" i="45"/>
  <c r="N53" i="45"/>
  <c r="J53" i="45"/>
  <c r="F53" i="45"/>
  <c r="B53" i="45"/>
  <c r="J52" i="45"/>
  <c r="F52" i="45"/>
  <c r="B52" i="45"/>
  <c r="F49" i="45"/>
  <c r="H47" i="45"/>
  <c r="F47" i="45"/>
  <c r="BN46" i="45"/>
  <c r="BJ46" i="45"/>
  <c r="BF46" i="45"/>
  <c r="BB46" i="45"/>
  <c r="AX46" i="45"/>
  <c r="AT46" i="45"/>
  <c r="AP46" i="45"/>
  <c r="AL46" i="45"/>
  <c r="AH46" i="45"/>
  <c r="V46" i="45"/>
  <c r="R46" i="45"/>
  <c r="N46" i="45"/>
  <c r="J46" i="45"/>
  <c r="F46" i="45"/>
  <c r="BR45" i="45"/>
  <c r="BW7" i="45" s="1"/>
  <c r="F45" i="45"/>
  <c r="B45" i="45"/>
  <c r="J44" i="45"/>
  <c r="F44" i="45"/>
  <c r="B44" i="45"/>
  <c r="F41" i="45"/>
  <c r="H39" i="45"/>
  <c r="F39" i="45"/>
  <c r="BN38" i="45"/>
  <c r="BJ38" i="45"/>
  <c r="BF38" i="45"/>
  <c r="BB38" i="45"/>
  <c r="AX38" i="45"/>
  <c r="AT38" i="45"/>
  <c r="AP38" i="45"/>
  <c r="AL38" i="45"/>
  <c r="AH38" i="45"/>
  <c r="V38" i="45"/>
  <c r="R38" i="45"/>
  <c r="N38" i="45"/>
  <c r="J38" i="45"/>
  <c r="BR37" i="45"/>
  <c r="BW6" i="45" s="1"/>
  <c r="F37" i="45"/>
  <c r="B37" i="45"/>
  <c r="J36" i="45"/>
  <c r="F36" i="45"/>
  <c r="B36" i="45"/>
  <c r="F33" i="45"/>
  <c r="H31" i="45"/>
  <c r="F31" i="45"/>
  <c r="BN30" i="45"/>
  <c r="BJ30" i="45"/>
  <c r="BF30" i="45"/>
  <c r="BB30" i="45"/>
  <c r="AX30" i="45"/>
  <c r="AT30" i="45"/>
  <c r="AP30" i="45"/>
  <c r="AL30" i="45"/>
  <c r="AH30" i="45"/>
  <c r="V30" i="45"/>
  <c r="R30" i="45"/>
  <c r="N30" i="45"/>
  <c r="J30" i="45"/>
  <c r="F30" i="45"/>
  <c r="V29" i="45"/>
  <c r="BR29" i="45" s="1"/>
  <c r="BW5" i="45" s="1"/>
  <c r="F29" i="45"/>
  <c r="B29" i="45"/>
  <c r="J28" i="45"/>
  <c r="F28" i="45"/>
  <c r="B28" i="45"/>
  <c r="H23" i="45"/>
  <c r="F23" i="45"/>
  <c r="BN22" i="45"/>
  <c r="BJ22" i="45"/>
  <c r="AT22" i="45"/>
  <c r="AP22" i="45"/>
  <c r="AL22" i="45"/>
  <c r="AH22" i="45"/>
  <c r="V22" i="45"/>
  <c r="R22" i="45"/>
  <c r="N22" i="45"/>
  <c r="J22" i="45"/>
  <c r="F22" i="45"/>
  <c r="BN21" i="45"/>
  <c r="BJ21" i="45"/>
  <c r="Z21" i="45"/>
  <c r="F21" i="45"/>
  <c r="B21" i="45"/>
  <c r="J20" i="45"/>
  <c r="F20" i="45"/>
  <c r="B20" i="45"/>
  <c r="F17" i="45"/>
  <c r="H15" i="45"/>
  <c r="F15" i="45"/>
  <c r="BN14" i="45"/>
  <c r="BJ14" i="45"/>
  <c r="BF14" i="45"/>
  <c r="BB14" i="45"/>
  <c r="AX14" i="45"/>
  <c r="AT14" i="45"/>
  <c r="AP14" i="45"/>
  <c r="AL14" i="45"/>
  <c r="AH14" i="45"/>
  <c r="V14" i="45"/>
  <c r="R14" i="45"/>
  <c r="N14" i="45"/>
  <c r="J14" i="45"/>
  <c r="F14" i="45"/>
  <c r="BN13" i="45"/>
  <c r="BJ13" i="45"/>
  <c r="AD13" i="45"/>
  <c r="Z13" i="45"/>
  <c r="F13" i="45"/>
  <c r="B13" i="45"/>
  <c r="J12" i="45"/>
  <c r="F12" i="45"/>
  <c r="B12" i="45"/>
  <c r="S10" i="45"/>
  <c r="L10" i="45"/>
  <c r="C10" i="45"/>
  <c r="BN9" i="45"/>
  <c r="BK9" i="45"/>
  <c r="AU9" i="45"/>
  <c r="AK9" i="45"/>
  <c r="AE9" i="45"/>
  <c r="S9" i="45"/>
  <c r="L9" i="45"/>
  <c r="C9" i="45"/>
  <c r="BD8" i="45"/>
  <c r="E8" i="45"/>
  <c r="B8" i="45"/>
  <c r="AK7" i="45"/>
  <c r="X7" i="45"/>
  <c r="B7" i="45"/>
  <c r="AT6" i="45"/>
  <c r="AK6" i="45"/>
  <c r="X6" i="45"/>
  <c r="L6" i="45"/>
  <c r="B6" i="45"/>
  <c r="AT5" i="45"/>
  <c r="AK5" i="45"/>
  <c r="X5" i="45"/>
  <c r="L5" i="45"/>
  <c r="B5" i="45"/>
  <c r="BD1" i="45"/>
  <c r="H1" i="45"/>
  <c r="J12" i="44"/>
  <c r="F73" i="44"/>
  <c r="H71" i="44"/>
  <c r="F71" i="44"/>
  <c r="BN70" i="44"/>
  <c r="BJ70" i="44"/>
  <c r="BF70" i="44"/>
  <c r="BB70" i="44"/>
  <c r="AX70" i="44"/>
  <c r="AT70" i="44"/>
  <c r="AP70" i="44"/>
  <c r="AL70" i="44"/>
  <c r="AH70" i="44"/>
  <c r="V70" i="44"/>
  <c r="R70" i="44"/>
  <c r="N70" i="44"/>
  <c r="J70" i="44"/>
  <c r="F70" i="44"/>
  <c r="BN69" i="44"/>
  <c r="BJ69" i="44"/>
  <c r="BF69" i="44"/>
  <c r="BB69" i="44"/>
  <c r="AX69" i="44"/>
  <c r="AT69" i="44"/>
  <c r="AP69" i="44"/>
  <c r="AL69" i="44"/>
  <c r="AH69" i="44"/>
  <c r="AD69" i="44"/>
  <c r="Z69" i="44"/>
  <c r="V69" i="44"/>
  <c r="R69" i="44"/>
  <c r="N69" i="44"/>
  <c r="J69" i="44"/>
  <c r="F69" i="44"/>
  <c r="B69" i="44"/>
  <c r="J68" i="44"/>
  <c r="F68" i="44"/>
  <c r="B68" i="44"/>
  <c r="F65" i="44"/>
  <c r="H63" i="44"/>
  <c r="F63" i="44"/>
  <c r="BN62" i="44"/>
  <c r="BJ62" i="44"/>
  <c r="BF62" i="44"/>
  <c r="BB62" i="44"/>
  <c r="AX62" i="44"/>
  <c r="AT62" i="44"/>
  <c r="AP62" i="44"/>
  <c r="AL62" i="44"/>
  <c r="AH62" i="44"/>
  <c r="V62" i="44"/>
  <c r="R62" i="44"/>
  <c r="N62" i="44"/>
  <c r="J62" i="44"/>
  <c r="F62" i="44"/>
  <c r="BN61" i="44"/>
  <c r="BJ61" i="44"/>
  <c r="BF61" i="44"/>
  <c r="BB61" i="44"/>
  <c r="AX61" i="44"/>
  <c r="AT61" i="44"/>
  <c r="AP61" i="44"/>
  <c r="AL61" i="44"/>
  <c r="AH61" i="44"/>
  <c r="AD61" i="44"/>
  <c r="Z61" i="44"/>
  <c r="V61" i="44"/>
  <c r="R61" i="44"/>
  <c r="N61" i="44"/>
  <c r="J61" i="44"/>
  <c r="F61" i="44"/>
  <c r="B61" i="44"/>
  <c r="J60" i="44"/>
  <c r="F60" i="44"/>
  <c r="B60" i="44"/>
  <c r="F57" i="44"/>
  <c r="H55" i="44"/>
  <c r="F55" i="44"/>
  <c r="BN54" i="44"/>
  <c r="BJ54" i="44"/>
  <c r="BF54" i="44"/>
  <c r="BB54" i="44"/>
  <c r="AX54" i="44"/>
  <c r="AT54" i="44"/>
  <c r="AP54" i="44"/>
  <c r="AL54" i="44"/>
  <c r="AH54" i="44"/>
  <c r="V54" i="44"/>
  <c r="R54" i="44"/>
  <c r="N54" i="44"/>
  <c r="J54" i="44"/>
  <c r="F54" i="44"/>
  <c r="BN53" i="44"/>
  <c r="BJ53" i="44"/>
  <c r="BF53" i="44"/>
  <c r="BB53" i="44"/>
  <c r="AX53" i="44"/>
  <c r="AT53" i="44"/>
  <c r="AP53" i="44"/>
  <c r="AL53" i="44"/>
  <c r="AH53" i="44"/>
  <c r="AD53" i="44"/>
  <c r="Z53" i="44"/>
  <c r="V53" i="44"/>
  <c r="R53" i="44"/>
  <c r="N53" i="44"/>
  <c r="J53" i="44"/>
  <c r="F53" i="44"/>
  <c r="B53" i="44"/>
  <c r="J52" i="44"/>
  <c r="F52" i="44"/>
  <c r="B52" i="44"/>
  <c r="F49" i="44"/>
  <c r="H47" i="44"/>
  <c r="F47" i="44"/>
  <c r="BN46" i="44"/>
  <c r="BJ46" i="44"/>
  <c r="BF46" i="44"/>
  <c r="BB46" i="44"/>
  <c r="AX46" i="44"/>
  <c r="AT46" i="44"/>
  <c r="AP46" i="44"/>
  <c r="AL46" i="44"/>
  <c r="AH46" i="44"/>
  <c r="V46" i="44"/>
  <c r="R46" i="44"/>
  <c r="N46" i="44"/>
  <c r="J46" i="44"/>
  <c r="F46" i="44"/>
  <c r="BR45" i="44"/>
  <c r="BW7" i="44" s="1"/>
  <c r="F45" i="44"/>
  <c r="B45" i="44"/>
  <c r="J44" i="44"/>
  <c r="F44" i="44"/>
  <c r="B44" i="44"/>
  <c r="F41" i="44"/>
  <c r="H39" i="44"/>
  <c r="F39" i="44"/>
  <c r="BN38" i="44"/>
  <c r="BJ38" i="44"/>
  <c r="BF38" i="44"/>
  <c r="BB38" i="44"/>
  <c r="AX38" i="44"/>
  <c r="AT38" i="44"/>
  <c r="AP38" i="44"/>
  <c r="AL38" i="44"/>
  <c r="AH38" i="44"/>
  <c r="V38" i="44"/>
  <c r="R38" i="44"/>
  <c r="N38" i="44"/>
  <c r="J38" i="44"/>
  <c r="BR37" i="44"/>
  <c r="BW6" i="44" s="1"/>
  <c r="F37" i="44"/>
  <c r="B37" i="44"/>
  <c r="J36" i="44"/>
  <c r="F36" i="44"/>
  <c r="B36" i="44"/>
  <c r="F33" i="44"/>
  <c r="H31" i="44"/>
  <c r="F31" i="44"/>
  <c r="BN30" i="44"/>
  <c r="BJ30" i="44"/>
  <c r="BF30" i="44"/>
  <c r="BB30" i="44"/>
  <c r="AX30" i="44"/>
  <c r="AT30" i="44"/>
  <c r="AP30" i="44"/>
  <c r="AL30" i="44"/>
  <c r="AH30" i="44"/>
  <c r="V30" i="44"/>
  <c r="R30" i="44"/>
  <c r="N30" i="44"/>
  <c r="J30" i="44"/>
  <c r="F30" i="44"/>
  <c r="BR29" i="44"/>
  <c r="BW5" i="44" s="1"/>
  <c r="F29" i="44"/>
  <c r="B29" i="44"/>
  <c r="J28" i="44"/>
  <c r="F28" i="44"/>
  <c r="H23" i="44"/>
  <c r="F23" i="44"/>
  <c r="BN22" i="44"/>
  <c r="BJ22" i="44"/>
  <c r="AT22" i="44"/>
  <c r="AP22" i="44"/>
  <c r="AL22" i="44"/>
  <c r="AH22" i="44"/>
  <c r="V22" i="44"/>
  <c r="R22" i="44"/>
  <c r="N22" i="44"/>
  <c r="J22" i="44"/>
  <c r="F22" i="44"/>
  <c r="F21" i="44"/>
  <c r="B21" i="44"/>
  <c r="J20" i="44"/>
  <c r="F20" i="44"/>
  <c r="B20" i="44"/>
  <c r="F17" i="44"/>
  <c r="H15" i="44"/>
  <c r="F15" i="44"/>
  <c r="BN14" i="44"/>
  <c r="BJ14" i="44"/>
  <c r="BF14" i="44"/>
  <c r="BB14" i="44"/>
  <c r="AX14" i="44"/>
  <c r="AT14" i="44"/>
  <c r="AP14" i="44"/>
  <c r="AL14" i="44"/>
  <c r="AH14" i="44"/>
  <c r="V14" i="44"/>
  <c r="R14" i="44"/>
  <c r="N14" i="44"/>
  <c r="J14" i="44"/>
  <c r="F14" i="44"/>
  <c r="BN13" i="44"/>
  <c r="BJ13" i="44"/>
  <c r="AD13" i="44"/>
  <c r="Z13" i="44"/>
  <c r="F13" i="44"/>
  <c r="B13" i="44"/>
  <c r="F12" i="44"/>
  <c r="B12" i="44"/>
  <c r="S10" i="44"/>
  <c r="L10" i="44"/>
  <c r="C10" i="44"/>
  <c r="BN9" i="44"/>
  <c r="BK9" i="44"/>
  <c r="AU9" i="44"/>
  <c r="AK9" i="44"/>
  <c r="AE9" i="44"/>
  <c r="S9" i="44"/>
  <c r="L9" i="44"/>
  <c r="C9" i="44"/>
  <c r="BD8" i="44"/>
  <c r="E8" i="44"/>
  <c r="B8" i="44"/>
  <c r="AK7" i="44"/>
  <c r="X7" i="44"/>
  <c r="B7" i="44"/>
  <c r="AT6" i="44"/>
  <c r="AK6" i="44"/>
  <c r="X6" i="44"/>
  <c r="L6" i="44"/>
  <c r="B6" i="44"/>
  <c r="AT5" i="44"/>
  <c r="AK5" i="44"/>
  <c r="X5" i="44"/>
  <c r="L5" i="44"/>
  <c r="B5" i="44"/>
  <c r="BD1" i="44"/>
  <c r="H1" i="44"/>
  <c r="F73" i="43"/>
  <c r="H71" i="43"/>
  <c r="F71" i="43"/>
  <c r="BN70" i="43"/>
  <c r="BJ70" i="43"/>
  <c r="BF70" i="43"/>
  <c r="BB70" i="43"/>
  <c r="AX70" i="43"/>
  <c r="AT70" i="43"/>
  <c r="AP70" i="43"/>
  <c r="AL70" i="43"/>
  <c r="AH70" i="43"/>
  <c r="V70" i="43"/>
  <c r="R70" i="43"/>
  <c r="N70" i="43"/>
  <c r="J70" i="43"/>
  <c r="F70" i="43"/>
  <c r="BN69" i="43"/>
  <c r="BJ69" i="43"/>
  <c r="BF69" i="43"/>
  <c r="BB69" i="43"/>
  <c r="AX69" i="43"/>
  <c r="AT69" i="43"/>
  <c r="AP69" i="43"/>
  <c r="AL69" i="43"/>
  <c r="AH69" i="43"/>
  <c r="AD69" i="43"/>
  <c r="Z69" i="43"/>
  <c r="V69" i="43"/>
  <c r="R69" i="43"/>
  <c r="N69" i="43"/>
  <c r="J69" i="43"/>
  <c r="F69" i="43"/>
  <c r="B69" i="43"/>
  <c r="J68" i="43"/>
  <c r="F68" i="43"/>
  <c r="B68" i="43"/>
  <c r="F65" i="43"/>
  <c r="H63" i="43"/>
  <c r="F63" i="43"/>
  <c r="BN62" i="43"/>
  <c r="BJ62" i="43"/>
  <c r="BF62" i="43"/>
  <c r="BB62" i="43"/>
  <c r="AX62" i="43"/>
  <c r="AT62" i="43"/>
  <c r="AP62" i="43"/>
  <c r="AL62" i="43"/>
  <c r="AH62" i="43"/>
  <c r="V62" i="43"/>
  <c r="R62" i="43"/>
  <c r="N62" i="43"/>
  <c r="J62" i="43"/>
  <c r="F62" i="43"/>
  <c r="BN61" i="43"/>
  <c r="BJ61" i="43"/>
  <c r="BF61" i="43"/>
  <c r="BB61" i="43"/>
  <c r="AX61" i="43"/>
  <c r="AT61" i="43"/>
  <c r="AP61" i="43"/>
  <c r="AL61" i="43"/>
  <c r="AH61" i="43"/>
  <c r="AD61" i="43"/>
  <c r="Z61" i="43"/>
  <c r="V61" i="43"/>
  <c r="R61" i="43"/>
  <c r="N61" i="43"/>
  <c r="J61" i="43"/>
  <c r="F61" i="43"/>
  <c r="B61" i="43"/>
  <c r="J60" i="43"/>
  <c r="F60" i="43"/>
  <c r="B60" i="43"/>
  <c r="F57" i="43"/>
  <c r="H55" i="43"/>
  <c r="F55" i="43"/>
  <c r="BN54" i="43"/>
  <c r="BJ54" i="43"/>
  <c r="BF54" i="43"/>
  <c r="BB54" i="43"/>
  <c r="AX54" i="43"/>
  <c r="AT54" i="43"/>
  <c r="AP54" i="43"/>
  <c r="AL54" i="43"/>
  <c r="AH54" i="43"/>
  <c r="V54" i="43"/>
  <c r="R54" i="43"/>
  <c r="N54" i="43"/>
  <c r="J54" i="43"/>
  <c r="F54" i="43"/>
  <c r="BN53" i="43"/>
  <c r="BJ53" i="43"/>
  <c r="BF53" i="43"/>
  <c r="BB53" i="43"/>
  <c r="AX53" i="43"/>
  <c r="AT53" i="43"/>
  <c r="AP53" i="43"/>
  <c r="AL53" i="43"/>
  <c r="AH53" i="43"/>
  <c r="AD53" i="43"/>
  <c r="Z53" i="43"/>
  <c r="V53" i="43"/>
  <c r="R53" i="43"/>
  <c r="N53" i="43"/>
  <c r="J53" i="43"/>
  <c r="F53" i="43"/>
  <c r="B53" i="43"/>
  <c r="J52" i="43"/>
  <c r="F52" i="43"/>
  <c r="B52" i="43"/>
  <c r="F49" i="43"/>
  <c r="H47" i="43"/>
  <c r="F47" i="43"/>
  <c r="BN46" i="43"/>
  <c r="BJ46" i="43"/>
  <c r="BF46" i="43"/>
  <c r="BB46" i="43"/>
  <c r="AX46" i="43"/>
  <c r="AT46" i="43"/>
  <c r="AP46" i="43"/>
  <c r="AL46" i="43"/>
  <c r="AH46" i="43"/>
  <c r="V46" i="43"/>
  <c r="R46" i="43"/>
  <c r="N46" i="43"/>
  <c r="J46" i="43"/>
  <c r="F46" i="43"/>
  <c r="BR45" i="43"/>
  <c r="BW7" i="43" s="1"/>
  <c r="F45" i="43"/>
  <c r="B45" i="43"/>
  <c r="J44" i="43"/>
  <c r="F44" i="43"/>
  <c r="B44" i="43"/>
  <c r="F41" i="43"/>
  <c r="H39" i="43"/>
  <c r="F39" i="43"/>
  <c r="BN38" i="43"/>
  <c r="BJ38" i="43"/>
  <c r="BF38" i="43"/>
  <c r="BB38" i="43"/>
  <c r="AX38" i="43"/>
  <c r="AT38" i="43"/>
  <c r="AP38" i="43"/>
  <c r="AL38" i="43"/>
  <c r="AH38" i="43"/>
  <c r="V38" i="43"/>
  <c r="R38" i="43"/>
  <c r="N38" i="43"/>
  <c r="J38" i="43"/>
  <c r="BR37" i="43"/>
  <c r="F37" i="43"/>
  <c r="B37" i="43"/>
  <c r="J36" i="43"/>
  <c r="F36" i="43"/>
  <c r="B36" i="43"/>
  <c r="F33" i="43"/>
  <c r="H31" i="43"/>
  <c r="F31" i="43"/>
  <c r="F30" i="43"/>
  <c r="BR29" i="43"/>
  <c r="BW5" i="43" s="1"/>
  <c r="F29" i="43"/>
  <c r="B29" i="43"/>
  <c r="F28" i="43"/>
  <c r="H23" i="43"/>
  <c r="F23" i="43"/>
  <c r="F22" i="43"/>
  <c r="F21" i="43"/>
  <c r="B21" i="43"/>
  <c r="F20" i="43"/>
  <c r="B20" i="43"/>
  <c r="F17" i="43"/>
  <c r="H15" i="43"/>
  <c r="F15" i="43"/>
  <c r="BN14" i="43"/>
  <c r="BJ14" i="43"/>
  <c r="BF14" i="43"/>
  <c r="BB14" i="43"/>
  <c r="AX14" i="43"/>
  <c r="AT14" i="43"/>
  <c r="AP14" i="43"/>
  <c r="AL14" i="43"/>
  <c r="AH14" i="43"/>
  <c r="V14" i="43"/>
  <c r="R14" i="43"/>
  <c r="N14" i="43"/>
  <c r="J14" i="43"/>
  <c r="F14" i="43"/>
  <c r="BN13" i="43"/>
  <c r="BJ13" i="43"/>
  <c r="AD13" i="43"/>
  <c r="Z13" i="43"/>
  <c r="F13" i="43"/>
  <c r="B13" i="43"/>
  <c r="J12" i="43"/>
  <c r="F12" i="43"/>
  <c r="B12" i="43"/>
  <c r="S10" i="43"/>
  <c r="L10" i="43"/>
  <c r="C10" i="43"/>
  <c r="BN9" i="43"/>
  <c r="BK9" i="43"/>
  <c r="AU9" i="43"/>
  <c r="AK9" i="43"/>
  <c r="AE9" i="43"/>
  <c r="S9" i="43"/>
  <c r="L9" i="43"/>
  <c r="C9" i="43"/>
  <c r="BD8" i="43"/>
  <c r="E8" i="43"/>
  <c r="B8" i="43"/>
  <c r="AK7" i="43"/>
  <c r="X7" i="43"/>
  <c r="B7" i="43"/>
  <c r="BW6" i="43"/>
  <c r="AT6" i="43"/>
  <c r="AK6" i="43"/>
  <c r="X6" i="43"/>
  <c r="L6" i="43"/>
  <c r="B6" i="43"/>
  <c r="AT5" i="43"/>
  <c r="AK5" i="43"/>
  <c r="X5" i="43"/>
  <c r="L5" i="43"/>
  <c r="B5" i="43"/>
  <c r="BD1" i="43"/>
  <c r="H1" i="43"/>
  <c r="AZ9" i="52" l="1"/>
  <c r="BR53" i="45"/>
  <c r="BW8" i="45" s="1"/>
  <c r="BR13" i="44"/>
  <c r="BW3" i="44" s="1"/>
  <c r="BR13" i="48"/>
  <c r="BR21" i="51"/>
  <c r="BW4" i="51" s="1"/>
  <c r="BR69" i="51"/>
  <c r="BR69" i="46"/>
  <c r="BR13" i="49"/>
  <c r="BR53" i="49"/>
  <c r="BW8" i="49" s="1"/>
  <c r="BR61" i="49"/>
  <c r="BW9" i="49" s="1"/>
  <c r="BR61" i="46"/>
  <c r="BW9" i="46" s="1"/>
  <c r="BR13" i="45"/>
  <c r="BW3" i="45" s="1"/>
  <c r="BR21" i="45"/>
  <c r="BW4" i="45" s="1"/>
  <c r="BR69" i="45"/>
  <c r="BR13" i="50"/>
  <c r="BR13" i="43"/>
  <c r="BR61" i="45"/>
  <c r="BW9" i="45" s="1"/>
  <c r="BR13" i="46"/>
  <c r="BW3" i="46" s="1"/>
  <c r="BR53" i="46"/>
  <c r="BW8" i="46" s="1"/>
  <c r="BR53" i="47"/>
  <c r="BW8" i="47" s="1"/>
  <c r="BR61" i="44"/>
  <c r="BW9" i="44" s="1"/>
  <c r="BR53" i="48"/>
  <c r="BW8" i="48" s="1"/>
  <c r="BR61" i="48"/>
  <c r="BW9" i="48" s="1"/>
  <c r="BR61" i="50"/>
  <c r="BW9" i="50" s="1"/>
  <c r="BR61" i="47"/>
  <c r="BW9" i="47" s="1"/>
  <c r="BR53" i="50"/>
  <c r="BW8" i="50" s="1"/>
  <c r="BR69" i="47"/>
  <c r="BR21" i="48"/>
  <c r="BW4" i="48" s="1"/>
  <c r="BR69" i="49"/>
  <c r="BR21" i="50"/>
  <c r="BW4" i="50" s="1"/>
  <c r="BR53" i="51"/>
  <c r="BW8" i="51" s="1"/>
  <c r="BR69" i="43"/>
  <c r="BR69" i="44"/>
  <c r="BR21" i="43"/>
  <c r="BW4" i="43" s="1"/>
  <c r="BR53" i="43"/>
  <c r="BW8" i="43" s="1"/>
  <c r="BR61" i="43"/>
  <c r="BW9" i="43" s="1"/>
  <c r="BR21" i="44"/>
  <c r="BW4" i="44" s="1"/>
  <c r="BR53" i="44"/>
  <c r="BW8" i="44" s="1"/>
  <c r="BR13" i="47"/>
  <c r="BR69" i="48"/>
  <c r="BR21" i="49"/>
  <c r="BW4" i="49" s="1"/>
  <c r="BR69" i="50"/>
  <c r="BR13" i="51"/>
  <c r="BR61" i="51"/>
  <c r="BW9" i="51" s="1"/>
  <c r="BN22" i="39"/>
  <c r="BJ22" i="39"/>
  <c r="AT22" i="39"/>
  <c r="AP22" i="39"/>
  <c r="AL22" i="39"/>
  <c r="AH22" i="39"/>
  <c r="V22" i="39"/>
  <c r="R22" i="39"/>
  <c r="N22" i="39"/>
  <c r="J22" i="39"/>
  <c r="BN21" i="39"/>
  <c r="BJ21" i="39"/>
  <c r="Z21" i="39"/>
  <c r="BN22" i="40"/>
  <c r="BJ22" i="40"/>
  <c r="AT22" i="40"/>
  <c r="AP22" i="40"/>
  <c r="AL22" i="40"/>
  <c r="AH22" i="40"/>
  <c r="V22" i="40"/>
  <c r="R22" i="40"/>
  <c r="N22" i="40"/>
  <c r="J22" i="40"/>
  <c r="BN21" i="40"/>
  <c r="BJ21" i="40"/>
  <c r="Z21" i="40"/>
  <c r="BN13" i="41"/>
  <c r="BJ13" i="41"/>
  <c r="AD13" i="41"/>
  <c r="Z13" i="41"/>
  <c r="BN13" i="40"/>
  <c r="BJ13" i="40"/>
  <c r="AD13" i="40"/>
  <c r="Z13" i="40"/>
  <c r="AZ9" i="44" l="1"/>
  <c r="BW3" i="48"/>
  <c r="AZ9" i="48" s="1"/>
  <c r="BW3" i="47"/>
  <c r="AZ9" i="47" s="1"/>
  <c r="BW3" i="43"/>
  <c r="AZ9" i="43" s="1"/>
  <c r="BW3" i="49"/>
  <c r="AZ9" i="49" s="1"/>
  <c r="BW3" i="50"/>
  <c r="AZ9" i="50" s="1"/>
  <c r="AZ9" i="45"/>
  <c r="AZ9" i="46"/>
  <c r="BW3" i="51"/>
  <c r="AZ9" i="51" s="1"/>
  <c r="F73" i="41"/>
  <c r="H71" i="41"/>
  <c r="F71" i="41"/>
  <c r="BN70" i="41"/>
  <c r="BJ70" i="41"/>
  <c r="BF70" i="41"/>
  <c r="BB70" i="41"/>
  <c r="AX70" i="41"/>
  <c r="AT70" i="41"/>
  <c r="AP70" i="41"/>
  <c r="AL70" i="41"/>
  <c r="AH70" i="41"/>
  <c r="V70" i="41"/>
  <c r="R70" i="41"/>
  <c r="N70" i="41"/>
  <c r="J70" i="41"/>
  <c r="F70" i="41"/>
  <c r="BN69" i="41"/>
  <c r="BJ69" i="41"/>
  <c r="BF69" i="41"/>
  <c r="BB69" i="41"/>
  <c r="AX69" i="41"/>
  <c r="AT69" i="41"/>
  <c r="AP69" i="41"/>
  <c r="AL69" i="41"/>
  <c r="AH69" i="41"/>
  <c r="AD69" i="41"/>
  <c r="Z69" i="41"/>
  <c r="V69" i="41"/>
  <c r="R69" i="41"/>
  <c r="N69" i="41"/>
  <c r="J69" i="41"/>
  <c r="F69" i="41"/>
  <c r="B69" i="41"/>
  <c r="J68" i="41"/>
  <c r="F68" i="41"/>
  <c r="B68" i="41"/>
  <c r="F65" i="41"/>
  <c r="H63" i="41"/>
  <c r="F63" i="41"/>
  <c r="BN62" i="41"/>
  <c r="BJ62" i="41"/>
  <c r="BF62" i="41"/>
  <c r="BB62" i="41"/>
  <c r="AX62" i="41"/>
  <c r="AT62" i="41"/>
  <c r="AP62" i="41"/>
  <c r="AL62" i="41"/>
  <c r="AH62" i="41"/>
  <c r="V62" i="41"/>
  <c r="R62" i="41"/>
  <c r="N62" i="41"/>
  <c r="J62" i="41"/>
  <c r="F62" i="41"/>
  <c r="BN61" i="41"/>
  <c r="BJ61" i="41"/>
  <c r="BF61" i="41"/>
  <c r="BB61" i="41"/>
  <c r="AX61" i="41"/>
  <c r="AT61" i="41"/>
  <c r="AP61" i="41"/>
  <c r="AL61" i="41"/>
  <c r="AH61" i="41"/>
  <c r="AD61" i="41"/>
  <c r="Z61" i="41"/>
  <c r="V61" i="41"/>
  <c r="R61" i="41"/>
  <c r="N61" i="41"/>
  <c r="J61" i="41"/>
  <c r="F61" i="41"/>
  <c r="B61" i="41"/>
  <c r="J60" i="41"/>
  <c r="F60" i="41"/>
  <c r="B60" i="41"/>
  <c r="F57" i="41"/>
  <c r="H55" i="41"/>
  <c r="F55" i="41"/>
  <c r="BN54" i="41"/>
  <c r="BJ54" i="41"/>
  <c r="BF54" i="41"/>
  <c r="BB54" i="41"/>
  <c r="AX54" i="41"/>
  <c r="AT54" i="41"/>
  <c r="AP54" i="41"/>
  <c r="AL54" i="41"/>
  <c r="AH54" i="41"/>
  <c r="V54" i="41"/>
  <c r="R54" i="41"/>
  <c r="N54" i="41"/>
  <c r="J54" i="41"/>
  <c r="F54" i="41"/>
  <c r="BN53" i="41"/>
  <c r="BJ53" i="41"/>
  <c r="BF53" i="41"/>
  <c r="BB53" i="41"/>
  <c r="AX53" i="41"/>
  <c r="AT53" i="41"/>
  <c r="AP53" i="41"/>
  <c r="AL53" i="41"/>
  <c r="AH53" i="41"/>
  <c r="AD53" i="41"/>
  <c r="Z53" i="41"/>
  <c r="V53" i="41"/>
  <c r="R53" i="41"/>
  <c r="N53" i="41"/>
  <c r="J53" i="41"/>
  <c r="F53" i="41"/>
  <c r="B53" i="41"/>
  <c r="J52" i="41"/>
  <c r="F52" i="41"/>
  <c r="B52" i="41"/>
  <c r="F49" i="41"/>
  <c r="H47" i="41"/>
  <c r="F47" i="41"/>
  <c r="BN46" i="41"/>
  <c r="BJ46" i="41"/>
  <c r="BF46" i="41"/>
  <c r="BB46" i="41"/>
  <c r="AX46" i="41"/>
  <c r="AT46" i="41"/>
  <c r="AP46" i="41"/>
  <c r="AL46" i="41"/>
  <c r="AH46" i="41"/>
  <c r="V46" i="41"/>
  <c r="R46" i="41"/>
  <c r="N46" i="41"/>
  <c r="J46" i="41"/>
  <c r="F46" i="41"/>
  <c r="BR45" i="41"/>
  <c r="BW7" i="41" s="1"/>
  <c r="F45" i="41"/>
  <c r="B45" i="41"/>
  <c r="J44" i="41"/>
  <c r="F44" i="41"/>
  <c r="B44" i="41"/>
  <c r="F41" i="41"/>
  <c r="H39" i="41"/>
  <c r="F39" i="41"/>
  <c r="BN38" i="41"/>
  <c r="BJ38" i="41"/>
  <c r="BF38" i="41"/>
  <c r="BB38" i="41"/>
  <c r="AX38" i="41"/>
  <c r="AT38" i="41"/>
  <c r="AP38" i="41"/>
  <c r="AL38" i="41"/>
  <c r="AH38" i="41"/>
  <c r="V38" i="41"/>
  <c r="R38" i="41"/>
  <c r="N38" i="41"/>
  <c r="J38" i="41"/>
  <c r="BR37" i="41"/>
  <c r="BW6" i="41" s="1"/>
  <c r="F37" i="41"/>
  <c r="B37" i="41"/>
  <c r="J36" i="41"/>
  <c r="F36" i="41"/>
  <c r="B36" i="41"/>
  <c r="F33" i="41"/>
  <c r="H31" i="41"/>
  <c r="F31" i="41"/>
  <c r="BN30" i="41"/>
  <c r="BJ30" i="41"/>
  <c r="BF30" i="41"/>
  <c r="BB30" i="41"/>
  <c r="AX30" i="41"/>
  <c r="AT30" i="41"/>
  <c r="AP30" i="41"/>
  <c r="AL30" i="41"/>
  <c r="AH30" i="41"/>
  <c r="V30" i="41"/>
  <c r="R30" i="41"/>
  <c r="N30" i="41"/>
  <c r="J30" i="41"/>
  <c r="F30" i="41"/>
  <c r="V29" i="41"/>
  <c r="BR29" i="41" s="1"/>
  <c r="BW5" i="41" s="1"/>
  <c r="F29" i="41"/>
  <c r="B29" i="41"/>
  <c r="J28" i="41"/>
  <c r="F28" i="41"/>
  <c r="B28" i="41"/>
  <c r="H23" i="41"/>
  <c r="F23" i="41"/>
  <c r="F22" i="41"/>
  <c r="F21" i="41"/>
  <c r="B21" i="41"/>
  <c r="F20" i="41"/>
  <c r="B20" i="41"/>
  <c r="F17" i="41"/>
  <c r="H15" i="41"/>
  <c r="F15" i="41"/>
  <c r="BN14" i="41"/>
  <c r="BJ14" i="41"/>
  <c r="BF14" i="41"/>
  <c r="BB14" i="41"/>
  <c r="AX14" i="41"/>
  <c r="AT14" i="41"/>
  <c r="AP14" i="41"/>
  <c r="AL14" i="41"/>
  <c r="AH14" i="41"/>
  <c r="V14" i="41"/>
  <c r="R14" i="41"/>
  <c r="N14" i="41"/>
  <c r="J14" i="41"/>
  <c r="F14" i="41"/>
  <c r="BR13" i="41"/>
  <c r="F13" i="41"/>
  <c r="B13" i="41"/>
  <c r="J12" i="41"/>
  <c r="F12" i="41"/>
  <c r="B12" i="41"/>
  <c r="S10" i="41"/>
  <c r="L10" i="41"/>
  <c r="C10" i="41"/>
  <c r="BN9" i="41"/>
  <c r="BK9" i="41"/>
  <c r="AU9" i="41"/>
  <c r="AK9" i="41"/>
  <c r="AE9" i="41"/>
  <c r="S9" i="41"/>
  <c r="L9" i="41"/>
  <c r="C9" i="41"/>
  <c r="BD8" i="41"/>
  <c r="E8" i="41"/>
  <c r="B8" i="41"/>
  <c r="AK7" i="41"/>
  <c r="X7" i="41"/>
  <c r="B7" i="41"/>
  <c r="AT6" i="41"/>
  <c r="AK6" i="41"/>
  <c r="X6" i="41"/>
  <c r="L6" i="41"/>
  <c r="B6" i="41"/>
  <c r="AT5" i="41"/>
  <c r="AK5" i="41"/>
  <c r="X5" i="41"/>
  <c r="L5" i="41"/>
  <c r="B5" i="41"/>
  <c r="BD1" i="41"/>
  <c r="H1" i="41"/>
  <c r="BR21" i="41" l="1"/>
  <c r="BW4" i="41" s="1"/>
  <c r="BR53" i="41"/>
  <c r="BW8" i="41" s="1"/>
  <c r="BR69" i="41"/>
  <c r="BR61" i="41"/>
  <c r="BW9" i="41" s="1"/>
  <c r="BW3" i="41"/>
  <c r="BN29" i="39"/>
  <c r="BJ29" i="39"/>
  <c r="BF29" i="39"/>
  <c r="BB29" i="39"/>
  <c r="AX29" i="39"/>
  <c r="AT29" i="39"/>
  <c r="AP29" i="39"/>
  <c r="AL29" i="39"/>
  <c r="AH29" i="39"/>
  <c r="AD29" i="39"/>
  <c r="Z29" i="39"/>
  <c r="V29" i="39"/>
  <c r="R29" i="39"/>
  <c r="N29" i="39"/>
  <c r="J29" i="39"/>
  <c r="AZ9" i="41" l="1"/>
  <c r="BN13" i="39"/>
  <c r="BJ13" i="39"/>
  <c r="AD13" i="39"/>
  <c r="Z13" i="39"/>
  <c r="F73" i="40" l="1"/>
  <c r="H71" i="40"/>
  <c r="F71" i="40"/>
  <c r="BN70" i="40"/>
  <c r="BJ70" i="40"/>
  <c r="BF70" i="40"/>
  <c r="BB70" i="40"/>
  <c r="AX70" i="40"/>
  <c r="AT70" i="40"/>
  <c r="AP70" i="40"/>
  <c r="AL70" i="40"/>
  <c r="AH70" i="40"/>
  <c r="V70" i="40"/>
  <c r="R70" i="40"/>
  <c r="N70" i="40"/>
  <c r="J70" i="40"/>
  <c r="F70" i="40"/>
  <c r="BN69" i="40"/>
  <c r="BJ69" i="40"/>
  <c r="BF69" i="40"/>
  <c r="BB69" i="40"/>
  <c r="AX69" i="40"/>
  <c r="AT69" i="40"/>
  <c r="AP69" i="40"/>
  <c r="AL69" i="40"/>
  <c r="AH69" i="40"/>
  <c r="AD69" i="40"/>
  <c r="Z69" i="40"/>
  <c r="V69" i="40"/>
  <c r="R69" i="40"/>
  <c r="N69" i="40"/>
  <c r="J69" i="40"/>
  <c r="F69" i="40"/>
  <c r="B69" i="40"/>
  <c r="J68" i="40"/>
  <c r="F68" i="40"/>
  <c r="B68" i="40"/>
  <c r="F65" i="40"/>
  <c r="H63" i="40"/>
  <c r="F63" i="40"/>
  <c r="BN62" i="40"/>
  <c r="BJ62" i="40"/>
  <c r="BF62" i="40"/>
  <c r="BB62" i="40"/>
  <c r="AX62" i="40"/>
  <c r="AT62" i="40"/>
  <c r="AP62" i="40"/>
  <c r="AL62" i="40"/>
  <c r="AH62" i="40"/>
  <c r="V62" i="40"/>
  <c r="R62" i="40"/>
  <c r="N62" i="40"/>
  <c r="J62" i="40"/>
  <c r="F62" i="40"/>
  <c r="BN61" i="40"/>
  <c r="BJ61" i="40"/>
  <c r="BF61" i="40"/>
  <c r="BB61" i="40"/>
  <c r="AX61" i="40"/>
  <c r="AT61" i="40"/>
  <c r="AP61" i="40"/>
  <c r="AL61" i="40"/>
  <c r="AH61" i="40"/>
  <c r="AD61" i="40"/>
  <c r="Z61" i="40"/>
  <c r="V61" i="40"/>
  <c r="R61" i="40"/>
  <c r="N61" i="40"/>
  <c r="J61" i="40"/>
  <c r="F61" i="40"/>
  <c r="B61" i="40"/>
  <c r="J60" i="40"/>
  <c r="F60" i="40"/>
  <c r="B60" i="40"/>
  <c r="F57" i="40"/>
  <c r="H55" i="40"/>
  <c r="F55" i="40"/>
  <c r="BN54" i="40"/>
  <c r="BJ54" i="40"/>
  <c r="BF54" i="40"/>
  <c r="BB54" i="40"/>
  <c r="AX54" i="40"/>
  <c r="AT54" i="40"/>
  <c r="AP54" i="40"/>
  <c r="AL54" i="40"/>
  <c r="AH54" i="40"/>
  <c r="V54" i="40"/>
  <c r="R54" i="40"/>
  <c r="N54" i="40"/>
  <c r="J54" i="40"/>
  <c r="F54" i="40"/>
  <c r="BN53" i="40"/>
  <c r="BJ53" i="40"/>
  <c r="BF53" i="40"/>
  <c r="BB53" i="40"/>
  <c r="AX53" i="40"/>
  <c r="AT53" i="40"/>
  <c r="AP53" i="40"/>
  <c r="AL53" i="40"/>
  <c r="AH53" i="40"/>
  <c r="AD53" i="40"/>
  <c r="Z53" i="40"/>
  <c r="V53" i="40"/>
  <c r="R53" i="40"/>
  <c r="N53" i="40"/>
  <c r="J53" i="40"/>
  <c r="F53" i="40"/>
  <c r="B53" i="40"/>
  <c r="J52" i="40"/>
  <c r="F52" i="40"/>
  <c r="B52" i="40"/>
  <c r="F49" i="40"/>
  <c r="H47" i="40"/>
  <c r="F47" i="40"/>
  <c r="BN46" i="40"/>
  <c r="BJ46" i="40"/>
  <c r="BF46" i="40"/>
  <c r="BB46" i="40"/>
  <c r="AX46" i="40"/>
  <c r="AT46" i="40"/>
  <c r="AP46" i="40"/>
  <c r="AL46" i="40"/>
  <c r="AH46" i="40"/>
  <c r="V46" i="40"/>
  <c r="R46" i="40"/>
  <c r="N46" i="40"/>
  <c r="J46" i="40"/>
  <c r="F46" i="40"/>
  <c r="F45" i="40"/>
  <c r="B45" i="40"/>
  <c r="J44" i="40"/>
  <c r="F44" i="40"/>
  <c r="B44" i="40"/>
  <c r="F41" i="40"/>
  <c r="H39" i="40"/>
  <c r="F39" i="40"/>
  <c r="BN38" i="40"/>
  <c r="BJ38" i="40"/>
  <c r="BF38" i="40"/>
  <c r="BB38" i="40"/>
  <c r="AX38" i="40"/>
  <c r="AT38" i="40"/>
  <c r="AP38" i="40"/>
  <c r="AL38" i="40"/>
  <c r="AH38" i="40"/>
  <c r="V38" i="40"/>
  <c r="R38" i="40"/>
  <c r="N38" i="40"/>
  <c r="J38" i="40"/>
  <c r="F37" i="40"/>
  <c r="B37" i="40"/>
  <c r="J36" i="40"/>
  <c r="F36" i="40"/>
  <c r="B36" i="40"/>
  <c r="F33" i="40"/>
  <c r="H31" i="40"/>
  <c r="F31" i="40"/>
  <c r="BN30" i="40"/>
  <c r="BJ30" i="40"/>
  <c r="BF30" i="40"/>
  <c r="BB30" i="40"/>
  <c r="AX30" i="40"/>
  <c r="AT30" i="40"/>
  <c r="AP30" i="40"/>
  <c r="AL30" i="40"/>
  <c r="AH30" i="40"/>
  <c r="V30" i="40"/>
  <c r="R30" i="40"/>
  <c r="N30" i="40"/>
  <c r="J30" i="40"/>
  <c r="F30" i="40"/>
  <c r="V29" i="40"/>
  <c r="F29" i="40"/>
  <c r="B29" i="40"/>
  <c r="J28" i="40"/>
  <c r="F28" i="40"/>
  <c r="B28" i="40"/>
  <c r="F25" i="40"/>
  <c r="H23" i="40"/>
  <c r="F23" i="40"/>
  <c r="F22" i="40"/>
  <c r="F21" i="40"/>
  <c r="B21" i="40"/>
  <c r="J20" i="40"/>
  <c r="F20" i="40"/>
  <c r="B20" i="40"/>
  <c r="F17" i="40"/>
  <c r="H15" i="40"/>
  <c r="F15" i="40"/>
  <c r="BN14" i="40"/>
  <c r="BJ14" i="40"/>
  <c r="BF14" i="40"/>
  <c r="BB14" i="40"/>
  <c r="AX14" i="40"/>
  <c r="AT14" i="40"/>
  <c r="AP14" i="40"/>
  <c r="AL14" i="40"/>
  <c r="AH14" i="40"/>
  <c r="V14" i="40"/>
  <c r="R14" i="40"/>
  <c r="N14" i="40"/>
  <c r="J14" i="40"/>
  <c r="F14" i="40"/>
  <c r="BR13" i="40"/>
  <c r="F13" i="40"/>
  <c r="B13" i="40"/>
  <c r="J12" i="40"/>
  <c r="F12" i="40"/>
  <c r="B12" i="40"/>
  <c r="S10" i="40"/>
  <c r="L10" i="40"/>
  <c r="C10" i="40"/>
  <c r="BQ9" i="40"/>
  <c r="BN9" i="40"/>
  <c r="BK9" i="40"/>
  <c r="AU9" i="40"/>
  <c r="AK9" i="40"/>
  <c r="AE9" i="40"/>
  <c r="S9" i="40"/>
  <c r="L9" i="40"/>
  <c r="C9" i="40"/>
  <c r="BD8" i="40"/>
  <c r="E8" i="40"/>
  <c r="B8" i="40"/>
  <c r="AK7" i="40"/>
  <c r="X7" i="40"/>
  <c r="B7" i="40"/>
  <c r="AT6" i="40"/>
  <c r="AK6" i="40"/>
  <c r="X6" i="40"/>
  <c r="L6" i="40"/>
  <c r="B6" i="40"/>
  <c r="AT5" i="40"/>
  <c r="AK5" i="40"/>
  <c r="X5" i="40"/>
  <c r="L5" i="40"/>
  <c r="B5" i="40"/>
  <c r="BD1" i="40"/>
  <c r="H1" i="40"/>
  <c r="F73" i="39"/>
  <c r="H71" i="39"/>
  <c r="F71" i="39"/>
  <c r="BN70" i="39"/>
  <c r="BJ70" i="39"/>
  <c r="BF70" i="39"/>
  <c r="BB70" i="39"/>
  <c r="AX70" i="39"/>
  <c r="AT70" i="39"/>
  <c r="AP70" i="39"/>
  <c r="AL70" i="39"/>
  <c r="AH70" i="39"/>
  <c r="V70" i="39"/>
  <c r="R70" i="39"/>
  <c r="N70" i="39"/>
  <c r="J70" i="39"/>
  <c r="F70" i="39"/>
  <c r="BN69" i="39"/>
  <c r="BJ69" i="39"/>
  <c r="BF69" i="39"/>
  <c r="BB69" i="39"/>
  <c r="AX69" i="39"/>
  <c r="AT69" i="39"/>
  <c r="AP69" i="39"/>
  <c r="AL69" i="39"/>
  <c r="AH69" i="39"/>
  <c r="AD69" i="39"/>
  <c r="Z69" i="39"/>
  <c r="V69" i="39"/>
  <c r="R69" i="39"/>
  <c r="N69" i="39"/>
  <c r="J69" i="39"/>
  <c r="F69" i="39"/>
  <c r="B69" i="39"/>
  <c r="J68" i="39"/>
  <c r="F68" i="39"/>
  <c r="B68" i="39"/>
  <c r="F65" i="39"/>
  <c r="H63" i="39"/>
  <c r="F63" i="39"/>
  <c r="BN62" i="39"/>
  <c r="BJ62" i="39"/>
  <c r="BF62" i="39"/>
  <c r="BB62" i="39"/>
  <c r="AX62" i="39"/>
  <c r="AT62" i="39"/>
  <c r="AP62" i="39"/>
  <c r="AL62" i="39"/>
  <c r="AH62" i="39"/>
  <c r="V62" i="39"/>
  <c r="R62" i="39"/>
  <c r="N62" i="39"/>
  <c r="J62" i="39"/>
  <c r="F62" i="39"/>
  <c r="BN61" i="39"/>
  <c r="BJ61" i="39"/>
  <c r="BF61" i="39"/>
  <c r="BB61" i="39"/>
  <c r="AX61" i="39"/>
  <c r="AT61" i="39"/>
  <c r="AP61" i="39"/>
  <c r="AL61" i="39"/>
  <c r="AH61" i="39"/>
  <c r="AD61" i="39"/>
  <c r="Z61" i="39"/>
  <c r="V61" i="39"/>
  <c r="R61" i="39"/>
  <c r="N61" i="39"/>
  <c r="J61" i="39"/>
  <c r="F61" i="39"/>
  <c r="B61" i="39"/>
  <c r="J60" i="39"/>
  <c r="F60" i="39"/>
  <c r="B60" i="39"/>
  <c r="F57" i="39"/>
  <c r="H55" i="39"/>
  <c r="F55" i="39"/>
  <c r="BN54" i="39"/>
  <c r="BJ54" i="39"/>
  <c r="BF54" i="39"/>
  <c r="BB54" i="39"/>
  <c r="AX54" i="39"/>
  <c r="AT54" i="39"/>
  <c r="AP54" i="39"/>
  <c r="AL54" i="39"/>
  <c r="AH54" i="39"/>
  <c r="V54" i="39"/>
  <c r="R54" i="39"/>
  <c r="N54" i="39"/>
  <c r="J54" i="39"/>
  <c r="F54" i="39"/>
  <c r="BN53" i="39"/>
  <c r="BJ53" i="39"/>
  <c r="BF53" i="39"/>
  <c r="BB53" i="39"/>
  <c r="AX53" i="39"/>
  <c r="AT53" i="39"/>
  <c r="AP53" i="39"/>
  <c r="AL53" i="39"/>
  <c r="AH53" i="39"/>
  <c r="AD53" i="39"/>
  <c r="Z53" i="39"/>
  <c r="V53" i="39"/>
  <c r="R53" i="39"/>
  <c r="N53" i="39"/>
  <c r="J53" i="39"/>
  <c r="F53" i="39"/>
  <c r="B53" i="39"/>
  <c r="J52" i="39"/>
  <c r="F52" i="39"/>
  <c r="B52" i="39"/>
  <c r="F49" i="39"/>
  <c r="H47" i="39"/>
  <c r="F47" i="39"/>
  <c r="BN46" i="39"/>
  <c r="BJ46" i="39"/>
  <c r="BF46" i="39"/>
  <c r="BB46" i="39"/>
  <c r="AX46" i="39"/>
  <c r="AT46" i="39"/>
  <c r="AP46" i="39"/>
  <c r="AL46" i="39"/>
  <c r="AH46" i="39"/>
  <c r="V46" i="39"/>
  <c r="R46" i="39"/>
  <c r="N46" i="39"/>
  <c r="J46" i="39"/>
  <c r="F46" i="39"/>
  <c r="F45" i="39"/>
  <c r="B45" i="39"/>
  <c r="J44" i="39"/>
  <c r="F44" i="39"/>
  <c r="B44" i="39"/>
  <c r="F41" i="39"/>
  <c r="H39" i="39"/>
  <c r="F39" i="39"/>
  <c r="BN38" i="39"/>
  <c r="BJ38" i="39"/>
  <c r="BF38" i="39"/>
  <c r="BB38" i="39"/>
  <c r="AX38" i="39"/>
  <c r="AT38" i="39"/>
  <c r="AP38" i="39"/>
  <c r="AL38" i="39"/>
  <c r="AH38" i="39"/>
  <c r="V38" i="39"/>
  <c r="R38" i="39"/>
  <c r="N38" i="39"/>
  <c r="J38" i="39"/>
  <c r="BR37" i="39"/>
  <c r="BW6" i="39" s="1"/>
  <c r="F37" i="39"/>
  <c r="B37" i="39"/>
  <c r="J36" i="39"/>
  <c r="F36" i="39"/>
  <c r="B36" i="39"/>
  <c r="F33" i="39"/>
  <c r="H31" i="39"/>
  <c r="F31" i="39"/>
  <c r="BN30" i="39"/>
  <c r="BJ30" i="39"/>
  <c r="BF30" i="39"/>
  <c r="BB30" i="39"/>
  <c r="AX30" i="39"/>
  <c r="AT30" i="39"/>
  <c r="AP30" i="39"/>
  <c r="AL30" i="39"/>
  <c r="AH30" i="39"/>
  <c r="V30" i="39"/>
  <c r="R30" i="39"/>
  <c r="N30" i="39"/>
  <c r="J30" i="39"/>
  <c r="F30" i="39"/>
  <c r="F29" i="39"/>
  <c r="B29" i="39"/>
  <c r="J28" i="39"/>
  <c r="F28" i="39"/>
  <c r="B28" i="39"/>
  <c r="F25" i="39"/>
  <c r="H23" i="39"/>
  <c r="F23" i="39"/>
  <c r="F22" i="39"/>
  <c r="BR21" i="39"/>
  <c r="BW4" i="39" s="1"/>
  <c r="F21" i="39"/>
  <c r="B21" i="39"/>
  <c r="J20" i="39"/>
  <c r="F20" i="39"/>
  <c r="B20" i="39"/>
  <c r="F17" i="39"/>
  <c r="H15" i="39"/>
  <c r="F15" i="39"/>
  <c r="BN14" i="39"/>
  <c r="BJ14" i="39"/>
  <c r="BF14" i="39"/>
  <c r="BB14" i="39"/>
  <c r="AX14" i="39"/>
  <c r="AT14" i="39"/>
  <c r="AP14" i="39"/>
  <c r="AL14" i="39"/>
  <c r="AH14" i="39"/>
  <c r="V14" i="39"/>
  <c r="R14" i="39"/>
  <c r="N14" i="39"/>
  <c r="J14" i="39"/>
  <c r="F14" i="39"/>
  <c r="BR13" i="39"/>
  <c r="F13" i="39"/>
  <c r="B13" i="39"/>
  <c r="J12" i="39"/>
  <c r="F12" i="39"/>
  <c r="B12" i="39"/>
  <c r="S10" i="39"/>
  <c r="L10" i="39"/>
  <c r="C10" i="39"/>
  <c r="BQ9" i="39"/>
  <c r="BN9" i="39"/>
  <c r="BK9" i="39"/>
  <c r="AU9" i="39"/>
  <c r="AK9" i="39"/>
  <c r="AE9" i="39"/>
  <c r="S9" i="39"/>
  <c r="L9" i="39"/>
  <c r="C9" i="39"/>
  <c r="BD8" i="39"/>
  <c r="E8" i="39"/>
  <c r="B8" i="39"/>
  <c r="AK7" i="39"/>
  <c r="X7" i="39"/>
  <c r="B7" i="39"/>
  <c r="AT6" i="39"/>
  <c r="AK6" i="39"/>
  <c r="X6" i="39"/>
  <c r="L6" i="39"/>
  <c r="B6" i="39"/>
  <c r="AT5" i="39"/>
  <c r="AK5" i="39"/>
  <c r="X5" i="39"/>
  <c r="L5" i="39"/>
  <c r="B5" i="39"/>
  <c r="BD1" i="39"/>
  <c r="H1" i="39"/>
  <c r="BR53" i="40" l="1"/>
  <c r="BW8" i="40" s="1"/>
  <c r="BR29" i="39"/>
  <c r="BW5" i="39" s="1"/>
  <c r="BR69" i="39"/>
  <c r="BR45" i="40"/>
  <c r="BW7" i="40" s="1"/>
  <c r="BW7" i="39"/>
  <c r="BR69" i="40"/>
  <c r="BR61" i="39"/>
  <c r="BW9" i="39" s="1"/>
  <c r="BR53" i="39"/>
  <c r="BW8" i="39" s="1"/>
  <c r="BR29" i="40"/>
  <c r="BW5" i="40" s="1"/>
  <c r="BR61" i="40"/>
  <c r="BW9" i="40" s="1"/>
  <c r="BR37" i="40"/>
  <c r="BW6" i="40" s="1"/>
  <c r="BR21" i="40"/>
  <c r="BW4" i="40" s="1"/>
  <c r="BW3" i="40"/>
  <c r="BW3" i="39"/>
  <c r="AZ9" i="39" l="1"/>
  <c r="AZ9" i="40"/>
</calcChain>
</file>

<file path=xl/comments1.xml><?xml version="1.0" encoding="utf-8"?>
<comments xmlns="http://schemas.openxmlformats.org/spreadsheetml/2006/main">
  <authors>
    <author>Ricardo Convento</author>
  </authors>
  <commentList>
    <comment ref="BB15" authorId="0" shapeId="0">
      <text>
        <r>
          <rPr>
            <b/>
            <sz val="9"/>
            <color indexed="81"/>
            <rFont val="Segoe UI"/>
            <charset val="1"/>
          </rPr>
          <t>Ricardo Convento:</t>
        </r>
        <r>
          <rPr>
            <sz val="9"/>
            <color indexed="81"/>
            <rFont val="Segoe UI"/>
            <charset val="1"/>
          </rPr>
          <t xml:space="preserve">
12/4 Comercial
23/3 Nivelamento
-20 Dias</t>
        </r>
      </text>
    </comment>
    <comment ref="BF15" authorId="0" shapeId="0">
      <text>
        <r>
          <rPr>
            <b/>
            <sz val="9"/>
            <color indexed="81"/>
            <rFont val="Segoe UI"/>
            <charset val="1"/>
          </rPr>
          <t>Ricardo Convento:</t>
        </r>
        <r>
          <rPr>
            <sz val="9"/>
            <color indexed="81"/>
            <rFont val="Segoe UI"/>
            <charset val="1"/>
          </rPr>
          <t xml:space="preserve">
2/5 Comercial
20/4 Nivelamento
-12 Dias</t>
        </r>
      </text>
    </comment>
  </commentList>
</comments>
</file>

<file path=xl/comments2.xml><?xml version="1.0" encoding="utf-8"?>
<comments xmlns="http://schemas.openxmlformats.org/spreadsheetml/2006/main">
  <authors>
    <author>Ricardo Convento</author>
  </authors>
  <commentList>
    <comment ref="BB15" authorId="0" shapeId="0">
      <text>
        <r>
          <rPr>
            <b/>
            <sz val="9"/>
            <color indexed="81"/>
            <rFont val="Segoe UI"/>
            <charset val="1"/>
          </rPr>
          <t>Ricardo Convento:</t>
        </r>
        <r>
          <rPr>
            <sz val="9"/>
            <color indexed="81"/>
            <rFont val="Segoe UI"/>
            <charset val="1"/>
          </rPr>
          <t xml:space="preserve">
12/4 Comercial
23/3 Nivelamento
-20 Dias</t>
        </r>
      </text>
    </comment>
    <comment ref="BF15" authorId="0" shapeId="0">
      <text>
        <r>
          <rPr>
            <b/>
            <sz val="9"/>
            <color indexed="81"/>
            <rFont val="Segoe UI"/>
            <charset val="1"/>
          </rPr>
          <t>Ricardo Convento:</t>
        </r>
        <r>
          <rPr>
            <sz val="9"/>
            <color indexed="81"/>
            <rFont val="Segoe UI"/>
            <charset val="1"/>
          </rPr>
          <t xml:space="preserve">
2/5 Comercial
20/4 Nivelamento
-12 Dias</t>
        </r>
      </text>
    </comment>
  </commentList>
</comments>
</file>

<file path=xl/sharedStrings.xml><?xml version="1.0" encoding="utf-8"?>
<sst xmlns="http://schemas.openxmlformats.org/spreadsheetml/2006/main" count="2667" uniqueCount="83">
  <si>
    <t>em Português</t>
  </si>
  <si>
    <t>in English</t>
  </si>
  <si>
    <t>P1</t>
  </si>
  <si>
    <t>Formar</t>
  </si>
  <si>
    <t>P2</t>
  </si>
  <si>
    <t>Formar com alojamentos de aços</t>
  </si>
  <si>
    <t>P3</t>
  </si>
  <si>
    <t>P5</t>
  </si>
  <si>
    <t>BC</t>
  </si>
  <si>
    <t>Material</t>
  </si>
  <si>
    <t>Recortar e/ou Puncionar</t>
  </si>
  <si>
    <t>P4</t>
  </si>
  <si>
    <t>BU</t>
  </si>
  <si>
    <t>Calibrar</t>
  </si>
  <si>
    <t>Recortar, Puncionar e Calibrar com Cunha</t>
  </si>
  <si>
    <t>Total</t>
  </si>
  <si>
    <t>Base Única</t>
  </si>
  <si>
    <t>Base de Conjunção</t>
  </si>
  <si>
    <t>CAD</t>
  </si>
  <si>
    <t>CAM</t>
  </si>
  <si>
    <t>FASE</t>
  </si>
  <si>
    <t>Status</t>
  </si>
  <si>
    <t>Problema</t>
  </si>
  <si>
    <t>Ação Corretiva</t>
  </si>
  <si>
    <t>Vermelho</t>
  </si>
  <si>
    <t>Amarelo</t>
  </si>
  <si>
    <t>Verde</t>
  </si>
  <si>
    <t>Responsável:</t>
  </si>
  <si>
    <t>Informação Importante:</t>
  </si>
  <si>
    <t>Progresso</t>
  </si>
  <si>
    <t>Pagamento do target</t>
  </si>
  <si>
    <t>HONDA DO BRASIL</t>
  </si>
  <si>
    <t>PROGRESSIVA</t>
  </si>
  <si>
    <t>DISP. DE CONTROLE</t>
  </si>
  <si>
    <t>NA</t>
  </si>
  <si>
    <t>TECHTOOLS</t>
  </si>
  <si>
    <t>1º Medição</t>
  </si>
  <si>
    <t>Correções</t>
  </si>
  <si>
    <t>2º Medição</t>
  </si>
  <si>
    <t>ELISANDRO</t>
  </si>
  <si>
    <t>JSC590R</t>
  </si>
  <si>
    <t>JSC270C</t>
  </si>
  <si>
    <t>65745 / 795</t>
  </si>
  <si>
    <t>GST RR R/L RR BHD LWR</t>
  </si>
  <si>
    <t>65747 / 797</t>
  </si>
  <si>
    <t>Ricardo</t>
  </si>
  <si>
    <t>Elisandro</t>
  </si>
  <si>
    <t>DISP. CONTROLE</t>
  </si>
  <si>
    <t>Passo</t>
  </si>
  <si>
    <t>CONVENTO'S</t>
  </si>
  <si>
    <t>2GM.806.669</t>
  </si>
  <si>
    <t>Calibre</t>
  </si>
  <si>
    <t>2GM.813.325</t>
  </si>
  <si>
    <t>2Q0.886.163.B</t>
  </si>
  <si>
    <t>2GM.813.259</t>
  </si>
  <si>
    <t>8K0.805.217</t>
  </si>
  <si>
    <t>5Q0.802.847</t>
  </si>
  <si>
    <t>2GP.807.585-586</t>
  </si>
  <si>
    <t>2GP.807.557-558</t>
  </si>
  <si>
    <t>2QW.805.233-234</t>
  </si>
  <si>
    <t>VOLKSWAGEN</t>
  </si>
  <si>
    <t>5Q0.802.417</t>
  </si>
  <si>
    <t xml:space="preserve"> </t>
  </si>
  <si>
    <t>2GM.809.067</t>
  </si>
  <si>
    <t>HX420LAD+Z100MB</t>
  </si>
  <si>
    <t>HX260LAD+Z100MB</t>
  </si>
  <si>
    <t>EM 10149-2   S420MC</t>
  </si>
  <si>
    <t>CR300LA - UC - U</t>
  </si>
  <si>
    <t>CR4 - GI 40/40</t>
  </si>
  <si>
    <t>CR300LA - GI 40/40</t>
  </si>
  <si>
    <t>CR270LA - GI 40/40</t>
  </si>
  <si>
    <t>HC420LA</t>
  </si>
  <si>
    <t>CR240LA - GI 60/60 U</t>
  </si>
  <si>
    <t>CR270LA</t>
  </si>
  <si>
    <t>TM_008</t>
  </si>
  <si>
    <t>TM_001</t>
  </si>
  <si>
    <t>TM_002</t>
  </si>
  <si>
    <t>TM_005</t>
  </si>
  <si>
    <t>TM_004</t>
  </si>
  <si>
    <t>PCA_003</t>
  </si>
  <si>
    <t>2QW_803_315-316</t>
  </si>
  <si>
    <t>VW  50065 - CR380LA-U-C-U</t>
  </si>
  <si>
    <t>2QW_803_357-358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</si>
</sst>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1" formatCode="_-* #,##0_-;\-* #,##0_-;_-* &quot;-&quot;_-;_-@_-"/>
    <numFmt numFmtId="43" formatCode="_-* #,##0.00_-;\-* #,##0.00_-;_-* &quot;-&quot;??_-;_-@_-"/>
    <numFmt numFmtId="164" formatCode="_(&quot;R$ &quot;* #,##0.00_);_(&quot;R$ &quot;* \(#,##0.00\);_(&quot;R$ &quot;* &quot;-&quot;??_);_(@_)"/>
    <numFmt numFmtId="165" formatCode="_(* #,##0.00_);_(* \(#,##0.00\);_(* &quot;-&quot;??_);_(@_)"/>
    <numFmt numFmtId="166" formatCode="dd/mm/yy"/>
    <numFmt numFmtId="167" formatCode="&quot;FIA-0&quot;####"/>
    <numFmt numFmtId="168" formatCode="#."/>
    <numFmt numFmtId="169" formatCode="_ * #,##0_)_L_._ ;_ * \(#,##0\)_L_._ ;_ * &quot;-&quot;_)_L_._ ;_ @_ "/>
    <numFmt numFmtId="170" formatCode="0.00_)"/>
    <numFmt numFmtId="171" formatCode="_(* #,##0_);_(* \(#,##0\);_(* &quot;-&quot;??_);_(@_)"/>
    <numFmt numFmtId="172" formatCode="d/m;@"/>
    <numFmt numFmtId="173" formatCode="dd/mm/yy;@"/>
  </numFmts>
  <fonts count="18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sz val="2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7"/>
      <name val="Arial"/>
      <family val="2"/>
    </font>
    <font>
      <sz val="1"/>
      <color indexed="16"/>
      <name val="Courier"/>
      <family val="3"/>
    </font>
    <font>
      <sz val="8"/>
      <name val="Arial"/>
      <family val="2"/>
    </font>
    <font>
      <b/>
      <sz val="1"/>
      <color indexed="16"/>
      <name val="Courier"/>
      <family val="3"/>
    </font>
    <font>
      <b/>
      <i/>
      <sz val="16"/>
      <name val="Helv"/>
      <family val="2"/>
    </font>
    <font>
      <sz val="10"/>
      <name val="Arial"/>
      <family val="2"/>
      <charset val="162"/>
    </font>
    <font>
      <b/>
      <sz val="12"/>
      <name val="Arial"/>
      <family val="2"/>
    </font>
    <font>
      <b/>
      <sz val="18"/>
      <color rgb="FFFF0000"/>
      <name val="Arial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1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99"/>
        <bgColor indexed="64"/>
      </patternFill>
    </fill>
    <fill>
      <patternFill patternType="lightUp">
        <bgColor rgb="FFFFFF99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6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double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hair">
        <color indexed="64"/>
      </top>
      <bottom style="double">
        <color indexed="64"/>
      </bottom>
      <diagonal/>
    </border>
    <border>
      <left/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/>
      <bottom style="double">
        <color indexed="64"/>
      </bottom>
      <diagonal/>
    </border>
    <border>
      <left/>
      <right style="hair">
        <color indexed="64"/>
      </right>
      <top/>
      <bottom style="double">
        <color indexed="64"/>
      </bottom>
      <diagonal/>
    </border>
    <border>
      <left style="hair">
        <color indexed="64"/>
      </left>
      <right style="hair">
        <color indexed="64"/>
      </right>
      <top/>
      <bottom style="double">
        <color indexed="64"/>
      </bottom>
      <diagonal/>
    </border>
    <border>
      <left style="hair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9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9" fillId="0" borderId="0">
      <protection locked="0"/>
    </xf>
    <xf numFmtId="168" fontId="9" fillId="0" borderId="0">
      <protection locked="0"/>
    </xf>
    <xf numFmtId="168" fontId="9" fillId="0" borderId="0">
      <protection locked="0"/>
    </xf>
    <xf numFmtId="168" fontId="9" fillId="0" borderId="0">
      <protection locked="0"/>
    </xf>
    <xf numFmtId="38" fontId="10" fillId="4" borderId="0" applyNumberFormat="0" applyBorder="0" applyAlignment="0" applyProtection="0"/>
    <xf numFmtId="168" fontId="11" fillId="0" borderId="0">
      <protection locked="0"/>
    </xf>
    <xf numFmtId="168" fontId="11" fillId="0" borderId="0">
      <protection locked="0"/>
    </xf>
    <xf numFmtId="10" fontId="10" fillId="5" borderId="66" applyNumberFormat="0" applyBorder="0" applyAlignment="0" applyProtection="0"/>
    <xf numFmtId="169" fontId="2" fillId="0" borderId="0" applyFont="0" applyFill="0" applyBorder="0" applyAlignment="0" applyProtection="0"/>
    <xf numFmtId="170" fontId="12" fillId="0" borderId="0"/>
    <xf numFmtId="10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1" fontId="13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280">
    <xf numFmtId="0" fontId="0" fillId="0" borderId="0" xfId="0"/>
    <xf numFmtId="0" fontId="5" fillId="0" borderId="1" xfId="0" applyFont="1" applyFill="1" applyBorder="1" applyAlignment="1" applyProtection="1">
      <alignment horizontal="left" vertical="center"/>
      <protection hidden="1"/>
    </xf>
    <xf numFmtId="0" fontId="5" fillId="0" borderId="2" xfId="0" applyFont="1" applyFill="1" applyBorder="1" applyAlignment="1" applyProtection="1">
      <alignment horizontal="left" vertical="center"/>
      <protection hidden="1"/>
    </xf>
    <xf numFmtId="0" fontId="5" fillId="0" borderId="2" xfId="0" applyFont="1" applyFill="1" applyBorder="1" applyAlignment="1" applyProtection="1">
      <alignment horizontal="center" vertical="center"/>
      <protection hidden="1"/>
    </xf>
    <xf numFmtId="0" fontId="5" fillId="0" borderId="4" xfId="0" applyFont="1" applyFill="1" applyBorder="1" applyAlignment="1" applyProtection="1">
      <alignment horizontal="left" vertical="center"/>
      <protection hidden="1"/>
    </xf>
    <xf numFmtId="0" fontId="5" fillId="0" borderId="0" xfId="0" applyFont="1" applyFill="1" applyBorder="1" applyAlignment="1" applyProtection="1">
      <alignment horizontal="left" vertical="center"/>
      <protection hidden="1"/>
    </xf>
    <xf numFmtId="0" fontId="5" fillId="2" borderId="0" xfId="0" applyFont="1" applyFill="1" applyBorder="1" applyAlignment="1">
      <alignment horizontal="left" vertical="center"/>
    </xf>
    <xf numFmtId="0" fontId="5" fillId="0" borderId="7" xfId="0" applyFont="1" applyFill="1" applyBorder="1" applyAlignment="1">
      <alignment horizontal="center" vertical="center"/>
    </xf>
    <xf numFmtId="9" fontId="5" fillId="0" borderId="7" xfId="0" applyNumberFormat="1" applyFont="1" applyFill="1" applyBorder="1" applyAlignment="1">
      <alignment horizontal="center" vertical="center"/>
    </xf>
    <xf numFmtId="9" fontId="5" fillId="0" borderId="8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 applyProtection="1">
      <alignment horizontal="left" vertical="center"/>
      <protection hidden="1"/>
    </xf>
    <xf numFmtId="0" fontId="6" fillId="0" borderId="2" xfId="0" applyFont="1" applyFill="1" applyBorder="1" applyAlignment="1" applyProtection="1">
      <alignment horizontal="left" vertical="center"/>
      <protection hidden="1"/>
    </xf>
    <xf numFmtId="0" fontId="5" fillId="0" borderId="3" xfId="0" applyFont="1" applyFill="1" applyBorder="1" applyAlignment="1" applyProtection="1">
      <alignment horizontal="left" vertical="center"/>
      <protection hidden="1"/>
    </xf>
    <xf numFmtId="0" fontId="5" fillId="0" borderId="7" xfId="0" applyFont="1" applyFill="1" applyBorder="1" applyAlignment="1" applyProtection="1">
      <alignment horizontal="left" vertical="center"/>
      <protection hidden="1"/>
    </xf>
    <xf numFmtId="0" fontId="5" fillId="0" borderId="8" xfId="0" applyFont="1" applyFill="1" applyBorder="1" applyAlignment="1" applyProtection="1">
      <alignment horizontal="left" vertical="center" wrapText="1"/>
      <protection hidden="1"/>
    </xf>
    <xf numFmtId="0" fontId="5" fillId="0" borderId="0" xfId="0" applyFont="1" applyFill="1" applyBorder="1" applyAlignment="1">
      <alignment horizontal="left" vertical="center" wrapText="1"/>
    </xf>
    <xf numFmtId="0" fontId="5" fillId="0" borderId="31" xfId="0" applyFont="1" applyFill="1" applyBorder="1" applyAlignment="1" applyProtection="1">
      <alignment horizontal="center" vertical="center" wrapText="1"/>
      <protection hidden="1"/>
    </xf>
    <xf numFmtId="9" fontId="5" fillId="0" borderId="4" xfId="0" applyNumberFormat="1" applyFont="1" applyFill="1" applyBorder="1" applyAlignment="1">
      <alignment horizontal="center" vertical="center"/>
    </xf>
    <xf numFmtId="9" fontId="5" fillId="0" borderId="0" xfId="0" applyNumberFormat="1" applyFont="1" applyFill="1" applyAlignment="1" applyProtection="1">
      <alignment horizontal="center" vertical="center"/>
      <protection locked="0" hidden="1"/>
    </xf>
    <xf numFmtId="9" fontId="6" fillId="0" borderId="0" xfId="0" applyNumberFormat="1" applyFont="1" applyFill="1" applyAlignment="1">
      <alignment horizontal="center" vertical="center"/>
    </xf>
    <xf numFmtId="9" fontId="5" fillId="0" borderId="0" xfId="0" applyNumberFormat="1" applyFont="1" applyFill="1" applyAlignment="1">
      <alignment horizontal="center" vertical="center"/>
    </xf>
    <xf numFmtId="9" fontId="6" fillId="0" borderId="4" xfId="0" applyNumberFormat="1" applyFont="1" applyFill="1" applyBorder="1" applyAlignment="1">
      <alignment horizontal="center" vertical="center"/>
    </xf>
    <xf numFmtId="9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 applyProtection="1">
      <alignment horizontal="center" vertical="center"/>
    </xf>
    <xf numFmtId="9" fontId="5" fillId="0" borderId="0" xfId="2" applyFont="1" applyFill="1" applyBorder="1" applyAlignment="1">
      <alignment horizontal="center" vertical="center"/>
    </xf>
    <xf numFmtId="0" fontId="5" fillId="0" borderId="52" xfId="0" applyFont="1" applyFill="1" applyBorder="1" applyAlignment="1" applyProtection="1">
      <alignment horizontal="center" vertical="center" wrapText="1"/>
      <protection hidden="1"/>
    </xf>
    <xf numFmtId="0" fontId="5" fillId="2" borderId="19" xfId="0" applyNumberFormat="1" applyFont="1" applyFill="1" applyBorder="1" applyAlignment="1" applyProtection="1">
      <alignment horizontal="center" vertical="center"/>
      <protection locked="0"/>
    </xf>
    <xf numFmtId="0" fontId="5" fillId="0" borderId="54" xfId="0" applyFont="1" applyFill="1" applyBorder="1" applyAlignment="1" applyProtection="1">
      <alignment horizontal="center" vertical="center" wrapText="1"/>
      <protection hidden="1"/>
    </xf>
    <xf numFmtId="9" fontId="7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0" borderId="1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 applyProtection="1">
      <alignment vertical="center"/>
      <protection locked="0" hidden="1"/>
    </xf>
    <xf numFmtId="0" fontId="2" fillId="0" borderId="0" xfId="0" applyFont="1" applyFill="1" applyAlignment="1" applyProtection="1">
      <alignment horizontal="center" vertical="center"/>
      <protection locked="0" hidden="1"/>
    </xf>
    <xf numFmtId="0" fontId="2" fillId="0" borderId="4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vertical="center"/>
    </xf>
    <xf numFmtId="0" fontId="2" fillId="0" borderId="7" xfId="0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5" fillId="0" borderId="1" xfId="0" quotePrefix="1" applyFont="1" applyFill="1" applyBorder="1" applyAlignment="1" applyProtection="1">
      <alignment horizontal="left" vertical="center"/>
      <protection hidden="1"/>
    </xf>
    <xf numFmtId="0" fontId="6" fillId="0" borderId="2" xfId="0" applyFont="1" applyFill="1" applyBorder="1" applyAlignment="1" applyProtection="1">
      <alignment horizontal="right" vertical="center"/>
      <protection hidden="1"/>
    </xf>
    <xf numFmtId="0" fontId="5" fillId="0" borderId="2" xfId="0" applyFont="1" applyFill="1" applyBorder="1" applyAlignment="1">
      <alignment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0" xfId="0" applyFont="1" applyFill="1" applyAlignment="1" applyProtection="1">
      <alignment vertical="center"/>
      <protection locked="0" hidden="1"/>
    </xf>
    <xf numFmtId="0" fontId="5" fillId="0" borderId="0" xfId="0" applyFont="1" applyFill="1" applyAlignment="1" applyProtection="1">
      <alignment horizontal="center" vertical="center"/>
      <protection locked="0" hidden="1"/>
    </xf>
    <xf numFmtId="0" fontId="5" fillId="0" borderId="0" xfId="0" applyFont="1" applyFill="1" applyBorder="1" applyAlignment="1" applyProtection="1">
      <alignment horizontal="center" vertical="center"/>
      <protection hidden="1"/>
    </xf>
    <xf numFmtId="0" fontId="5" fillId="0" borderId="0" xfId="0" applyFont="1" applyFill="1" applyAlignment="1" applyProtection="1">
      <alignment horizontal="center" vertical="center"/>
      <protection hidden="1"/>
    </xf>
    <xf numFmtId="0" fontId="5" fillId="0" borderId="4" xfId="0" quotePrefix="1" applyFont="1" applyFill="1" applyBorder="1" applyAlignment="1" applyProtection="1">
      <alignment horizontal="left" vertical="center"/>
      <protection hidden="1"/>
    </xf>
    <xf numFmtId="0" fontId="5" fillId="2" borderId="0" xfId="0" quotePrefix="1" applyFont="1" applyFill="1" applyBorder="1" applyAlignment="1">
      <alignment horizontal="left" vertical="center"/>
    </xf>
    <xf numFmtId="0" fontId="5" fillId="2" borderId="0" xfId="0" applyFont="1" applyFill="1" applyBorder="1" applyAlignment="1">
      <alignment horizontal="center" vertical="center"/>
    </xf>
    <xf numFmtId="0" fontId="5" fillId="0" borderId="6" xfId="0" applyFont="1" applyFill="1" applyBorder="1" applyAlignment="1" applyProtection="1">
      <alignment horizontal="left" vertical="center"/>
      <protection hidden="1"/>
    </xf>
    <xf numFmtId="0" fontId="5" fillId="0" borderId="7" xfId="0" applyFont="1" applyFill="1" applyBorder="1" applyAlignment="1" applyProtection="1">
      <alignment horizontal="center" vertical="center"/>
      <protection hidden="1"/>
    </xf>
    <xf numFmtId="0" fontId="5" fillId="0" borderId="6" xfId="0" quotePrefix="1" applyFont="1" applyFill="1" applyBorder="1" applyAlignment="1" applyProtection="1">
      <alignment horizontal="left" vertical="center"/>
      <protection hidden="1"/>
    </xf>
    <xf numFmtId="0" fontId="6" fillId="0" borderId="0" xfId="0" applyFont="1" applyFill="1" applyAlignment="1" applyProtection="1">
      <alignment horizontal="center" vertical="center"/>
      <protection locked="0" hidden="1"/>
    </xf>
    <xf numFmtId="0" fontId="6" fillId="0" borderId="4" xfId="0" applyFont="1" applyFill="1" applyBorder="1" applyAlignment="1" applyProtection="1">
      <alignment horizontal="center" vertical="center"/>
      <protection hidden="1"/>
    </xf>
    <xf numFmtId="0" fontId="5" fillId="0" borderId="0" xfId="0" applyFont="1" applyFill="1" applyBorder="1" applyAlignment="1" applyProtection="1">
      <alignment vertical="center"/>
      <protection hidden="1"/>
    </xf>
    <xf numFmtId="0" fontId="6" fillId="0" borderId="0" xfId="0" applyFont="1" applyFill="1" applyBorder="1" applyAlignment="1" applyProtection="1">
      <alignment horizontal="right" vertical="center"/>
      <protection hidden="1"/>
    </xf>
    <xf numFmtId="0" fontId="6" fillId="0" borderId="0" xfId="0" applyFont="1" applyFill="1" applyBorder="1" applyAlignment="1" applyProtection="1">
      <alignment horizontal="center" vertical="center"/>
      <protection hidden="1"/>
    </xf>
    <xf numFmtId="0" fontId="5" fillId="0" borderId="5" xfId="0" applyFont="1" applyFill="1" applyBorder="1" applyAlignment="1" applyProtection="1">
      <alignment horizontal="center" vertical="center"/>
      <protection hidden="1"/>
    </xf>
    <xf numFmtId="0" fontId="6" fillId="0" borderId="6" xfId="0" applyFont="1" applyFill="1" applyBorder="1" applyAlignment="1" applyProtection="1">
      <alignment horizontal="center" vertical="center"/>
      <protection hidden="1"/>
    </xf>
    <xf numFmtId="0" fontId="5" fillId="0" borderId="7" xfId="0" applyFont="1" applyFill="1" applyBorder="1" applyAlignment="1" applyProtection="1">
      <alignment vertical="center"/>
      <protection hidden="1"/>
    </xf>
    <xf numFmtId="0" fontId="6" fillId="0" borderId="7" xfId="0" applyFont="1" applyFill="1" applyBorder="1" applyAlignment="1" applyProtection="1">
      <alignment horizontal="right" vertical="center"/>
      <protection hidden="1"/>
    </xf>
    <xf numFmtId="0" fontId="6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left" vertical="center"/>
    </xf>
    <xf numFmtId="0" fontId="5" fillId="0" borderId="1" xfId="0" applyFont="1" applyFill="1" applyBorder="1" applyAlignment="1">
      <alignment vertical="center"/>
    </xf>
    <xf numFmtId="0" fontId="5" fillId="0" borderId="0" xfId="0" applyFont="1" applyFill="1" applyAlignment="1" applyProtection="1">
      <alignment horizontal="center" vertical="center" wrapText="1"/>
      <protection locked="0" hidden="1"/>
    </xf>
    <xf numFmtId="0" fontId="5" fillId="0" borderId="4" xfId="0" applyFont="1" applyFill="1" applyBorder="1" applyAlignment="1">
      <alignment vertical="center"/>
    </xf>
    <xf numFmtId="0" fontId="6" fillId="0" borderId="0" xfId="0" applyFont="1" applyFill="1" applyBorder="1" applyAlignment="1" applyProtection="1">
      <alignment horizontal="center" vertical="center"/>
      <protection locked="0" hidden="1"/>
    </xf>
    <xf numFmtId="0" fontId="5" fillId="0" borderId="5" xfId="0" applyFont="1" applyFill="1" applyBorder="1" applyAlignment="1">
      <alignment horizontal="center" vertical="center"/>
    </xf>
    <xf numFmtId="0" fontId="5" fillId="0" borderId="0" xfId="0" applyFont="1" applyFill="1" applyBorder="1" applyAlignment="1" applyProtection="1">
      <alignment vertical="center"/>
      <protection locked="0" hidden="1"/>
    </xf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 applyProtection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vertical="center"/>
    </xf>
    <xf numFmtId="0" fontId="5" fillId="0" borderId="6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 applyProtection="1">
      <alignment horizontal="center" vertical="center"/>
      <protection locked="0" hidden="1"/>
    </xf>
    <xf numFmtId="0" fontId="7" fillId="0" borderId="0" xfId="0" applyFont="1" applyFill="1" applyAlignment="1">
      <alignment horizontal="left" vertical="center"/>
    </xf>
    <xf numFmtId="0" fontId="7" fillId="0" borderId="0" xfId="0" applyFont="1" applyFill="1" applyBorder="1" applyAlignment="1" applyProtection="1">
      <alignment horizontal="center" vertical="center"/>
      <protection locked="0" hidden="1"/>
    </xf>
    <xf numFmtId="0" fontId="2" fillId="0" borderId="0" xfId="0" applyFont="1" applyFill="1" applyBorder="1" applyAlignment="1" applyProtection="1">
      <alignment vertical="center"/>
      <protection locked="0" hidden="1"/>
    </xf>
    <xf numFmtId="0" fontId="7" fillId="0" borderId="0" xfId="0" applyFont="1" applyAlignment="1">
      <alignment horizontal="right" vertical="center"/>
    </xf>
    <xf numFmtId="0" fontId="7" fillId="0" borderId="66" xfId="0" applyFont="1" applyBorder="1" applyAlignment="1">
      <alignment vertical="center"/>
    </xf>
    <xf numFmtId="9" fontId="8" fillId="0" borderId="0" xfId="2" applyFont="1" applyAlignment="1">
      <alignment horizontal="right" vertical="center" wrapText="1"/>
    </xf>
    <xf numFmtId="0" fontId="7" fillId="0" borderId="66" xfId="0" applyFont="1" applyFill="1" applyBorder="1" applyAlignment="1">
      <alignment vertical="center"/>
    </xf>
    <xf numFmtId="0" fontId="6" fillId="2" borderId="19" xfId="0" applyNumberFormat="1" applyFont="1" applyFill="1" applyBorder="1" applyAlignment="1" applyProtection="1">
      <alignment horizontal="center" vertical="center"/>
      <protection locked="0"/>
    </xf>
    <xf numFmtId="0" fontId="6" fillId="2" borderId="33" xfId="0" applyNumberFormat="1" applyFont="1" applyFill="1" applyBorder="1" applyAlignment="1" applyProtection="1">
      <alignment horizontal="center" vertical="center"/>
      <protection locked="0"/>
    </xf>
    <xf numFmtId="0" fontId="2" fillId="0" borderId="0" xfId="0" applyFont="1" applyFill="1" applyBorder="1" applyAlignment="1">
      <alignment horizontal="left" vertical="center"/>
    </xf>
    <xf numFmtId="0" fontId="5" fillId="0" borderId="7" xfId="0" applyFont="1" applyFill="1" applyBorder="1" applyAlignment="1" applyProtection="1">
      <alignment horizontal="left" vertical="center" wrapText="1"/>
      <protection hidden="1"/>
    </xf>
    <xf numFmtId="0" fontId="5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5" fillId="0" borderId="7" xfId="0" applyFont="1" applyFill="1" applyBorder="1" applyAlignment="1" applyProtection="1">
      <alignment horizontal="left" vertical="center" wrapText="1"/>
      <protection hidden="1"/>
    </xf>
    <xf numFmtId="0" fontId="5" fillId="0" borderId="2" xfId="0" applyFont="1" applyFill="1" applyBorder="1" applyAlignment="1" applyProtection="1">
      <alignment vertical="center"/>
      <protection locked="0"/>
    </xf>
    <xf numFmtId="0" fontId="2" fillId="0" borderId="0" xfId="0" applyFont="1" applyFill="1" applyBorder="1" applyAlignment="1">
      <alignment horizontal="left" vertical="center"/>
    </xf>
    <xf numFmtId="0" fontId="5" fillId="0" borderId="7" xfId="0" applyFont="1" applyFill="1" applyBorder="1" applyAlignment="1" applyProtection="1">
      <alignment horizontal="left" vertical="center" wrapText="1"/>
      <protection hidden="1"/>
    </xf>
    <xf numFmtId="0" fontId="5" fillId="0" borderId="7" xfId="0" applyFont="1" applyFill="1" applyBorder="1" applyAlignment="1" applyProtection="1">
      <alignment horizontal="left" vertical="center" wrapText="1"/>
      <protection hidden="1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5" fillId="0" borderId="7" xfId="0" applyFont="1" applyFill="1" applyBorder="1" applyAlignment="1" applyProtection="1">
      <alignment horizontal="left" vertical="center" wrapText="1"/>
      <protection hidden="1"/>
    </xf>
    <xf numFmtId="0" fontId="7" fillId="0" borderId="57" xfId="0" applyFont="1" applyFill="1" applyBorder="1" applyAlignment="1">
      <alignment horizontal="center" vertical="center"/>
    </xf>
    <xf numFmtId="0" fontId="7" fillId="0" borderId="37" xfId="0" applyFont="1" applyFill="1" applyBorder="1" applyAlignment="1">
      <alignment horizontal="center" vertical="center"/>
    </xf>
    <xf numFmtId="0" fontId="7" fillId="0" borderId="61" xfId="0" applyFont="1" applyFill="1" applyBorder="1" applyAlignment="1">
      <alignment horizontal="center" vertical="center"/>
    </xf>
    <xf numFmtId="0" fontId="7" fillId="0" borderId="41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/>
    </xf>
    <xf numFmtId="0" fontId="7" fillId="0" borderId="18" xfId="0" applyFont="1" applyFill="1" applyBorder="1" applyAlignment="1">
      <alignment horizontal="center" vertical="center"/>
    </xf>
    <xf numFmtId="0" fontId="15" fillId="0" borderId="58" xfId="0" applyFont="1" applyFill="1" applyBorder="1" applyAlignment="1">
      <alignment horizontal="left" vertical="center" wrapText="1"/>
    </xf>
    <xf numFmtId="0" fontId="2" fillId="0" borderId="59" xfId="0" applyFont="1" applyFill="1" applyBorder="1" applyAlignment="1">
      <alignment horizontal="left" vertical="center"/>
    </xf>
    <xf numFmtId="0" fontId="2" fillId="0" borderId="60" xfId="0" applyFont="1" applyFill="1" applyBorder="1" applyAlignment="1">
      <alignment horizontal="left" vertical="center"/>
    </xf>
    <xf numFmtId="0" fontId="2" fillId="0" borderId="62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63" xfId="0" applyFont="1" applyFill="1" applyBorder="1" applyAlignment="1">
      <alignment horizontal="left" vertical="center"/>
    </xf>
    <xf numFmtId="0" fontId="2" fillId="0" borderId="64" xfId="0" applyFont="1" applyFill="1" applyBorder="1" applyAlignment="1">
      <alignment horizontal="left" vertical="center"/>
    </xf>
    <xf numFmtId="0" fontId="2" fillId="0" borderId="43" xfId="0" applyFont="1" applyFill="1" applyBorder="1" applyAlignment="1">
      <alignment horizontal="left" vertical="center"/>
    </xf>
    <xf numFmtId="0" fontId="2" fillId="0" borderId="65" xfId="0" applyFont="1" applyFill="1" applyBorder="1" applyAlignment="1">
      <alignment horizontal="left" vertical="center"/>
    </xf>
    <xf numFmtId="0" fontId="1" fillId="0" borderId="58" xfId="0" applyFont="1" applyFill="1" applyBorder="1" applyAlignment="1">
      <alignment horizontal="left" vertical="center"/>
    </xf>
    <xf numFmtId="0" fontId="1" fillId="0" borderId="58" xfId="0" applyFont="1" applyFill="1" applyBorder="1" applyAlignment="1">
      <alignment horizontal="left" vertical="center" wrapText="1"/>
    </xf>
    <xf numFmtId="9" fontId="8" fillId="0" borderId="0" xfId="2" applyFont="1" applyAlignment="1">
      <alignment horizontal="center" vertical="center" wrapText="1"/>
    </xf>
    <xf numFmtId="9" fontId="5" fillId="2" borderId="23" xfId="2" applyFont="1" applyFill="1" applyBorder="1" applyAlignment="1" applyProtection="1">
      <alignment horizontal="center" vertical="center"/>
      <protection locked="0"/>
    </xf>
    <xf numFmtId="9" fontId="5" fillId="2" borderId="22" xfId="2" applyFont="1" applyFill="1" applyBorder="1" applyAlignment="1" applyProtection="1">
      <alignment horizontal="center" vertical="center"/>
      <protection locked="0"/>
    </xf>
    <xf numFmtId="9" fontId="5" fillId="2" borderId="24" xfId="2" applyFont="1" applyFill="1" applyBorder="1" applyAlignment="1" applyProtection="1">
      <alignment horizontal="center" vertical="center"/>
      <protection locked="0"/>
    </xf>
    <xf numFmtId="0" fontId="5" fillId="0" borderId="55" xfId="0" applyFont="1" applyFill="1" applyBorder="1" applyAlignment="1" applyProtection="1">
      <alignment horizontal="center" vertical="center" shrinkToFit="1"/>
      <protection hidden="1"/>
    </xf>
    <xf numFmtId="0" fontId="5" fillId="0" borderId="23" xfId="0" applyFont="1" applyFill="1" applyBorder="1" applyAlignment="1" applyProtection="1">
      <alignment horizontal="center" vertical="center" shrinkToFit="1"/>
      <protection hidden="1"/>
    </xf>
    <xf numFmtId="0" fontId="5" fillId="0" borderId="39" xfId="0" applyFont="1" applyFill="1" applyBorder="1" applyAlignment="1" applyProtection="1">
      <alignment horizontal="center" vertical="center"/>
      <protection locked="0"/>
    </xf>
    <xf numFmtId="0" fontId="5" fillId="3" borderId="0" xfId="0" applyFont="1" applyFill="1" applyBorder="1" applyAlignment="1" applyProtection="1">
      <alignment horizontal="left" vertical="center"/>
      <protection locked="0"/>
    </xf>
    <xf numFmtId="167" fontId="5" fillId="2" borderId="4" xfId="0" applyNumberFormat="1" applyFont="1" applyFill="1" applyBorder="1" applyAlignment="1" applyProtection="1">
      <alignment horizontal="center" vertical="center" wrapText="1"/>
      <protection locked="0"/>
    </xf>
    <xf numFmtId="167" fontId="5" fillId="2" borderId="0" xfId="0" applyNumberFormat="1" applyFont="1" applyFill="1" applyBorder="1" applyAlignment="1" applyProtection="1">
      <alignment horizontal="center" vertical="center" wrapText="1"/>
      <protection locked="0"/>
    </xf>
    <xf numFmtId="167" fontId="5" fillId="2" borderId="41" xfId="0" applyNumberFormat="1" applyFont="1" applyFill="1" applyBorder="1" applyAlignment="1" applyProtection="1">
      <alignment horizontal="center" vertical="center" wrapText="1"/>
      <protection locked="0"/>
    </xf>
    <xf numFmtId="167" fontId="5" fillId="2" borderId="6" xfId="0" applyNumberFormat="1" applyFont="1" applyFill="1" applyBorder="1" applyAlignment="1" applyProtection="1">
      <alignment horizontal="center" vertical="center" wrapText="1"/>
      <protection locked="0"/>
    </xf>
    <xf numFmtId="167" fontId="5" fillId="2" borderId="7" xfId="0" applyNumberFormat="1" applyFont="1" applyFill="1" applyBorder="1" applyAlignment="1" applyProtection="1">
      <alignment horizontal="center" vertical="center" wrapText="1"/>
      <protection locked="0"/>
    </xf>
    <xf numFmtId="167" fontId="5" fillId="2" borderId="26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8" xfId="0" applyFont="1" applyFill="1" applyBorder="1" applyAlignment="1" applyProtection="1">
      <alignment horizontal="center" vertical="center" shrinkToFit="1"/>
      <protection hidden="1"/>
    </xf>
    <xf numFmtId="0" fontId="5" fillId="0" borderId="39" xfId="0" applyFont="1" applyFill="1" applyBorder="1" applyAlignment="1" applyProtection="1">
      <alignment horizontal="center" vertical="center" shrinkToFit="1"/>
      <protection hidden="1"/>
    </xf>
    <xf numFmtId="172" fontId="5" fillId="2" borderId="33" xfId="0" applyNumberFormat="1" applyFont="1" applyFill="1" applyBorder="1" applyAlignment="1" applyProtection="1">
      <alignment horizontal="center" vertical="center"/>
      <protection locked="0"/>
    </xf>
    <xf numFmtId="167" fontId="5" fillId="2" borderId="35" xfId="0" applyNumberFormat="1" applyFont="1" applyFill="1" applyBorder="1" applyAlignment="1" applyProtection="1">
      <alignment horizontal="center" vertical="center"/>
      <protection locked="0"/>
    </xf>
    <xf numFmtId="167" fontId="5" fillId="2" borderId="36" xfId="0" applyNumberFormat="1" applyFont="1" applyFill="1" applyBorder="1" applyAlignment="1" applyProtection="1">
      <alignment horizontal="center" vertical="center"/>
      <protection locked="0"/>
    </xf>
    <xf numFmtId="167" fontId="5" fillId="2" borderId="37" xfId="0" applyNumberFormat="1" applyFont="1" applyFill="1" applyBorder="1" applyAlignment="1" applyProtection="1">
      <alignment horizontal="center" vertical="center"/>
      <protection locked="0"/>
    </xf>
    <xf numFmtId="0" fontId="5" fillId="0" borderId="33" xfId="0" applyFont="1" applyFill="1" applyBorder="1" applyAlignment="1" applyProtection="1">
      <alignment horizontal="center" vertical="center" shrinkToFit="1"/>
      <protection hidden="1"/>
    </xf>
    <xf numFmtId="0" fontId="5" fillId="0" borderId="38" xfId="0" applyFont="1" applyFill="1" applyBorder="1" applyAlignment="1" applyProtection="1">
      <alignment horizontal="center" vertical="center" wrapText="1"/>
      <protection hidden="1"/>
    </xf>
    <xf numFmtId="0" fontId="5" fillId="0" borderId="39" xfId="0" applyFont="1" applyFill="1" applyBorder="1" applyAlignment="1" applyProtection="1">
      <alignment horizontal="center" vertical="center" wrapText="1"/>
      <protection hidden="1"/>
    </xf>
    <xf numFmtId="0" fontId="5" fillId="0" borderId="40" xfId="0" applyFont="1" applyFill="1" applyBorder="1" applyAlignment="1" applyProtection="1">
      <alignment horizontal="center" vertical="center" wrapText="1"/>
      <protection hidden="1"/>
    </xf>
    <xf numFmtId="0" fontId="5" fillId="0" borderId="33" xfId="0" applyFont="1" applyFill="1" applyBorder="1" applyAlignment="1" applyProtection="1">
      <alignment horizontal="center" vertical="center" wrapText="1"/>
      <protection hidden="1"/>
    </xf>
    <xf numFmtId="9" fontId="6" fillId="0" borderId="33" xfId="2" applyFont="1" applyFill="1" applyBorder="1" applyAlignment="1" applyProtection="1">
      <alignment horizontal="center" vertical="center"/>
      <protection hidden="1"/>
    </xf>
    <xf numFmtId="9" fontId="5" fillId="2" borderId="46" xfId="2" applyFont="1" applyFill="1" applyBorder="1" applyAlignment="1" applyProtection="1">
      <alignment horizontal="center" vertical="center"/>
      <protection locked="0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67" fontId="5" fillId="2" borderId="42" xfId="0" applyNumberFormat="1" applyFont="1" applyFill="1" applyBorder="1" applyAlignment="1" applyProtection="1">
      <alignment horizontal="center" vertical="center" wrapText="1"/>
      <protection locked="0"/>
    </xf>
    <xf numFmtId="167" fontId="5" fillId="2" borderId="43" xfId="0" applyNumberFormat="1" applyFont="1" applyFill="1" applyBorder="1" applyAlignment="1" applyProtection="1">
      <alignment horizontal="center" vertical="center" wrapText="1"/>
      <protection locked="0"/>
    </xf>
    <xf numFmtId="167" fontId="5" fillId="2" borderId="44" xfId="0" applyNumberFormat="1" applyFont="1" applyFill="1" applyBorder="1" applyAlignment="1" applyProtection="1">
      <alignment horizontal="center" vertical="center" wrapText="1"/>
      <protection locked="0"/>
    </xf>
    <xf numFmtId="9" fontId="6" fillId="0" borderId="34" xfId="2" applyFont="1" applyFill="1" applyBorder="1" applyAlignment="1" applyProtection="1">
      <alignment horizontal="center" vertical="center"/>
      <protection hidden="1"/>
    </xf>
    <xf numFmtId="9" fontId="6" fillId="0" borderId="56" xfId="2" applyFont="1" applyFill="1" applyBorder="1" applyAlignment="1" applyProtection="1">
      <alignment horizontal="center" vertical="center"/>
      <protection hidden="1"/>
    </xf>
    <xf numFmtId="172" fontId="5" fillId="2" borderId="38" xfId="0" applyNumberFormat="1" applyFont="1" applyFill="1" applyBorder="1" applyAlignment="1" applyProtection="1">
      <alignment horizontal="center" vertical="center"/>
      <protection locked="0"/>
    </xf>
    <xf numFmtId="172" fontId="5" fillId="2" borderId="40" xfId="0" applyNumberFormat="1" applyFont="1" applyFill="1" applyBorder="1" applyAlignment="1" applyProtection="1">
      <alignment horizontal="center" vertical="center"/>
      <protection locked="0"/>
    </xf>
    <xf numFmtId="172" fontId="5" fillId="2" borderId="39" xfId="0" applyNumberFormat="1" applyFont="1" applyFill="1" applyBorder="1" applyAlignment="1" applyProtection="1">
      <alignment horizontal="center" vertical="center"/>
      <protection locked="0"/>
    </xf>
    <xf numFmtId="9" fontId="5" fillId="0" borderId="53" xfId="0" applyNumberFormat="1" applyFont="1" applyFill="1" applyBorder="1" applyAlignment="1" applyProtection="1">
      <alignment horizontal="center" vertical="center"/>
      <protection hidden="1"/>
    </xf>
    <xf numFmtId="9" fontId="5" fillId="0" borderId="17" xfId="0" applyNumberFormat="1" applyFont="1" applyFill="1" applyBorder="1" applyAlignment="1" applyProtection="1">
      <alignment horizontal="center" vertical="center"/>
      <protection hidden="1"/>
    </xf>
    <xf numFmtId="9" fontId="5" fillId="0" borderId="18" xfId="0" applyNumberFormat="1" applyFont="1" applyFill="1" applyBorder="1" applyAlignment="1" applyProtection="1">
      <alignment horizontal="center" vertical="center"/>
      <protection hidden="1"/>
    </xf>
    <xf numFmtId="9" fontId="5" fillId="0" borderId="16" xfId="0" applyNumberFormat="1" applyFont="1" applyFill="1" applyBorder="1" applyAlignment="1" applyProtection="1">
      <alignment horizontal="center" vertical="center" shrinkToFit="1"/>
      <protection hidden="1"/>
    </xf>
    <xf numFmtId="9" fontId="5" fillId="0" borderId="17" xfId="0" applyNumberFormat="1" applyFont="1" applyFill="1" applyBorder="1" applyAlignment="1" applyProtection="1">
      <alignment horizontal="center" vertical="center" shrinkToFit="1"/>
      <protection hidden="1"/>
    </xf>
    <xf numFmtId="9" fontId="5" fillId="0" borderId="18" xfId="0" applyNumberFormat="1" applyFont="1" applyFill="1" applyBorder="1" applyAlignment="1" applyProtection="1">
      <alignment horizontal="center" vertical="center" shrinkToFit="1"/>
      <protection hidden="1"/>
    </xf>
    <xf numFmtId="0" fontId="5" fillId="0" borderId="45" xfId="0" applyFont="1" applyFill="1" applyBorder="1" applyAlignment="1" applyProtection="1">
      <alignment horizontal="center" vertical="center" shrinkToFit="1"/>
      <protection hidden="1"/>
    </xf>
    <xf numFmtId="0" fontId="5" fillId="0" borderId="46" xfId="0" applyFont="1" applyFill="1" applyBorder="1" applyAlignment="1" applyProtection="1">
      <alignment horizontal="center" vertical="center" shrinkToFit="1"/>
      <protection hidden="1"/>
    </xf>
    <xf numFmtId="0" fontId="5" fillId="0" borderId="50" xfId="0" applyFont="1" applyFill="1" applyBorder="1" applyAlignment="1" applyProtection="1">
      <alignment horizontal="center" vertical="center" shrinkToFit="1"/>
      <protection hidden="1"/>
    </xf>
    <xf numFmtId="0" fontId="5" fillId="0" borderId="51" xfId="0" applyFont="1" applyFill="1" applyBorder="1" applyAlignment="1" applyProtection="1">
      <alignment horizontal="center" vertical="center" shrinkToFit="1"/>
      <protection hidden="1"/>
    </xf>
    <xf numFmtId="0" fontId="5" fillId="0" borderId="51" xfId="0" applyFont="1" applyFill="1" applyBorder="1" applyAlignment="1" applyProtection="1">
      <alignment horizontal="center" vertical="center"/>
      <protection hidden="1"/>
    </xf>
    <xf numFmtId="49" fontId="5" fillId="2" borderId="35" xfId="0" applyNumberFormat="1" applyFont="1" applyFill="1" applyBorder="1" applyAlignment="1" applyProtection="1">
      <alignment horizontal="center" vertical="center"/>
      <protection locked="0"/>
    </xf>
    <xf numFmtId="49" fontId="5" fillId="2" borderId="36" xfId="0" applyNumberFormat="1" applyFont="1" applyFill="1" applyBorder="1" applyAlignment="1" applyProtection="1">
      <alignment horizontal="center" vertical="center"/>
      <protection locked="0"/>
    </xf>
    <xf numFmtId="49" fontId="5" fillId="2" borderId="37" xfId="0" applyNumberFormat="1" applyFont="1" applyFill="1" applyBorder="1" applyAlignment="1" applyProtection="1">
      <alignment horizontal="center" vertical="center"/>
      <protection locked="0"/>
    </xf>
    <xf numFmtId="9" fontId="6" fillId="0" borderId="49" xfId="2" applyFont="1" applyFill="1" applyBorder="1" applyAlignment="1" applyProtection="1">
      <alignment horizontal="center" vertical="center"/>
      <protection hidden="1"/>
    </xf>
    <xf numFmtId="9" fontId="5" fillId="6" borderId="46" xfId="2" applyFont="1" applyFill="1" applyBorder="1" applyAlignment="1" applyProtection="1">
      <alignment horizontal="center" vertical="center"/>
      <protection locked="0"/>
    </xf>
    <xf numFmtId="0" fontId="0" fillId="6" borderId="47" xfId="0" applyFill="1" applyBorder="1" applyAlignment="1">
      <alignment vertical="center"/>
    </xf>
    <xf numFmtId="0" fontId="0" fillId="6" borderId="48" xfId="0" applyFill="1" applyBorder="1" applyAlignment="1">
      <alignment vertical="center"/>
    </xf>
    <xf numFmtId="167" fontId="6" fillId="2" borderId="4" xfId="0" applyNumberFormat="1" applyFont="1" applyFill="1" applyBorder="1" applyAlignment="1" applyProtection="1">
      <alignment horizontal="center" vertical="center" wrapText="1"/>
      <protection locked="0"/>
    </xf>
    <xf numFmtId="167" fontId="6" fillId="2" borderId="0" xfId="0" applyNumberFormat="1" applyFont="1" applyFill="1" applyBorder="1" applyAlignment="1" applyProtection="1">
      <alignment horizontal="center" vertical="center" wrapText="1"/>
      <protection locked="0"/>
    </xf>
    <xf numFmtId="167" fontId="6" fillId="2" borderId="41" xfId="0" applyNumberFormat="1" applyFont="1" applyFill="1" applyBorder="1" applyAlignment="1" applyProtection="1">
      <alignment horizontal="center" vertical="center" wrapText="1"/>
      <protection locked="0"/>
    </xf>
    <xf numFmtId="167" fontId="6" fillId="2" borderId="42" xfId="0" applyNumberFormat="1" applyFont="1" applyFill="1" applyBorder="1" applyAlignment="1" applyProtection="1">
      <alignment horizontal="center" vertical="center" wrapText="1"/>
      <protection locked="0"/>
    </xf>
    <xf numFmtId="167" fontId="6" fillId="2" borderId="43" xfId="0" applyNumberFormat="1" applyFont="1" applyFill="1" applyBorder="1" applyAlignment="1" applyProtection="1">
      <alignment horizontal="center" vertical="center" wrapText="1"/>
      <protection locked="0"/>
    </xf>
    <xf numFmtId="167" fontId="6" fillId="2" borderId="44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8" xfId="0" applyFont="1" applyFill="1" applyBorder="1" applyAlignment="1" applyProtection="1">
      <alignment horizontal="center" vertical="center" shrinkToFit="1"/>
    </xf>
    <xf numFmtId="0" fontId="5" fillId="0" borderId="39" xfId="0" applyFont="1" applyFill="1" applyBorder="1" applyAlignment="1" applyProtection="1">
      <alignment horizontal="center" vertical="center" shrinkToFit="1"/>
    </xf>
    <xf numFmtId="9" fontId="5" fillId="7" borderId="46" xfId="2" applyFont="1" applyFill="1" applyBorder="1" applyAlignment="1" applyProtection="1">
      <alignment horizontal="center" vertical="center"/>
      <protection locked="0"/>
    </xf>
    <xf numFmtId="9" fontId="5" fillId="7" borderId="47" xfId="2" applyFont="1" applyFill="1" applyBorder="1" applyAlignment="1" applyProtection="1">
      <alignment horizontal="center" vertical="center"/>
      <protection locked="0"/>
    </xf>
    <xf numFmtId="9" fontId="5" fillId="7" borderId="48" xfId="2" applyFont="1" applyFill="1" applyBorder="1" applyAlignment="1" applyProtection="1">
      <alignment horizontal="center" vertical="center"/>
      <protection locked="0"/>
    </xf>
    <xf numFmtId="167" fontId="14" fillId="2" borderId="4" xfId="0" applyNumberFormat="1" applyFont="1" applyFill="1" applyBorder="1" applyAlignment="1" applyProtection="1">
      <alignment horizontal="center" vertical="center" wrapText="1"/>
      <protection locked="0"/>
    </xf>
    <xf numFmtId="9" fontId="5" fillId="9" borderId="46" xfId="2" applyFont="1" applyFill="1" applyBorder="1" applyAlignment="1" applyProtection="1">
      <alignment horizontal="center" vertical="center"/>
      <protection locked="0"/>
    </xf>
    <xf numFmtId="9" fontId="5" fillId="9" borderId="47" xfId="2" applyFont="1" applyFill="1" applyBorder="1" applyAlignment="1" applyProtection="1">
      <alignment horizontal="center" vertical="center"/>
      <protection locked="0"/>
    </xf>
    <xf numFmtId="9" fontId="5" fillId="9" borderId="48" xfId="2" applyFont="1" applyFill="1" applyBorder="1" applyAlignment="1" applyProtection="1">
      <alignment horizontal="center" vertical="center"/>
      <protection locked="0"/>
    </xf>
    <xf numFmtId="9" fontId="5" fillId="6" borderId="47" xfId="2" applyFont="1" applyFill="1" applyBorder="1" applyAlignment="1" applyProtection="1">
      <alignment horizontal="center" vertical="center"/>
      <protection locked="0"/>
    </xf>
    <xf numFmtId="9" fontId="5" fillId="6" borderId="48" xfId="2" applyFont="1" applyFill="1" applyBorder="1" applyAlignment="1" applyProtection="1">
      <alignment horizontal="center" vertical="center"/>
      <protection locked="0"/>
    </xf>
    <xf numFmtId="0" fontId="0" fillId="0" borderId="40" xfId="0" applyBorder="1" applyAlignment="1">
      <alignment vertical="center"/>
    </xf>
    <xf numFmtId="0" fontId="5" fillId="0" borderId="29" xfId="0" applyFont="1" applyFill="1" applyBorder="1" applyAlignment="1" applyProtection="1">
      <alignment horizontal="center" vertical="center" shrinkToFit="1"/>
      <protection hidden="1"/>
    </xf>
    <xf numFmtId="0" fontId="5" fillId="0" borderId="30" xfId="0" applyFont="1" applyFill="1" applyBorder="1" applyAlignment="1" applyProtection="1">
      <alignment horizontal="center" vertical="center" shrinkToFit="1"/>
      <protection hidden="1"/>
    </xf>
    <xf numFmtId="0" fontId="5" fillId="0" borderId="30" xfId="0" applyFont="1" applyFill="1" applyBorder="1" applyAlignment="1" applyProtection="1">
      <alignment horizontal="center" vertical="center"/>
      <protection hidden="1"/>
    </xf>
    <xf numFmtId="9" fontId="5" fillId="0" borderId="32" xfId="0" applyNumberFormat="1" applyFont="1" applyFill="1" applyBorder="1" applyAlignment="1" applyProtection="1">
      <alignment horizontal="center" vertical="center"/>
      <protection hidden="1"/>
    </xf>
    <xf numFmtId="9" fontId="5" fillId="0" borderId="33" xfId="0" applyNumberFormat="1" applyFont="1" applyFill="1" applyBorder="1" applyAlignment="1" applyProtection="1">
      <alignment horizontal="center" vertical="center"/>
      <protection hidden="1"/>
    </xf>
    <xf numFmtId="9" fontId="5" fillId="0" borderId="33" xfId="0" applyNumberFormat="1" applyFont="1" applyFill="1" applyBorder="1" applyAlignment="1" applyProtection="1">
      <alignment horizontal="center" vertical="center" shrinkToFit="1"/>
      <protection hidden="1"/>
    </xf>
    <xf numFmtId="1" fontId="5" fillId="0" borderId="16" xfId="1" quotePrefix="1" applyNumberFormat="1" applyFont="1" applyFill="1" applyBorder="1" applyAlignment="1" applyProtection="1">
      <alignment horizontal="center" vertical="center" wrapText="1"/>
      <protection hidden="1"/>
    </xf>
    <xf numFmtId="1" fontId="5" fillId="0" borderId="17" xfId="1" applyNumberFormat="1" applyFont="1" applyFill="1" applyBorder="1" applyAlignment="1" applyProtection="1">
      <alignment horizontal="center" vertical="center"/>
      <protection hidden="1"/>
    </xf>
    <xf numFmtId="1" fontId="5" fillId="0" borderId="18" xfId="1" applyNumberFormat="1" applyFont="1" applyFill="1" applyBorder="1" applyAlignment="1" applyProtection="1">
      <alignment horizontal="center" vertical="center"/>
      <protection hidden="1"/>
    </xf>
    <xf numFmtId="1" fontId="5" fillId="0" borderId="19" xfId="1" applyNumberFormat="1" applyFont="1" applyFill="1" applyBorder="1" applyAlignment="1" applyProtection="1">
      <alignment horizontal="center" vertical="center"/>
      <protection hidden="1"/>
    </xf>
    <xf numFmtId="1" fontId="5" fillId="0" borderId="20" xfId="1" applyNumberFormat="1" applyFont="1" applyFill="1" applyBorder="1" applyAlignment="1" applyProtection="1">
      <alignment horizontal="center" vertical="center"/>
      <protection hidden="1"/>
    </xf>
    <xf numFmtId="2" fontId="5" fillId="2" borderId="21" xfId="1" applyNumberFormat="1" applyFont="1" applyFill="1" applyBorder="1" applyAlignment="1" applyProtection="1">
      <alignment horizontal="center" vertical="center"/>
      <protection locked="0"/>
    </xf>
    <xf numFmtId="2" fontId="5" fillId="2" borderId="22" xfId="1" applyNumberFormat="1" applyFont="1" applyFill="1" applyBorder="1" applyAlignment="1" applyProtection="1">
      <alignment horizontal="center" vertical="center"/>
      <protection locked="0"/>
    </xf>
    <xf numFmtId="2" fontId="5" fillId="2" borderId="23" xfId="1" applyNumberFormat="1" applyFont="1" applyFill="1" applyBorder="1" applyAlignment="1" applyProtection="1">
      <alignment horizontal="center" vertical="center"/>
      <protection locked="0"/>
    </xf>
    <xf numFmtId="2" fontId="5" fillId="2" borderId="24" xfId="1" applyNumberFormat="1" applyFont="1" applyFill="1" applyBorder="1" applyAlignment="1" applyProtection="1">
      <alignment horizontal="center" vertical="center"/>
      <protection locked="0"/>
    </xf>
    <xf numFmtId="0" fontId="5" fillId="2" borderId="25" xfId="0" applyFont="1" applyFill="1" applyBorder="1" applyAlignment="1" applyProtection="1">
      <alignment horizontal="center" vertical="center"/>
      <protection locked="0"/>
    </xf>
    <xf numFmtId="0" fontId="5" fillId="2" borderId="7" xfId="0" applyFont="1" applyFill="1" applyBorder="1" applyAlignment="1" applyProtection="1">
      <alignment horizontal="center" vertical="center"/>
      <protection locked="0"/>
    </xf>
    <xf numFmtId="0" fontId="5" fillId="2" borderId="26" xfId="0" applyFont="1" applyFill="1" applyBorder="1" applyAlignment="1" applyProtection="1">
      <alignment horizontal="center" vertical="center"/>
      <protection locked="0"/>
    </xf>
    <xf numFmtId="1" fontId="5" fillId="2" borderId="27" xfId="1" applyNumberFormat="1" applyFont="1" applyFill="1" applyBorder="1" applyAlignment="1" applyProtection="1">
      <alignment horizontal="center" vertical="center"/>
      <protection locked="0"/>
    </xf>
    <xf numFmtId="1" fontId="5" fillId="2" borderId="28" xfId="1" applyNumberFormat="1" applyFont="1" applyFill="1" applyBorder="1" applyAlignment="1" applyProtection="1">
      <alignment horizontal="center" vertical="center"/>
      <protection locked="0"/>
    </xf>
    <xf numFmtId="0" fontId="5" fillId="2" borderId="7" xfId="0" applyFont="1" applyFill="1" applyBorder="1" applyAlignment="1" applyProtection="1">
      <alignment horizontal="left" vertical="center"/>
      <protection locked="0"/>
    </xf>
    <xf numFmtId="0" fontId="5" fillId="2" borderId="8" xfId="0" applyFont="1" applyFill="1" applyBorder="1" applyAlignment="1" applyProtection="1">
      <alignment horizontal="left" vertical="center"/>
      <protection locked="0"/>
    </xf>
    <xf numFmtId="0" fontId="5" fillId="2" borderId="7" xfId="0" applyFont="1" applyFill="1" applyBorder="1" applyAlignment="1">
      <alignment horizontal="left" vertical="center"/>
    </xf>
    <xf numFmtId="0" fontId="5" fillId="0" borderId="9" xfId="0" applyFont="1" applyFill="1" applyBorder="1" applyAlignment="1" applyProtection="1">
      <alignment horizontal="center" vertical="center"/>
      <protection hidden="1"/>
    </xf>
    <xf numFmtId="0" fontId="5" fillId="0" borderId="10" xfId="0" applyFont="1" applyFill="1" applyBorder="1" applyAlignment="1" applyProtection="1">
      <alignment horizontal="center" vertical="center"/>
      <protection hidden="1"/>
    </xf>
    <xf numFmtId="0" fontId="5" fillId="0" borderId="11" xfId="0" applyFont="1" applyFill="1" applyBorder="1" applyAlignment="1" applyProtection="1">
      <alignment horizontal="center" vertical="center"/>
      <protection hidden="1"/>
    </xf>
    <xf numFmtId="0" fontId="5" fillId="0" borderId="1" xfId="0" applyFont="1" applyFill="1" applyBorder="1" applyAlignment="1" applyProtection="1">
      <alignment horizontal="left" vertical="center" wrapText="1"/>
      <protection hidden="1"/>
    </xf>
    <xf numFmtId="0" fontId="5" fillId="0" borderId="2" xfId="0" applyFont="1" applyFill="1" applyBorder="1" applyAlignment="1" applyProtection="1">
      <alignment horizontal="left" vertical="center" wrapText="1"/>
      <protection hidden="1"/>
    </xf>
    <xf numFmtId="0" fontId="5" fillId="0" borderId="6" xfId="0" applyFont="1" applyFill="1" applyBorder="1" applyAlignment="1" applyProtection="1">
      <alignment horizontal="left" vertical="center" wrapText="1"/>
      <protection hidden="1"/>
    </xf>
    <xf numFmtId="0" fontId="5" fillId="0" borderId="7" xfId="0" applyFont="1" applyFill="1" applyBorder="1" applyAlignment="1" applyProtection="1">
      <alignment horizontal="left" vertical="center" wrapText="1"/>
      <protection hidden="1"/>
    </xf>
    <xf numFmtId="166" fontId="5" fillId="2" borderId="2" xfId="0" applyNumberFormat="1" applyFont="1" applyFill="1" applyBorder="1" applyAlignment="1">
      <alignment horizontal="center" vertical="center"/>
    </xf>
    <xf numFmtId="166" fontId="5" fillId="2" borderId="3" xfId="0" applyNumberFormat="1" applyFont="1" applyFill="1" applyBorder="1" applyAlignment="1">
      <alignment horizontal="center" vertical="center"/>
    </xf>
    <xf numFmtId="166" fontId="5" fillId="2" borderId="7" xfId="0" applyNumberFormat="1" applyFont="1" applyFill="1" applyBorder="1" applyAlignment="1">
      <alignment horizontal="center" vertical="center"/>
    </xf>
    <xf numFmtId="166" fontId="5" fillId="2" borderId="8" xfId="0" applyNumberFormat="1" applyFont="1" applyFill="1" applyBorder="1" applyAlignment="1">
      <alignment horizontal="center" vertical="center"/>
    </xf>
    <xf numFmtId="9" fontId="6" fillId="0" borderId="2" xfId="2" applyFont="1" applyFill="1" applyBorder="1" applyAlignment="1" applyProtection="1">
      <alignment horizontal="center" vertical="center"/>
      <protection hidden="1"/>
    </xf>
    <xf numFmtId="9" fontId="6" fillId="0" borderId="3" xfId="2" applyFont="1" applyFill="1" applyBorder="1" applyAlignment="1" applyProtection="1">
      <alignment horizontal="center" vertical="center"/>
      <protection hidden="1"/>
    </xf>
    <xf numFmtId="9" fontId="6" fillId="0" borderId="7" xfId="2" applyFont="1" applyFill="1" applyBorder="1" applyAlignment="1" applyProtection="1">
      <alignment horizontal="center" vertical="center"/>
      <protection hidden="1"/>
    </xf>
    <xf numFmtId="9" fontId="6" fillId="0" borderId="8" xfId="2" applyFont="1" applyFill="1" applyBorder="1" applyAlignment="1" applyProtection="1">
      <alignment horizontal="center" vertical="center"/>
      <protection hidden="1"/>
    </xf>
    <xf numFmtId="2" fontId="5" fillId="0" borderId="12" xfId="1" applyNumberFormat="1" applyFont="1" applyFill="1" applyBorder="1" applyAlignment="1" applyProtection="1">
      <alignment horizontal="center" vertical="center"/>
      <protection hidden="1"/>
    </xf>
    <xf numFmtId="2" fontId="5" fillId="0" borderId="13" xfId="1" applyNumberFormat="1" applyFont="1" applyFill="1" applyBorder="1" applyAlignment="1" applyProtection="1">
      <alignment horizontal="center" vertical="center"/>
      <protection hidden="1"/>
    </xf>
    <xf numFmtId="2" fontId="5" fillId="0" borderId="14" xfId="1" applyNumberFormat="1" applyFont="1" applyFill="1" applyBorder="1" applyAlignment="1" applyProtection="1">
      <alignment horizontal="center" vertical="center"/>
      <protection hidden="1"/>
    </xf>
    <xf numFmtId="2" fontId="5" fillId="0" borderId="15" xfId="1" applyNumberFormat="1" applyFont="1" applyFill="1" applyBorder="1" applyAlignment="1" applyProtection="1">
      <alignment horizontal="center" vertical="center"/>
      <protection hidden="1"/>
    </xf>
    <xf numFmtId="0" fontId="3" fillId="0" borderId="2" xfId="0" applyFont="1" applyFill="1" applyBorder="1" applyAlignment="1" applyProtection="1">
      <alignment horizontal="center" vertical="center"/>
      <protection hidden="1"/>
    </xf>
    <xf numFmtId="0" fontId="3" fillId="0" borderId="3" xfId="0" applyFont="1" applyFill="1" applyBorder="1" applyAlignment="1" applyProtection="1">
      <alignment horizontal="center" vertical="center"/>
      <protection hidden="1"/>
    </xf>
    <xf numFmtId="0" fontId="3" fillId="0" borderId="0" xfId="0" applyFont="1" applyFill="1" applyBorder="1" applyAlignment="1" applyProtection="1">
      <alignment horizontal="center" vertical="center"/>
      <protection hidden="1"/>
    </xf>
    <xf numFmtId="0" fontId="3" fillId="0" borderId="5" xfId="0" applyFont="1" applyFill="1" applyBorder="1" applyAlignment="1" applyProtection="1">
      <alignment horizontal="center" vertical="center"/>
      <protection hidden="1"/>
    </xf>
    <xf numFmtId="0" fontId="3" fillId="0" borderId="7" xfId="0" applyFont="1" applyFill="1" applyBorder="1" applyAlignment="1" applyProtection="1">
      <alignment horizontal="center" vertical="center"/>
      <protection hidden="1"/>
    </xf>
    <xf numFmtId="0" fontId="3" fillId="0" borderId="8" xfId="0" applyFont="1" applyFill="1" applyBorder="1" applyAlignment="1" applyProtection="1">
      <alignment horizontal="center" vertical="center"/>
      <protection hidden="1"/>
    </xf>
    <xf numFmtId="0" fontId="4" fillId="0" borderId="1" xfId="0" applyFont="1" applyFill="1" applyBorder="1" applyAlignment="1" applyProtection="1">
      <alignment horizontal="center" vertical="center"/>
      <protection hidden="1"/>
    </xf>
    <xf numFmtId="0" fontId="4" fillId="0" borderId="2" xfId="0" applyFont="1" applyFill="1" applyBorder="1" applyAlignment="1" applyProtection="1">
      <alignment horizontal="center" vertical="center"/>
      <protection hidden="1"/>
    </xf>
    <xf numFmtId="0" fontId="4" fillId="0" borderId="3" xfId="0" applyFont="1" applyFill="1" applyBorder="1" applyAlignment="1" applyProtection="1">
      <alignment horizontal="center" vertical="center"/>
      <protection hidden="1"/>
    </xf>
    <xf numFmtId="0" fontId="4" fillId="0" borderId="4" xfId="0" applyFont="1" applyFill="1" applyBorder="1" applyAlignment="1" applyProtection="1">
      <alignment horizontal="center" vertical="center"/>
      <protection hidden="1"/>
    </xf>
    <xf numFmtId="0" fontId="4" fillId="0" borderId="0" xfId="0" applyFont="1" applyFill="1" applyBorder="1" applyAlignment="1" applyProtection="1">
      <alignment horizontal="center" vertical="center"/>
      <protection hidden="1"/>
    </xf>
    <xf numFmtId="0" fontId="4" fillId="0" borderId="5" xfId="0" applyFont="1" applyFill="1" applyBorder="1" applyAlignment="1" applyProtection="1">
      <alignment horizontal="center" vertical="center"/>
      <protection hidden="1"/>
    </xf>
    <xf numFmtId="0" fontId="4" fillId="0" borderId="6" xfId="0" applyFont="1" applyFill="1" applyBorder="1" applyAlignment="1" applyProtection="1">
      <alignment horizontal="center" vertical="center"/>
      <protection hidden="1"/>
    </xf>
    <xf numFmtId="0" fontId="4" fillId="0" borderId="7" xfId="0" applyFont="1" applyFill="1" applyBorder="1" applyAlignment="1" applyProtection="1">
      <alignment horizontal="center" vertical="center"/>
      <protection hidden="1"/>
    </xf>
    <xf numFmtId="0" fontId="4" fillId="0" borderId="8" xfId="0" applyFont="1" applyFill="1" applyBorder="1" applyAlignment="1" applyProtection="1">
      <alignment horizontal="center" vertical="center"/>
      <protection hidden="1"/>
    </xf>
    <xf numFmtId="0" fontId="6" fillId="2" borderId="2" xfId="0" applyFont="1" applyFill="1" applyBorder="1" applyAlignment="1" applyProtection="1">
      <alignment horizontal="left" vertical="center"/>
      <protection locked="0"/>
    </xf>
    <xf numFmtId="0" fontId="6" fillId="2" borderId="2" xfId="0" applyFont="1" applyFill="1" applyBorder="1" applyAlignment="1" applyProtection="1">
      <alignment horizontal="center" vertical="center"/>
      <protection locked="0"/>
    </xf>
    <xf numFmtId="0" fontId="5" fillId="2" borderId="2" xfId="0" applyFont="1" applyFill="1" applyBorder="1" applyAlignment="1" applyProtection="1">
      <alignment horizontal="center" vertical="center"/>
      <protection locked="0"/>
    </xf>
    <xf numFmtId="0" fontId="5" fillId="2" borderId="3" xfId="0" applyFont="1" applyFill="1" applyBorder="1" applyAlignment="1" applyProtection="1">
      <alignment horizontal="center" vertical="center"/>
      <protection locked="0"/>
    </xf>
    <xf numFmtId="173" fontId="5" fillId="2" borderId="2" xfId="0" applyNumberFormat="1" applyFont="1" applyFill="1" applyBorder="1" applyAlignment="1">
      <alignment horizontal="left" vertical="center"/>
    </xf>
    <xf numFmtId="0" fontId="5" fillId="2" borderId="2" xfId="0" applyFont="1" applyFill="1" applyBorder="1" applyAlignment="1" applyProtection="1">
      <alignment horizontal="left" vertical="center"/>
      <protection locked="0"/>
    </xf>
    <xf numFmtId="0" fontId="5" fillId="2" borderId="3" xfId="0" applyFont="1" applyFill="1" applyBorder="1" applyAlignment="1" applyProtection="1">
      <alignment horizontal="left" vertical="center"/>
      <protection locked="0"/>
    </xf>
    <xf numFmtId="0" fontId="5" fillId="6" borderId="0" xfId="0" applyFont="1" applyFill="1" applyBorder="1" applyAlignment="1" applyProtection="1">
      <alignment horizontal="left" vertical="center" wrapText="1"/>
      <protection locked="0"/>
    </xf>
    <xf numFmtId="0" fontId="5" fillId="6" borderId="7" xfId="0" applyFont="1" applyFill="1" applyBorder="1" applyAlignment="1" applyProtection="1">
      <alignment horizontal="left" vertical="center" wrapText="1"/>
      <protection locked="0"/>
    </xf>
    <xf numFmtId="1" fontId="5" fillId="2" borderId="0" xfId="0" applyNumberFormat="1" applyFont="1" applyFill="1" applyBorder="1" applyAlignment="1" applyProtection="1">
      <alignment horizontal="left" vertical="center"/>
      <protection locked="0"/>
    </xf>
    <xf numFmtId="1" fontId="5" fillId="2" borderId="5" xfId="0" applyNumberFormat="1" applyFont="1" applyFill="1" applyBorder="1" applyAlignment="1" applyProtection="1">
      <alignment horizontal="left" vertical="center"/>
      <protection locked="0"/>
    </xf>
    <xf numFmtId="173" fontId="5" fillId="2" borderId="0" xfId="0" applyNumberFormat="1" applyFont="1" applyFill="1" applyBorder="1" applyAlignment="1" applyProtection="1">
      <alignment horizontal="left" vertical="center"/>
      <protection locked="0"/>
    </xf>
    <xf numFmtId="173" fontId="5" fillId="2" borderId="5" xfId="0" applyNumberFormat="1" applyFont="1" applyFill="1" applyBorder="1" applyAlignment="1" applyProtection="1">
      <alignment horizontal="left" vertical="center"/>
      <protection locked="0"/>
    </xf>
    <xf numFmtId="0" fontId="0" fillId="9" borderId="47" xfId="0" applyFill="1" applyBorder="1" applyAlignment="1">
      <alignment vertical="center"/>
    </xf>
    <xf numFmtId="0" fontId="0" fillId="9" borderId="48" xfId="0" applyFill="1" applyBorder="1" applyAlignment="1">
      <alignment vertical="center"/>
    </xf>
    <xf numFmtId="2" fontId="1" fillId="2" borderId="21" xfId="1" applyNumberFormat="1" applyFont="1" applyFill="1" applyBorder="1" applyAlignment="1" applyProtection="1">
      <alignment horizontal="center" vertical="center"/>
      <protection locked="0"/>
    </xf>
    <xf numFmtId="2" fontId="1" fillId="2" borderId="22" xfId="1" applyNumberFormat="1" applyFont="1" applyFill="1" applyBorder="1" applyAlignment="1" applyProtection="1">
      <alignment horizontal="center" vertical="center"/>
      <protection locked="0"/>
    </xf>
    <xf numFmtId="9" fontId="5" fillId="8" borderId="46" xfId="2" applyFont="1" applyFill="1" applyBorder="1" applyAlignment="1" applyProtection="1">
      <alignment horizontal="center" vertical="center"/>
      <protection locked="0"/>
    </xf>
    <xf numFmtId="0" fontId="0" fillId="8" borderId="47" xfId="0" applyFill="1" applyBorder="1" applyAlignment="1">
      <alignment vertical="center"/>
    </xf>
    <xf numFmtId="0" fontId="0" fillId="8" borderId="48" xfId="0" applyFill="1" applyBorder="1" applyAlignment="1">
      <alignment vertical="center"/>
    </xf>
    <xf numFmtId="0" fontId="0" fillId="7" borderId="47" xfId="0" applyFill="1" applyBorder="1" applyAlignment="1">
      <alignment vertical="center"/>
    </xf>
    <xf numFmtId="0" fontId="0" fillId="7" borderId="48" xfId="0" applyFill="1" applyBorder="1" applyAlignment="1">
      <alignment vertical="center"/>
    </xf>
    <xf numFmtId="0" fontId="5" fillId="2" borderId="7" xfId="0" applyFont="1" applyFill="1" applyBorder="1" applyAlignment="1">
      <alignment horizontal="center" vertical="center"/>
    </xf>
    <xf numFmtId="14" fontId="5" fillId="2" borderId="2" xfId="0" applyNumberFormat="1" applyFont="1" applyFill="1" applyBorder="1" applyAlignment="1">
      <alignment horizontal="left" vertical="center"/>
    </xf>
    <xf numFmtId="0" fontId="5" fillId="2" borderId="2" xfId="0" applyFont="1" applyFill="1" applyBorder="1" applyAlignment="1" applyProtection="1">
      <alignment horizontal="right" vertical="center"/>
      <protection locked="0"/>
    </xf>
    <xf numFmtId="0" fontId="5" fillId="2" borderId="3" xfId="0" applyFont="1" applyFill="1" applyBorder="1" applyAlignment="1" applyProtection="1">
      <alignment horizontal="right" vertical="center"/>
      <protection locked="0"/>
    </xf>
    <xf numFmtId="14" fontId="5" fillId="2" borderId="0" xfId="0" applyNumberFormat="1" applyFont="1" applyFill="1" applyBorder="1" applyAlignment="1" applyProtection="1">
      <alignment horizontal="center" vertical="center"/>
      <protection locked="0"/>
    </xf>
    <xf numFmtId="0" fontId="5" fillId="2" borderId="0" xfId="0" applyFont="1" applyFill="1" applyBorder="1" applyAlignment="1" applyProtection="1">
      <alignment horizontal="center" vertical="center"/>
      <protection locked="0"/>
    </xf>
    <xf numFmtId="0" fontId="5" fillId="2" borderId="5" xfId="0" applyFont="1" applyFill="1" applyBorder="1" applyAlignment="1" applyProtection="1">
      <alignment horizontal="center" vertical="center"/>
      <protection locked="0"/>
    </xf>
  </cellXfs>
  <cellStyles count="19">
    <cellStyle name="Comma0" xfId="3"/>
    <cellStyle name="Currency0" xfId="4"/>
    <cellStyle name="Date" xfId="5"/>
    <cellStyle name="Fixed" xfId="6"/>
    <cellStyle name="Grey" xfId="7"/>
    <cellStyle name="Heading 1" xfId="8"/>
    <cellStyle name="Heading 2" xfId="9"/>
    <cellStyle name="Input [yellow]" xfId="10"/>
    <cellStyle name="Migliaia (0)_SGV" xfId="11"/>
    <cellStyle name="Moeda 2" xfId="18"/>
    <cellStyle name="Normal" xfId="0" builtinId="0"/>
    <cellStyle name="Normal - Style1" xfId="12"/>
    <cellStyle name="Normal 2" xfId="17"/>
    <cellStyle name="Percent [2]" xfId="13"/>
    <cellStyle name="Porcentagem" xfId="2" builtinId="5"/>
    <cellStyle name="Tusental (0)_pldt" xfId="14"/>
    <cellStyle name="Tusental_pldt" xfId="15"/>
    <cellStyle name="Valuta (0)_pldt" xfId="16"/>
    <cellStyle name="Vírgula" xfId="1" builtinId="3"/>
  </cellStyles>
  <dxfs count="60"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  <dxf>
      <font>
        <b/>
        <i val="0"/>
        <condense val="0"/>
        <extend val="0"/>
      </font>
      <fill>
        <patternFill>
          <bgColor indexed="11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condense val="0"/>
        <extend val="0"/>
      </font>
      <fill>
        <patternFill>
          <bgColor indexed="10"/>
        </patternFill>
      </fill>
      <border>
        <left style="thin">
          <color indexed="8"/>
        </left>
        <right style="thin">
          <color indexed="8"/>
        </right>
        <top style="thin">
          <color indexed="8"/>
        </top>
        <bottom style="thin">
          <color indexed="8"/>
        </bottom>
      </border>
    </dxf>
    <dxf>
      <font>
        <b/>
        <i val="0"/>
        <condense val="0"/>
        <extend val="0"/>
      </font>
      <fill>
        <patternFill>
          <bgColor indexed="11"/>
        </patternFill>
      </fill>
    </dxf>
  </dxfs>
  <tableStyles count="0" defaultTableStyle="TableStyleMedium9" defaultPivotStyle="PivotStyleLight16"/>
  <colors>
    <mruColors>
      <color rgb="FFFFFF99"/>
      <color rgb="FFFF00FF"/>
      <color rgb="FFE8E85A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2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3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4.xml><?xml version="1.0" encoding="utf-8"?>
<formControlPr xmlns="http://schemas.microsoft.com/office/spreadsheetml/2009/9/main" objectType="Drop" dropStyle="combo" dx="16" fmlaLink="$BT$34" fmlaRange="$BT$26:$BT$33" noThreeD="1" sel="1" val="0"/>
</file>

<file path=xl/ctrlProps/ctrlProp5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6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7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8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9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10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11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12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13.xml><?xml version="1.0" encoding="utf-8"?>
<formControlPr xmlns="http://schemas.microsoft.com/office/spreadsheetml/2009/9/main" objectType="Drop" dropStyle="combo" dx="16" fmlaLink="$BT$34" fmlaRange="$BT$26:$BT$33" noThreeD="1" sel="1" val="0"/>
</file>

<file path=xl/ctrlProps/ctrlProp14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15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16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17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18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19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20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21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22.xml><?xml version="1.0" encoding="utf-8"?>
<formControlPr xmlns="http://schemas.microsoft.com/office/spreadsheetml/2009/9/main" objectType="Drop" dropStyle="combo" dx="16" fmlaLink="$BT$34" fmlaRange="$BT$26:$BT$33" noThreeD="1" sel="1" val="0"/>
</file>

<file path=xl/ctrlProps/ctrlProp23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24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25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26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27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28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29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30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31.xml><?xml version="1.0" encoding="utf-8"?>
<formControlPr xmlns="http://schemas.microsoft.com/office/spreadsheetml/2009/9/main" objectType="Drop" dropStyle="combo" dx="16" fmlaLink="$BT$34" fmlaRange="$BT$26:$BT$33" noThreeD="1" sel="6" val="0"/>
</file>

<file path=xl/ctrlProps/ctrlProp32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33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34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35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36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37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38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39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40.xml><?xml version="1.0" encoding="utf-8"?>
<formControlPr xmlns="http://schemas.microsoft.com/office/spreadsheetml/2009/9/main" objectType="Drop" dropStyle="combo" dx="16" fmlaLink="$BT$34" fmlaRange="$BT$26:$BT$33" noThreeD="1" sel="1" val="0"/>
</file>

<file path=xl/ctrlProps/ctrlProp41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42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43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44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45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46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47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48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49.xml><?xml version="1.0" encoding="utf-8"?>
<formControlPr xmlns="http://schemas.microsoft.com/office/spreadsheetml/2009/9/main" objectType="Drop" dropStyle="combo" dx="16" fmlaLink="$BT$34" fmlaRange="$BT$26:$BT$33" noThreeD="1" sel="1" val="0"/>
</file>

<file path=xl/ctrlProps/ctrlProp50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51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52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53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54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55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56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57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58.xml><?xml version="1.0" encoding="utf-8"?>
<formControlPr xmlns="http://schemas.microsoft.com/office/spreadsheetml/2009/9/main" objectType="Drop" dropStyle="combo" dx="16" fmlaLink="$BT$34" fmlaRange="$BT$26:$BT$33" noThreeD="1" sel="1" val="0"/>
</file>

<file path=xl/ctrlProps/ctrlProp59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60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61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62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63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64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65.xml><?xml version="1.0" encoding="utf-8"?>
<formControlPr xmlns="http://schemas.microsoft.com/office/spreadsheetml/2009/9/main" objectType="Drop" dropStyle="combo" dx="16" fmlaLink="$BT$24" fmlaRange="$BT$16:$BT$23" noThreeD="1" sel="2" val="0"/>
</file>

<file path=xl/ctrlProps/ctrlProp66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67.xml><?xml version="1.0" encoding="utf-8"?>
<formControlPr xmlns="http://schemas.microsoft.com/office/spreadsheetml/2009/9/main" objectType="Drop" dropStyle="combo" dx="16" fmlaLink="$BT$34" fmlaRange="$BT$26:$BT$33" noThreeD="1" sel="1" val="0"/>
</file>

<file path=xl/ctrlProps/ctrlProp68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69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70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71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72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73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74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75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76.xml><?xml version="1.0" encoding="utf-8"?>
<formControlPr xmlns="http://schemas.microsoft.com/office/spreadsheetml/2009/9/main" objectType="Drop" dropStyle="combo" dx="16" fmlaLink="$BT$34" fmlaRange="$BT$26:$BT$33" noThreeD="1" sel="1" val="0"/>
</file>

<file path=xl/ctrlProps/ctrlProp77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78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79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80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81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82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83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84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85.xml><?xml version="1.0" encoding="utf-8"?>
<formControlPr xmlns="http://schemas.microsoft.com/office/spreadsheetml/2009/9/main" objectType="Drop" dropStyle="combo" dx="16" fmlaLink="$BT$34" fmlaRange="$BT$26:$BT$33" noThreeD="1" sel="6" val="0"/>
</file>

<file path=xl/ctrlProps/ctrlProp86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87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88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89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90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91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92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93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94.xml><?xml version="1.0" encoding="utf-8"?>
<formControlPr xmlns="http://schemas.microsoft.com/office/spreadsheetml/2009/9/main" objectType="Drop" dropStyle="combo" dx="16" fmlaLink="$BT$34" fmlaRange="$BT$26:$BT$33" noThreeD="1" sel="1" val="0"/>
</file>

<file path=xl/ctrlProps/ctrlProp95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96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97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98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99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100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101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102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103.xml><?xml version="1.0" encoding="utf-8"?>
<formControlPr xmlns="http://schemas.microsoft.com/office/spreadsheetml/2009/9/main" objectType="Drop" dropStyle="combo" dx="16" fmlaLink="$BT$34" fmlaRange="$BT$26:$BT$33" noThreeD="1" sel="1" val="0"/>
</file>

<file path=xl/ctrlProps/ctrlProp104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105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106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107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108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109.xml><?xml version="1.0" encoding="utf-8"?>
<formControlPr xmlns="http://schemas.microsoft.com/office/spreadsheetml/2009/9/main" objectType="Drop" dropStyle="combo" dx="16" fmlaLink="BT15" fmlaRange="$BT$7:$BT$14" noThreeD="1" sel="1" val="0"/>
</file>

<file path=xl/ctrlProps/ctrlProp110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111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112.xml><?xml version="1.0" encoding="utf-8"?>
<formControlPr xmlns="http://schemas.microsoft.com/office/spreadsheetml/2009/9/main" objectType="Drop" dropStyle="combo" dx="16" fmlaLink="$BT$34" fmlaRange="$BT$26:$BT$33" noThreeD="1" sel="1" val="0"/>
</file>

<file path=xl/ctrlProps/ctrlProp113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114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115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116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117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118.xml><?xml version="1.0" encoding="utf-8"?>
<formControlPr xmlns="http://schemas.microsoft.com/office/spreadsheetml/2009/9/main" objectType="Drop" dropStyle="combo" dx="16" fmlaLink="BT15" fmlaRange="$BT$7:$BT$14" noThreeD="1" sel="2" val="0"/>
</file>

<file path=xl/ctrlProps/ctrlProp119.xml><?xml version="1.0" encoding="utf-8"?>
<formControlPr xmlns="http://schemas.microsoft.com/office/spreadsheetml/2009/9/main" objectType="Drop" dropStyle="combo" dx="16" fmlaLink="$BT$24" fmlaRange="$BT$16:$BT$23" noThreeD="1" sel="1" val="0"/>
</file>

<file path=xl/ctrlProps/ctrlProp120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121.xml><?xml version="1.0" encoding="utf-8"?>
<formControlPr xmlns="http://schemas.microsoft.com/office/spreadsheetml/2009/9/main" objectType="Drop" dropStyle="combo" dx="16" fmlaLink="$BT$34" fmlaRange="$BT$26:$BT$33" noThreeD="1" sel="6" val="0"/>
</file>

<file path=xl/ctrlProps/ctrlProp122.xml><?xml version="1.0" encoding="utf-8"?>
<formControlPr xmlns="http://schemas.microsoft.com/office/spreadsheetml/2009/9/main" objectType="Drop" dropStyle="combo" dx="16" fmlaLink="$BT$43" fmlaRange="$BT$35:$BT$42" noThreeD="1" sel="6" val="0"/>
</file>

<file path=xl/ctrlProps/ctrlProp123.xml><?xml version="1.0" encoding="utf-8"?>
<formControlPr xmlns="http://schemas.microsoft.com/office/spreadsheetml/2009/9/main" objectType="Drop" dropStyle="combo" dx="16" fmlaLink="$BT$52" fmlaRange="$BT$44:$BT$51" noThreeD="1" sel="6" val="0"/>
</file>

<file path=xl/ctrlProps/ctrlProp124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125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126.xml><?xml version="1.0" encoding="utf-8"?>
<formControlPr xmlns="http://schemas.microsoft.com/office/spreadsheetml/2009/9/main" objectType="Drop" dropStyle="combo" dx="16" fmlaLink="$BT$79" fmlaRange="$BT$71:$BT$78" noThreeD="1" sel="8" val="0"/>
</file>

<file path=xl/ctrlProps/ctrlProp127.xml><?xml version="1.0" encoding="utf-8"?>
<formControlPr xmlns="http://schemas.microsoft.com/office/spreadsheetml/2009/9/main" objectType="Drop" dropStyle="combo" dx="16" fmlaLink="BT15" fmlaRange="$BT$7:$BT$14" noThreeD="1" sel="5" val="0"/>
</file>

<file path=xl/ctrlProps/ctrlProp128.xml><?xml version="1.0" encoding="utf-8"?>
<formControlPr xmlns="http://schemas.microsoft.com/office/spreadsheetml/2009/9/main" objectType="Drop" dropStyle="combo" dx="16" fmlaLink="$BT$24" fmlaRange="$BT$16:$BT$23" noThreeD="1" sel="2" val="0"/>
</file>

<file path=xl/ctrlProps/ctrlProp129.xml><?xml version="1.0" encoding="utf-8"?>
<formControlPr xmlns="http://schemas.microsoft.com/office/spreadsheetml/2009/9/main" objectType="Drop" dropStyle="combo" dx="16" fmlaLink="$BV$1" fmlaRange="$BW$1:$BW$2" noThreeD="1" sel="1" val="0"/>
</file>

<file path=xl/ctrlProps/ctrlProp130.xml><?xml version="1.0" encoding="utf-8"?>
<formControlPr xmlns="http://schemas.microsoft.com/office/spreadsheetml/2009/9/main" objectType="Drop" dropStyle="combo" dx="16" fmlaLink="$BT$34" fmlaRange="$BT$26:$BT$33" noThreeD="1" sel="4" val="0"/>
</file>

<file path=xl/ctrlProps/ctrlProp131.xml><?xml version="1.0" encoding="utf-8"?>
<formControlPr xmlns="http://schemas.microsoft.com/office/spreadsheetml/2009/9/main" objectType="Drop" dropStyle="combo" dx="16" fmlaLink="$BT$43" fmlaRange="$BT$35:$BT$42" noThreeD="1" sel="3" val="0"/>
</file>

<file path=xl/ctrlProps/ctrlProp132.xml><?xml version="1.0" encoding="utf-8"?>
<formControlPr xmlns="http://schemas.microsoft.com/office/spreadsheetml/2009/9/main" objectType="Drop" dropStyle="combo" dx="16" fmlaLink="$BT$52" fmlaRange="$BT$44:$BT$51" noThreeD="1" sel="7" val="0"/>
</file>

<file path=xl/ctrlProps/ctrlProp133.xml><?xml version="1.0" encoding="utf-8"?>
<formControlPr xmlns="http://schemas.microsoft.com/office/spreadsheetml/2009/9/main" objectType="Drop" dropStyle="combo" dx="16" fmlaLink="$BT$61" fmlaRange="$BT$53:$BT$60" noThreeD="1" sel="8" val="0"/>
</file>

<file path=xl/ctrlProps/ctrlProp134.xml><?xml version="1.0" encoding="utf-8"?>
<formControlPr xmlns="http://schemas.microsoft.com/office/spreadsheetml/2009/9/main" objectType="Drop" dropStyle="combo" dx="16" fmlaLink="$BT$70" fmlaRange="$BT$62:$BT$69" noThreeD="1" sel="8" val="0"/>
</file>

<file path=xl/ctrlProps/ctrlProp135.xml><?xml version="1.0" encoding="utf-8"?>
<formControlPr xmlns="http://schemas.microsoft.com/office/spreadsheetml/2009/9/main" objectType="Drop" dropStyle="combo" dx="16" fmlaLink="$BT$79" fmlaRange="$BT$71:$BT$78" noThreeD="1" sel="8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142875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70657" name="Drop Down 1" descr="&#10;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00000000-0008-0000-0000-000001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70658" name="Drop Down 2" hidden="1">
              <a:extLst>
                <a:ext uri="{63B3BB69-23CF-44E3-9099-C40C66FF867C}">
                  <a14:compatExt spid="_x0000_s70658"/>
                </a:ext>
                <a:ext uri="{FF2B5EF4-FFF2-40B4-BE49-F238E27FC236}">
                  <a16:creationId xmlns:a16="http://schemas.microsoft.com/office/drawing/2014/main" id="{00000000-0008-0000-0000-000002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47625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70659" name="Drop Down 3" hidden="1">
              <a:extLst>
                <a:ext uri="{63B3BB69-23CF-44E3-9099-C40C66FF867C}">
                  <a14:compatExt spid="_x0000_s70659"/>
                </a:ext>
                <a:ext uri="{FF2B5EF4-FFF2-40B4-BE49-F238E27FC236}">
                  <a16:creationId xmlns:a16="http://schemas.microsoft.com/office/drawing/2014/main" id="{00000000-0008-0000-0000-000003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70660" name="Drop Down 4" hidden="1">
              <a:extLst>
                <a:ext uri="{63B3BB69-23CF-44E3-9099-C40C66FF867C}">
                  <a14:compatExt spid="_x0000_s70660"/>
                </a:ext>
                <a:ext uri="{FF2B5EF4-FFF2-40B4-BE49-F238E27FC236}">
                  <a16:creationId xmlns:a16="http://schemas.microsoft.com/office/drawing/2014/main" id="{00000000-0008-0000-0000-000004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37</xdr:row>
          <xdr:rowOff>171450</xdr:rowOff>
        </xdr:from>
        <xdr:to>
          <xdr:col>4</xdr:col>
          <xdr:colOff>85725</xdr:colOff>
          <xdr:row>37</xdr:row>
          <xdr:rowOff>361950</xdr:rowOff>
        </xdr:to>
        <xdr:sp macro="" textlink="">
          <xdr:nvSpPr>
            <xdr:cNvPr id="70661" name="Drop Down 5" hidden="1">
              <a:extLst>
                <a:ext uri="{63B3BB69-23CF-44E3-9099-C40C66FF867C}">
                  <a14:compatExt spid="_x0000_s70661"/>
                </a:ext>
                <a:ext uri="{FF2B5EF4-FFF2-40B4-BE49-F238E27FC236}">
                  <a16:creationId xmlns:a16="http://schemas.microsoft.com/office/drawing/2014/main" id="{00000000-0008-0000-0000-000005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304800</xdr:rowOff>
        </xdr:to>
        <xdr:sp macro="" textlink="">
          <xdr:nvSpPr>
            <xdr:cNvPr id="70662" name="Drop Down 6" hidden="1">
              <a:extLst>
                <a:ext uri="{63B3BB69-23CF-44E3-9099-C40C66FF867C}">
                  <a14:compatExt spid="_x0000_s70662"/>
                </a:ext>
                <a:ext uri="{FF2B5EF4-FFF2-40B4-BE49-F238E27FC236}">
                  <a16:creationId xmlns:a16="http://schemas.microsoft.com/office/drawing/2014/main" id="{00000000-0008-0000-0000-000006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361950</xdr:rowOff>
        </xdr:to>
        <xdr:sp macro="" textlink="">
          <xdr:nvSpPr>
            <xdr:cNvPr id="70663" name="Drop Down 7" hidden="1">
              <a:extLst>
                <a:ext uri="{63B3BB69-23CF-44E3-9099-C40C66FF867C}">
                  <a14:compatExt spid="_x0000_s70663"/>
                </a:ext>
                <a:ext uri="{FF2B5EF4-FFF2-40B4-BE49-F238E27FC236}">
                  <a16:creationId xmlns:a16="http://schemas.microsoft.com/office/drawing/2014/main" id="{00000000-0008-0000-0000-000007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361950</xdr:rowOff>
        </xdr:to>
        <xdr:sp macro="" textlink="">
          <xdr:nvSpPr>
            <xdr:cNvPr id="70664" name="Drop Down 8" hidden="1">
              <a:extLst>
                <a:ext uri="{63B3BB69-23CF-44E3-9099-C40C66FF867C}">
                  <a14:compatExt spid="_x0000_s70664"/>
                </a:ext>
                <a:ext uri="{FF2B5EF4-FFF2-40B4-BE49-F238E27FC236}">
                  <a16:creationId xmlns:a16="http://schemas.microsoft.com/office/drawing/2014/main" id="{00000000-0008-0000-0000-000008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47625</xdr:colOff>
          <xdr:row>69</xdr:row>
          <xdr:rowOff>304800</xdr:rowOff>
        </xdr:to>
        <xdr:sp macro="" textlink="">
          <xdr:nvSpPr>
            <xdr:cNvPr id="70665" name="Drop Down 9" hidden="1">
              <a:extLst>
                <a:ext uri="{63B3BB69-23CF-44E3-9099-C40C66FF867C}">
                  <a14:compatExt spid="_x0000_s70665"/>
                </a:ext>
                <a:ext uri="{FF2B5EF4-FFF2-40B4-BE49-F238E27FC236}">
                  <a16:creationId xmlns:a16="http://schemas.microsoft.com/office/drawing/2014/main" id="{00000000-0008-0000-0000-000009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58</xdr:col>
      <xdr:colOff>81643</xdr:colOff>
      <xdr:row>0</xdr:row>
      <xdr:rowOff>54427</xdr:rowOff>
    </xdr:from>
    <xdr:to>
      <xdr:col>68</xdr:col>
      <xdr:colOff>81644</xdr:colOff>
      <xdr:row>6</xdr:row>
      <xdr:rowOff>199035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41929" y="54427"/>
          <a:ext cx="2449286" cy="1573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142875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71681" name="Drop Down 1" descr="&#10;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1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71682" name="Drop Down 2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1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47625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71683" name="Drop Down 3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1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71684" name="Drop Down 4" hidden="1">
              <a:extLst>
                <a:ext uri="{63B3BB69-23CF-44E3-9099-C40C66FF867C}">
                  <a14:compatExt spid="_x0000_s71684"/>
                </a:ext>
                <a:ext uri="{FF2B5EF4-FFF2-40B4-BE49-F238E27FC236}">
                  <a16:creationId xmlns:a16="http://schemas.microsoft.com/office/drawing/2014/main" id="{00000000-0008-0000-0100-000004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37</xdr:row>
          <xdr:rowOff>171450</xdr:rowOff>
        </xdr:from>
        <xdr:to>
          <xdr:col>4</xdr:col>
          <xdr:colOff>85725</xdr:colOff>
          <xdr:row>37</xdr:row>
          <xdr:rowOff>361950</xdr:rowOff>
        </xdr:to>
        <xdr:sp macro="" textlink="">
          <xdr:nvSpPr>
            <xdr:cNvPr id="71685" name="Drop Down 5" hidden="1">
              <a:extLst>
                <a:ext uri="{63B3BB69-23CF-44E3-9099-C40C66FF867C}">
                  <a14:compatExt spid="_x0000_s71685"/>
                </a:ext>
                <a:ext uri="{FF2B5EF4-FFF2-40B4-BE49-F238E27FC236}">
                  <a16:creationId xmlns:a16="http://schemas.microsoft.com/office/drawing/2014/main" id="{00000000-0008-0000-0100-000005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304800</xdr:rowOff>
        </xdr:to>
        <xdr:sp macro="" textlink="">
          <xdr:nvSpPr>
            <xdr:cNvPr id="71686" name="Drop Down 6" hidden="1">
              <a:extLst>
                <a:ext uri="{63B3BB69-23CF-44E3-9099-C40C66FF867C}">
                  <a14:compatExt spid="_x0000_s71686"/>
                </a:ext>
                <a:ext uri="{FF2B5EF4-FFF2-40B4-BE49-F238E27FC236}">
                  <a16:creationId xmlns:a16="http://schemas.microsoft.com/office/drawing/2014/main" id="{00000000-0008-0000-0100-000006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361950</xdr:rowOff>
        </xdr:to>
        <xdr:sp macro="" textlink="">
          <xdr:nvSpPr>
            <xdr:cNvPr id="71687" name="Drop Down 7" hidden="1">
              <a:extLst>
                <a:ext uri="{63B3BB69-23CF-44E3-9099-C40C66FF867C}">
                  <a14:compatExt spid="_x0000_s71687"/>
                </a:ext>
                <a:ext uri="{FF2B5EF4-FFF2-40B4-BE49-F238E27FC236}">
                  <a16:creationId xmlns:a16="http://schemas.microsoft.com/office/drawing/2014/main" id="{00000000-0008-0000-0100-000007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361950</xdr:rowOff>
        </xdr:to>
        <xdr:sp macro="" textlink="">
          <xdr:nvSpPr>
            <xdr:cNvPr id="71688" name="Drop Down 8" hidden="1">
              <a:extLst>
                <a:ext uri="{63B3BB69-23CF-44E3-9099-C40C66FF867C}">
                  <a14:compatExt spid="_x0000_s71688"/>
                </a:ext>
                <a:ext uri="{FF2B5EF4-FFF2-40B4-BE49-F238E27FC236}">
                  <a16:creationId xmlns:a16="http://schemas.microsoft.com/office/drawing/2014/main" id="{00000000-0008-0000-0100-000008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47625</xdr:colOff>
          <xdr:row>69</xdr:row>
          <xdr:rowOff>304800</xdr:rowOff>
        </xdr:to>
        <xdr:sp macro="" textlink="">
          <xdr:nvSpPr>
            <xdr:cNvPr id="71689" name="Drop Down 9" hidden="1">
              <a:extLst>
                <a:ext uri="{63B3BB69-23CF-44E3-9099-C40C66FF867C}">
                  <a14:compatExt spid="_x0000_s71689"/>
                </a:ext>
                <a:ext uri="{FF2B5EF4-FFF2-40B4-BE49-F238E27FC236}">
                  <a16:creationId xmlns:a16="http://schemas.microsoft.com/office/drawing/2014/main" id="{00000000-0008-0000-0100-000009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58</xdr:col>
      <xdr:colOff>68033</xdr:colOff>
      <xdr:row>0</xdr:row>
      <xdr:rowOff>95251</xdr:rowOff>
    </xdr:from>
    <xdr:to>
      <xdr:col>68</xdr:col>
      <xdr:colOff>27916</xdr:colOff>
      <xdr:row>6</xdr:row>
      <xdr:rowOff>204107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8319" y="95251"/>
          <a:ext cx="2409168" cy="1537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142875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66561" name="Drop Down 1" descr="&#10;" hidden="1">
              <a:extLst>
                <a:ext uri="{63B3BB69-23CF-44E3-9099-C40C66FF867C}">
                  <a14:compatExt spid="_x0000_s66561"/>
                </a:ext>
                <a:ext uri="{FF2B5EF4-FFF2-40B4-BE49-F238E27FC236}">
                  <a16:creationId xmlns:a16="http://schemas.microsoft.com/office/drawing/2014/main" id="{00000000-0008-0000-0200-000001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66562" name="Drop Down 2" hidden="1">
              <a:extLst>
                <a:ext uri="{63B3BB69-23CF-44E3-9099-C40C66FF867C}">
                  <a14:compatExt spid="_x0000_s66562"/>
                </a:ext>
                <a:ext uri="{FF2B5EF4-FFF2-40B4-BE49-F238E27FC236}">
                  <a16:creationId xmlns:a16="http://schemas.microsoft.com/office/drawing/2014/main" id="{00000000-0008-0000-0200-000002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47625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66563" name="Drop Down 3" hidden="1">
              <a:extLst>
                <a:ext uri="{63B3BB69-23CF-44E3-9099-C40C66FF867C}">
                  <a14:compatExt spid="_x0000_s66563"/>
                </a:ext>
                <a:ext uri="{FF2B5EF4-FFF2-40B4-BE49-F238E27FC236}">
                  <a16:creationId xmlns:a16="http://schemas.microsoft.com/office/drawing/2014/main" id="{00000000-0008-0000-0200-000003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66564" name="Drop Down 4" hidden="1">
              <a:extLst>
                <a:ext uri="{63B3BB69-23CF-44E3-9099-C40C66FF867C}">
                  <a14:compatExt spid="_x0000_s66564"/>
                </a:ext>
                <a:ext uri="{FF2B5EF4-FFF2-40B4-BE49-F238E27FC236}">
                  <a16:creationId xmlns:a16="http://schemas.microsoft.com/office/drawing/2014/main" id="{00000000-0008-0000-0200-000004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37</xdr:row>
          <xdr:rowOff>171450</xdr:rowOff>
        </xdr:from>
        <xdr:to>
          <xdr:col>4</xdr:col>
          <xdr:colOff>85725</xdr:colOff>
          <xdr:row>37</xdr:row>
          <xdr:rowOff>371475</xdr:rowOff>
        </xdr:to>
        <xdr:sp macro="" textlink="">
          <xdr:nvSpPr>
            <xdr:cNvPr id="66565" name="Drop Down 5" hidden="1">
              <a:extLst>
                <a:ext uri="{63B3BB69-23CF-44E3-9099-C40C66FF867C}">
                  <a14:compatExt spid="_x0000_s66565"/>
                </a:ext>
                <a:ext uri="{FF2B5EF4-FFF2-40B4-BE49-F238E27FC236}">
                  <a16:creationId xmlns:a16="http://schemas.microsoft.com/office/drawing/2014/main" id="{00000000-0008-0000-0200-000005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304800</xdr:rowOff>
        </xdr:to>
        <xdr:sp macro="" textlink="">
          <xdr:nvSpPr>
            <xdr:cNvPr id="66566" name="Drop Down 6" hidden="1">
              <a:extLst>
                <a:ext uri="{63B3BB69-23CF-44E3-9099-C40C66FF867C}">
                  <a14:compatExt spid="_x0000_s66566"/>
                </a:ext>
                <a:ext uri="{FF2B5EF4-FFF2-40B4-BE49-F238E27FC236}">
                  <a16:creationId xmlns:a16="http://schemas.microsoft.com/office/drawing/2014/main" id="{00000000-0008-0000-0200-000006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371475</xdr:rowOff>
        </xdr:to>
        <xdr:sp macro="" textlink="">
          <xdr:nvSpPr>
            <xdr:cNvPr id="66567" name="Drop Down 7" hidden="1">
              <a:extLst>
                <a:ext uri="{63B3BB69-23CF-44E3-9099-C40C66FF867C}">
                  <a14:compatExt spid="_x0000_s66567"/>
                </a:ext>
                <a:ext uri="{FF2B5EF4-FFF2-40B4-BE49-F238E27FC236}">
                  <a16:creationId xmlns:a16="http://schemas.microsoft.com/office/drawing/2014/main" id="{00000000-0008-0000-0200-000007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371475</xdr:rowOff>
        </xdr:to>
        <xdr:sp macro="" textlink="">
          <xdr:nvSpPr>
            <xdr:cNvPr id="66568" name="Drop Down 8" hidden="1">
              <a:extLst>
                <a:ext uri="{63B3BB69-23CF-44E3-9099-C40C66FF867C}">
                  <a14:compatExt spid="_x0000_s66568"/>
                </a:ext>
                <a:ext uri="{FF2B5EF4-FFF2-40B4-BE49-F238E27FC236}">
                  <a16:creationId xmlns:a16="http://schemas.microsoft.com/office/drawing/2014/main" id="{00000000-0008-0000-0200-000008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47625</xdr:colOff>
          <xdr:row>69</xdr:row>
          <xdr:rowOff>304800</xdr:rowOff>
        </xdr:to>
        <xdr:sp macro="" textlink="">
          <xdr:nvSpPr>
            <xdr:cNvPr id="66569" name="Drop Down 9" hidden="1">
              <a:extLst>
                <a:ext uri="{63B3BB69-23CF-44E3-9099-C40C66FF867C}">
                  <a14:compatExt spid="_x0000_s66569"/>
                </a:ext>
                <a:ext uri="{FF2B5EF4-FFF2-40B4-BE49-F238E27FC236}">
                  <a16:creationId xmlns:a16="http://schemas.microsoft.com/office/drawing/2014/main" id="{00000000-0008-0000-0200-000009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58</xdr:col>
      <xdr:colOff>244927</xdr:colOff>
      <xdr:row>0</xdr:row>
      <xdr:rowOff>81642</xdr:rowOff>
    </xdr:from>
    <xdr:to>
      <xdr:col>67</xdr:col>
      <xdr:colOff>108857</xdr:colOff>
      <xdr:row>6</xdr:row>
      <xdr:rowOff>182727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5213" y="81642"/>
          <a:ext cx="2068287" cy="1529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142875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78849" name="Drop Down 1" descr="&#10;" hidden="1">
              <a:extLst>
                <a:ext uri="{63B3BB69-23CF-44E3-9099-C40C66FF867C}">
                  <a14:compatExt spid="_x0000_s78849"/>
                </a:ext>
                <a:ext uri="{FF2B5EF4-FFF2-40B4-BE49-F238E27FC236}">
                  <a16:creationId xmlns:a16="http://schemas.microsoft.com/office/drawing/2014/main" id="{00000000-0008-0000-0300-000001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78850" name="Drop Down 2" hidden="1">
              <a:extLst>
                <a:ext uri="{63B3BB69-23CF-44E3-9099-C40C66FF867C}">
                  <a14:compatExt spid="_x0000_s78850"/>
                </a:ext>
                <a:ext uri="{FF2B5EF4-FFF2-40B4-BE49-F238E27FC236}">
                  <a16:creationId xmlns:a16="http://schemas.microsoft.com/office/drawing/2014/main" id="{00000000-0008-0000-0300-000002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47625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78851" name="Drop Down 3" hidden="1">
              <a:extLst>
                <a:ext uri="{63B3BB69-23CF-44E3-9099-C40C66FF867C}">
                  <a14:compatExt spid="_x0000_s78851"/>
                </a:ext>
                <a:ext uri="{FF2B5EF4-FFF2-40B4-BE49-F238E27FC236}">
                  <a16:creationId xmlns:a16="http://schemas.microsoft.com/office/drawing/2014/main" id="{00000000-0008-0000-0300-000003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78852" name="Drop Down 4" hidden="1">
              <a:extLst>
                <a:ext uri="{63B3BB69-23CF-44E3-9099-C40C66FF867C}">
                  <a14:compatExt spid="_x0000_s78852"/>
                </a:ext>
                <a:ext uri="{FF2B5EF4-FFF2-40B4-BE49-F238E27FC236}">
                  <a16:creationId xmlns:a16="http://schemas.microsoft.com/office/drawing/2014/main" id="{00000000-0008-0000-0300-000004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37</xdr:row>
          <xdr:rowOff>171450</xdr:rowOff>
        </xdr:from>
        <xdr:to>
          <xdr:col>4</xdr:col>
          <xdr:colOff>85725</xdr:colOff>
          <xdr:row>37</xdr:row>
          <xdr:rowOff>361950</xdr:rowOff>
        </xdr:to>
        <xdr:sp macro="" textlink="">
          <xdr:nvSpPr>
            <xdr:cNvPr id="78853" name="Drop Down 5" hidden="1">
              <a:extLst>
                <a:ext uri="{63B3BB69-23CF-44E3-9099-C40C66FF867C}">
                  <a14:compatExt spid="_x0000_s78853"/>
                </a:ext>
                <a:ext uri="{FF2B5EF4-FFF2-40B4-BE49-F238E27FC236}">
                  <a16:creationId xmlns:a16="http://schemas.microsoft.com/office/drawing/2014/main" id="{00000000-0008-0000-0300-000005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304800</xdr:rowOff>
        </xdr:to>
        <xdr:sp macro="" textlink="">
          <xdr:nvSpPr>
            <xdr:cNvPr id="78854" name="Drop Down 6" hidden="1">
              <a:extLst>
                <a:ext uri="{63B3BB69-23CF-44E3-9099-C40C66FF867C}">
                  <a14:compatExt spid="_x0000_s78854"/>
                </a:ext>
                <a:ext uri="{FF2B5EF4-FFF2-40B4-BE49-F238E27FC236}">
                  <a16:creationId xmlns:a16="http://schemas.microsoft.com/office/drawing/2014/main" id="{00000000-0008-0000-0300-000006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361950</xdr:rowOff>
        </xdr:to>
        <xdr:sp macro="" textlink="">
          <xdr:nvSpPr>
            <xdr:cNvPr id="78855" name="Drop Down 7" hidden="1">
              <a:extLst>
                <a:ext uri="{63B3BB69-23CF-44E3-9099-C40C66FF867C}">
                  <a14:compatExt spid="_x0000_s78855"/>
                </a:ext>
                <a:ext uri="{FF2B5EF4-FFF2-40B4-BE49-F238E27FC236}">
                  <a16:creationId xmlns:a16="http://schemas.microsoft.com/office/drawing/2014/main" id="{00000000-0008-0000-0300-000007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361950</xdr:rowOff>
        </xdr:to>
        <xdr:sp macro="" textlink="">
          <xdr:nvSpPr>
            <xdr:cNvPr id="78856" name="Drop Down 8" hidden="1">
              <a:extLst>
                <a:ext uri="{63B3BB69-23CF-44E3-9099-C40C66FF867C}">
                  <a14:compatExt spid="_x0000_s78856"/>
                </a:ext>
                <a:ext uri="{FF2B5EF4-FFF2-40B4-BE49-F238E27FC236}">
                  <a16:creationId xmlns:a16="http://schemas.microsoft.com/office/drawing/2014/main" id="{00000000-0008-0000-0300-000008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47625</xdr:colOff>
          <xdr:row>69</xdr:row>
          <xdr:rowOff>304800</xdr:rowOff>
        </xdr:to>
        <xdr:sp macro="" textlink="">
          <xdr:nvSpPr>
            <xdr:cNvPr id="78857" name="Drop Down 9" hidden="1">
              <a:extLst>
                <a:ext uri="{63B3BB69-23CF-44E3-9099-C40C66FF867C}">
                  <a14:compatExt spid="_x0000_s78857"/>
                </a:ext>
                <a:ext uri="{FF2B5EF4-FFF2-40B4-BE49-F238E27FC236}">
                  <a16:creationId xmlns:a16="http://schemas.microsoft.com/office/drawing/2014/main" id="{00000000-0008-0000-0300-0000093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59</xdr:col>
      <xdr:colOff>27216</xdr:colOff>
      <xdr:row>0</xdr:row>
      <xdr:rowOff>68035</xdr:rowOff>
    </xdr:from>
    <xdr:to>
      <xdr:col>68</xdr:col>
      <xdr:colOff>16535</xdr:colOff>
      <xdr:row>6</xdr:row>
      <xdr:rowOff>204107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32430" y="68035"/>
          <a:ext cx="2193676" cy="1564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142875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72705" name="Drop Down 1" descr="&#10;" hidden="1">
              <a:extLst>
                <a:ext uri="{63B3BB69-23CF-44E3-9099-C40C66FF867C}">
                  <a14:compatExt spid="_x0000_s72705"/>
                </a:ext>
                <a:ext uri="{FF2B5EF4-FFF2-40B4-BE49-F238E27FC236}">
                  <a16:creationId xmlns:a16="http://schemas.microsoft.com/office/drawing/2014/main" id="{00000000-0008-0000-0400-000001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72706" name="Drop Down 2" hidden="1">
              <a:extLst>
                <a:ext uri="{63B3BB69-23CF-44E3-9099-C40C66FF867C}">
                  <a14:compatExt spid="_x0000_s72706"/>
                </a:ext>
                <a:ext uri="{FF2B5EF4-FFF2-40B4-BE49-F238E27FC236}">
                  <a16:creationId xmlns:a16="http://schemas.microsoft.com/office/drawing/2014/main" id="{00000000-0008-0000-0400-00000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47625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72707" name="Drop Down 3" hidden="1">
              <a:extLst>
                <a:ext uri="{63B3BB69-23CF-44E3-9099-C40C66FF867C}">
                  <a14:compatExt spid="_x0000_s72707"/>
                </a:ext>
                <a:ext uri="{FF2B5EF4-FFF2-40B4-BE49-F238E27FC236}">
                  <a16:creationId xmlns:a16="http://schemas.microsoft.com/office/drawing/2014/main" id="{00000000-0008-0000-0400-000003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72708" name="Drop Down 4" hidden="1">
              <a:extLst>
                <a:ext uri="{63B3BB69-23CF-44E3-9099-C40C66FF867C}">
                  <a14:compatExt spid="_x0000_s72708"/>
                </a:ext>
                <a:ext uri="{FF2B5EF4-FFF2-40B4-BE49-F238E27FC236}">
                  <a16:creationId xmlns:a16="http://schemas.microsoft.com/office/drawing/2014/main" id="{00000000-0008-0000-0400-000004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37</xdr:row>
          <xdr:rowOff>171450</xdr:rowOff>
        </xdr:from>
        <xdr:to>
          <xdr:col>4</xdr:col>
          <xdr:colOff>85725</xdr:colOff>
          <xdr:row>37</xdr:row>
          <xdr:rowOff>361950</xdr:rowOff>
        </xdr:to>
        <xdr:sp macro="" textlink="">
          <xdr:nvSpPr>
            <xdr:cNvPr id="72709" name="Drop Down 5" hidden="1">
              <a:extLst>
                <a:ext uri="{63B3BB69-23CF-44E3-9099-C40C66FF867C}">
                  <a14:compatExt spid="_x0000_s72709"/>
                </a:ext>
                <a:ext uri="{FF2B5EF4-FFF2-40B4-BE49-F238E27FC236}">
                  <a16:creationId xmlns:a16="http://schemas.microsoft.com/office/drawing/2014/main" id="{00000000-0008-0000-0400-000005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304800</xdr:rowOff>
        </xdr:to>
        <xdr:sp macro="" textlink="">
          <xdr:nvSpPr>
            <xdr:cNvPr id="72710" name="Drop Down 6" hidden="1">
              <a:extLst>
                <a:ext uri="{63B3BB69-23CF-44E3-9099-C40C66FF867C}">
                  <a14:compatExt spid="_x0000_s72710"/>
                </a:ext>
                <a:ext uri="{FF2B5EF4-FFF2-40B4-BE49-F238E27FC236}">
                  <a16:creationId xmlns:a16="http://schemas.microsoft.com/office/drawing/2014/main" id="{00000000-0008-0000-0400-000006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361950</xdr:rowOff>
        </xdr:to>
        <xdr:sp macro="" textlink="">
          <xdr:nvSpPr>
            <xdr:cNvPr id="72711" name="Drop Down 7" hidden="1">
              <a:extLst>
                <a:ext uri="{63B3BB69-23CF-44E3-9099-C40C66FF867C}">
                  <a14:compatExt spid="_x0000_s72711"/>
                </a:ext>
                <a:ext uri="{FF2B5EF4-FFF2-40B4-BE49-F238E27FC236}">
                  <a16:creationId xmlns:a16="http://schemas.microsoft.com/office/drawing/2014/main" id="{00000000-0008-0000-0400-000007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361950</xdr:rowOff>
        </xdr:to>
        <xdr:sp macro="" textlink="">
          <xdr:nvSpPr>
            <xdr:cNvPr id="72712" name="Drop Down 8" hidden="1">
              <a:extLst>
                <a:ext uri="{63B3BB69-23CF-44E3-9099-C40C66FF867C}">
                  <a14:compatExt spid="_x0000_s72712"/>
                </a:ext>
                <a:ext uri="{FF2B5EF4-FFF2-40B4-BE49-F238E27FC236}">
                  <a16:creationId xmlns:a16="http://schemas.microsoft.com/office/drawing/2014/main" id="{00000000-0008-0000-0400-000008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47625</xdr:colOff>
          <xdr:row>69</xdr:row>
          <xdr:rowOff>304800</xdr:rowOff>
        </xdr:to>
        <xdr:sp macro="" textlink="">
          <xdr:nvSpPr>
            <xdr:cNvPr id="72713" name="Drop Down 9" hidden="1">
              <a:extLst>
                <a:ext uri="{63B3BB69-23CF-44E3-9099-C40C66FF867C}">
                  <a14:compatExt spid="_x0000_s72713"/>
                </a:ext>
                <a:ext uri="{FF2B5EF4-FFF2-40B4-BE49-F238E27FC236}">
                  <a16:creationId xmlns:a16="http://schemas.microsoft.com/office/drawing/2014/main" id="{00000000-0008-0000-0400-000009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58</xdr:col>
      <xdr:colOff>0</xdr:colOff>
      <xdr:row>0</xdr:row>
      <xdr:rowOff>108857</xdr:rowOff>
    </xdr:from>
    <xdr:to>
      <xdr:col>69</xdr:col>
      <xdr:colOff>13607</xdr:colOff>
      <xdr:row>6</xdr:row>
      <xdr:rowOff>236933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0286" y="108857"/>
          <a:ext cx="2707821" cy="1556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142875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73729" name="Drop Down 1" descr="&#10;" hidden="1">
              <a:extLst>
                <a:ext uri="{63B3BB69-23CF-44E3-9099-C40C66FF867C}">
                  <a14:compatExt spid="_x0000_s73729"/>
                </a:ext>
                <a:ext uri="{FF2B5EF4-FFF2-40B4-BE49-F238E27FC236}">
                  <a16:creationId xmlns:a16="http://schemas.microsoft.com/office/drawing/2014/main" id="{00000000-0008-0000-0500-000001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73730" name="Drop Down 2" hidden="1">
              <a:extLst>
                <a:ext uri="{63B3BB69-23CF-44E3-9099-C40C66FF867C}">
                  <a14:compatExt spid="_x0000_s73730"/>
                </a:ext>
                <a:ext uri="{FF2B5EF4-FFF2-40B4-BE49-F238E27FC236}">
                  <a16:creationId xmlns:a16="http://schemas.microsoft.com/office/drawing/2014/main" id="{00000000-0008-0000-0500-000002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47625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73731" name="Drop Down 3" hidden="1">
              <a:extLst>
                <a:ext uri="{63B3BB69-23CF-44E3-9099-C40C66FF867C}">
                  <a14:compatExt spid="_x0000_s73731"/>
                </a:ext>
                <a:ext uri="{FF2B5EF4-FFF2-40B4-BE49-F238E27FC236}">
                  <a16:creationId xmlns:a16="http://schemas.microsoft.com/office/drawing/2014/main" id="{00000000-0008-0000-0500-000003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73732" name="Drop Down 4" hidden="1">
              <a:extLst>
                <a:ext uri="{63B3BB69-23CF-44E3-9099-C40C66FF867C}">
                  <a14:compatExt spid="_x0000_s73732"/>
                </a:ext>
                <a:ext uri="{FF2B5EF4-FFF2-40B4-BE49-F238E27FC236}">
                  <a16:creationId xmlns:a16="http://schemas.microsoft.com/office/drawing/2014/main" id="{00000000-0008-0000-0500-000004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37</xdr:row>
          <xdr:rowOff>171450</xdr:rowOff>
        </xdr:from>
        <xdr:to>
          <xdr:col>4</xdr:col>
          <xdr:colOff>85725</xdr:colOff>
          <xdr:row>37</xdr:row>
          <xdr:rowOff>361950</xdr:rowOff>
        </xdr:to>
        <xdr:sp macro="" textlink="">
          <xdr:nvSpPr>
            <xdr:cNvPr id="73733" name="Drop Down 5" hidden="1">
              <a:extLst>
                <a:ext uri="{63B3BB69-23CF-44E3-9099-C40C66FF867C}">
                  <a14:compatExt spid="_x0000_s73733"/>
                </a:ext>
                <a:ext uri="{FF2B5EF4-FFF2-40B4-BE49-F238E27FC236}">
                  <a16:creationId xmlns:a16="http://schemas.microsoft.com/office/drawing/2014/main" id="{00000000-0008-0000-0500-000005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304800</xdr:rowOff>
        </xdr:to>
        <xdr:sp macro="" textlink="">
          <xdr:nvSpPr>
            <xdr:cNvPr id="73734" name="Drop Down 6" hidden="1">
              <a:extLst>
                <a:ext uri="{63B3BB69-23CF-44E3-9099-C40C66FF867C}">
                  <a14:compatExt spid="_x0000_s73734"/>
                </a:ext>
                <a:ext uri="{FF2B5EF4-FFF2-40B4-BE49-F238E27FC236}">
                  <a16:creationId xmlns:a16="http://schemas.microsoft.com/office/drawing/2014/main" id="{00000000-0008-0000-0500-000006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361950</xdr:rowOff>
        </xdr:to>
        <xdr:sp macro="" textlink="">
          <xdr:nvSpPr>
            <xdr:cNvPr id="73735" name="Drop Down 7" hidden="1">
              <a:extLst>
                <a:ext uri="{63B3BB69-23CF-44E3-9099-C40C66FF867C}">
                  <a14:compatExt spid="_x0000_s73735"/>
                </a:ext>
                <a:ext uri="{FF2B5EF4-FFF2-40B4-BE49-F238E27FC236}">
                  <a16:creationId xmlns:a16="http://schemas.microsoft.com/office/drawing/2014/main" id="{00000000-0008-0000-0500-000007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361950</xdr:rowOff>
        </xdr:to>
        <xdr:sp macro="" textlink="">
          <xdr:nvSpPr>
            <xdr:cNvPr id="73736" name="Drop Down 8" hidden="1">
              <a:extLst>
                <a:ext uri="{63B3BB69-23CF-44E3-9099-C40C66FF867C}">
                  <a14:compatExt spid="_x0000_s73736"/>
                </a:ext>
                <a:ext uri="{FF2B5EF4-FFF2-40B4-BE49-F238E27FC236}">
                  <a16:creationId xmlns:a16="http://schemas.microsoft.com/office/drawing/2014/main" id="{00000000-0008-0000-0500-000008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47625</xdr:colOff>
          <xdr:row>69</xdr:row>
          <xdr:rowOff>304800</xdr:rowOff>
        </xdr:to>
        <xdr:sp macro="" textlink="">
          <xdr:nvSpPr>
            <xdr:cNvPr id="73737" name="Drop Down 9" hidden="1">
              <a:extLst>
                <a:ext uri="{63B3BB69-23CF-44E3-9099-C40C66FF867C}">
                  <a14:compatExt spid="_x0000_s73737"/>
                </a:ext>
                <a:ext uri="{FF2B5EF4-FFF2-40B4-BE49-F238E27FC236}">
                  <a16:creationId xmlns:a16="http://schemas.microsoft.com/office/drawing/2014/main" id="{00000000-0008-0000-0500-0000092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58</xdr:col>
      <xdr:colOff>163285</xdr:colOff>
      <xdr:row>0</xdr:row>
      <xdr:rowOff>108857</xdr:rowOff>
    </xdr:from>
    <xdr:to>
      <xdr:col>67</xdr:col>
      <xdr:colOff>231321</xdr:colOff>
      <xdr:row>6</xdr:row>
      <xdr:rowOff>215012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23571" y="108857"/>
          <a:ext cx="2272393" cy="1534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142875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74753" name="Drop Down 1" descr="&#10;" hidden="1">
              <a:extLst>
                <a:ext uri="{63B3BB69-23CF-44E3-9099-C40C66FF867C}">
                  <a14:compatExt spid="_x0000_s74753"/>
                </a:ext>
                <a:ext uri="{FF2B5EF4-FFF2-40B4-BE49-F238E27FC236}">
                  <a16:creationId xmlns:a16="http://schemas.microsoft.com/office/drawing/2014/main" id="{00000000-0008-0000-0600-000001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74754" name="Drop Down 2" hidden="1">
              <a:extLst>
                <a:ext uri="{63B3BB69-23CF-44E3-9099-C40C66FF867C}">
                  <a14:compatExt spid="_x0000_s74754"/>
                </a:ext>
                <a:ext uri="{FF2B5EF4-FFF2-40B4-BE49-F238E27FC236}">
                  <a16:creationId xmlns:a16="http://schemas.microsoft.com/office/drawing/2014/main" id="{00000000-0008-0000-0600-000002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47625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74755" name="Drop Down 3" hidden="1">
              <a:extLst>
                <a:ext uri="{63B3BB69-23CF-44E3-9099-C40C66FF867C}">
                  <a14:compatExt spid="_x0000_s74755"/>
                </a:ext>
                <a:ext uri="{FF2B5EF4-FFF2-40B4-BE49-F238E27FC236}">
                  <a16:creationId xmlns:a16="http://schemas.microsoft.com/office/drawing/2014/main" id="{00000000-0008-0000-0600-000003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74756" name="Drop Down 4" hidden="1">
              <a:extLst>
                <a:ext uri="{63B3BB69-23CF-44E3-9099-C40C66FF867C}">
                  <a14:compatExt spid="_x0000_s74756"/>
                </a:ext>
                <a:ext uri="{FF2B5EF4-FFF2-40B4-BE49-F238E27FC236}">
                  <a16:creationId xmlns:a16="http://schemas.microsoft.com/office/drawing/2014/main" id="{00000000-0008-0000-0600-000004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37</xdr:row>
          <xdr:rowOff>171450</xdr:rowOff>
        </xdr:from>
        <xdr:to>
          <xdr:col>4</xdr:col>
          <xdr:colOff>85725</xdr:colOff>
          <xdr:row>37</xdr:row>
          <xdr:rowOff>361950</xdr:rowOff>
        </xdr:to>
        <xdr:sp macro="" textlink="">
          <xdr:nvSpPr>
            <xdr:cNvPr id="74757" name="Drop Down 5" hidden="1">
              <a:extLst>
                <a:ext uri="{63B3BB69-23CF-44E3-9099-C40C66FF867C}">
                  <a14:compatExt spid="_x0000_s74757"/>
                </a:ext>
                <a:ext uri="{FF2B5EF4-FFF2-40B4-BE49-F238E27FC236}">
                  <a16:creationId xmlns:a16="http://schemas.microsoft.com/office/drawing/2014/main" id="{00000000-0008-0000-0600-000005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304800</xdr:rowOff>
        </xdr:to>
        <xdr:sp macro="" textlink="">
          <xdr:nvSpPr>
            <xdr:cNvPr id="74758" name="Drop Down 6" hidden="1">
              <a:extLst>
                <a:ext uri="{63B3BB69-23CF-44E3-9099-C40C66FF867C}">
                  <a14:compatExt spid="_x0000_s74758"/>
                </a:ext>
                <a:ext uri="{FF2B5EF4-FFF2-40B4-BE49-F238E27FC236}">
                  <a16:creationId xmlns:a16="http://schemas.microsoft.com/office/drawing/2014/main" id="{00000000-0008-0000-0600-000006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361950</xdr:rowOff>
        </xdr:to>
        <xdr:sp macro="" textlink="">
          <xdr:nvSpPr>
            <xdr:cNvPr id="74759" name="Drop Down 7" hidden="1">
              <a:extLst>
                <a:ext uri="{63B3BB69-23CF-44E3-9099-C40C66FF867C}">
                  <a14:compatExt spid="_x0000_s74759"/>
                </a:ext>
                <a:ext uri="{FF2B5EF4-FFF2-40B4-BE49-F238E27FC236}">
                  <a16:creationId xmlns:a16="http://schemas.microsoft.com/office/drawing/2014/main" id="{00000000-0008-0000-0600-000007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361950</xdr:rowOff>
        </xdr:to>
        <xdr:sp macro="" textlink="">
          <xdr:nvSpPr>
            <xdr:cNvPr id="74760" name="Drop Down 8" hidden="1">
              <a:extLst>
                <a:ext uri="{63B3BB69-23CF-44E3-9099-C40C66FF867C}">
                  <a14:compatExt spid="_x0000_s74760"/>
                </a:ext>
                <a:ext uri="{FF2B5EF4-FFF2-40B4-BE49-F238E27FC236}">
                  <a16:creationId xmlns:a16="http://schemas.microsoft.com/office/drawing/2014/main" id="{00000000-0008-0000-0600-000008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47625</xdr:colOff>
          <xdr:row>69</xdr:row>
          <xdr:rowOff>304800</xdr:rowOff>
        </xdr:to>
        <xdr:sp macro="" textlink="">
          <xdr:nvSpPr>
            <xdr:cNvPr id="74761" name="Drop Down 9" hidden="1">
              <a:extLst>
                <a:ext uri="{63B3BB69-23CF-44E3-9099-C40C66FF867C}">
                  <a14:compatExt spid="_x0000_s74761"/>
                </a:ext>
                <a:ext uri="{FF2B5EF4-FFF2-40B4-BE49-F238E27FC236}">
                  <a16:creationId xmlns:a16="http://schemas.microsoft.com/office/drawing/2014/main" id="{00000000-0008-0000-0600-0000092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59</xdr:col>
      <xdr:colOff>176894</xdr:colOff>
      <xdr:row>0</xdr:row>
      <xdr:rowOff>68036</xdr:rowOff>
    </xdr:from>
    <xdr:to>
      <xdr:col>66</xdr:col>
      <xdr:colOff>231322</xdr:colOff>
      <xdr:row>6</xdr:row>
      <xdr:rowOff>208766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82108" y="68036"/>
          <a:ext cx="1768928" cy="1569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142875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75777" name="Drop Down 1" descr="&#10;" hidden="1">
              <a:extLst>
                <a:ext uri="{63B3BB69-23CF-44E3-9099-C40C66FF867C}">
                  <a14:compatExt spid="_x0000_s75777"/>
                </a:ext>
                <a:ext uri="{FF2B5EF4-FFF2-40B4-BE49-F238E27FC236}">
                  <a16:creationId xmlns:a16="http://schemas.microsoft.com/office/drawing/2014/main" id="{00000000-0008-0000-0700-000001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75778" name="Drop Down 2" hidden="1">
              <a:extLst>
                <a:ext uri="{63B3BB69-23CF-44E3-9099-C40C66FF867C}">
                  <a14:compatExt spid="_x0000_s75778"/>
                </a:ext>
                <a:ext uri="{FF2B5EF4-FFF2-40B4-BE49-F238E27FC236}">
                  <a16:creationId xmlns:a16="http://schemas.microsoft.com/office/drawing/2014/main" id="{00000000-0008-0000-0700-000002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47625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75779" name="Drop Down 3" hidden="1">
              <a:extLst>
                <a:ext uri="{63B3BB69-23CF-44E3-9099-C40C66FF867C}">
                  <a14:compatExt spid="_x0000_s75779"/>
                </a:ext>
                <a:ext uri="{FF2B5EF4-FFF2-40B4-BE49-F238E27FC236}">
                  <a16:creationId xmlns:a16="http://schemas.microsoft.com/office/drawing/2014/main" id="{00000000-0008-0000-0700-000003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75780" name="Drop Down 4" hidden="1">
              <a:extLst>
                <a:ext uri="{63B3BB69-23CF-44E3-9099-C40C66FF867C}">
                  <a14:compatExt spid="_x0000_s75780"/>
                </a:ext>
                <a:ext uri="{FF2B5EF4-FFF2-40B4-BE49-F238E27FC236}">
                  <a16:creationId xmlns:a16="http://schemas.microsoft.com/office/drawing/2014/main" id="{00000000-0008-0000-0700-000004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37</xdr:row>
          <xdr:rowOff>171450</xdr:rowOff>
        </xdr:from>
        <xdr:to>
          <xdr:col>4</xdr:col>
          <xdr:colOff>85725</xdr:colOff>
          <xdr:row>37</xdr:row>
          <xdr:rowOff>361950</xdr:rowOff>
        </xdr:to>
        <xdr:sp macro="" textlink="">
          <xdr:nvSpPr>
            <xdr:cNvPr id="75781" name="Drop Down 5" hidden="1">
              <a:extLst>
                <a:ext uri="{63B3BB69-23CF-44E3-9099-C40C66FF867C}">
                  <a14:compatExt spid="_x0000_s75781"/>
                </a:ext>
                <a:ext uri="{FF2B5EF4-FFF2-40B4-BE49-F238E27FC236}">
                  <a16:creationId xmlns:a16="http://schemas.microsoft.com/office/drawing/2014/main" id="{00000000-0008-0000-0700-000005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304800</xdr:rowOff>
        </xdr:to>
        <xdr:sp macro="" textlink="">
          <xdr:nvSpPr>
            <xdr:cNvPr id="75782" name="Drop Down 6" hidden="1">
              <a:extLst>
                <a:ext uri="{63B3BB69-23CF-44E3-9099-C40C66FF867C}">
                  <a14:compatExt spid="_x0000_s75782"/>
                </a:ext>
                <a:ext uri="{FF2B5EF4-FFF2-40B4-BE49-F238E27FC236}">
                  <a16:creationId xmlns:a16="http://schemas.microsoft.com/office/drawing/2014/main" id="{00000000-0008-0000-0700-000006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361950</xdr:rowOff>
        </xdr:to>
        <xdr:sp macro="" textlink="">
          <xdr:nvSpPr>
            <xdr:cNvPr id="75783" name="Drop Down 7" hidden="1">
              <a:extLst>
                <a:ext uri="{63B3BB69-23CF-44E3-9099-C40C66FF867C}">
                  <a14:compatExt spid="_x0000_s75783"/>
                </a:ext>
                <a:ext uri="{FF2B5EF4-FFF2-40B4-BE49-F238E27FC236}">
                  <a16:creationId xmlns:a16="http://schemas.microsoft.com/office/drawing/2014/main" id="{00000000-0008-0000-0700-000007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361950</xdr:rowOff>
        </xdr:to>
        <xdr:sp macro="" textlink="">
          <xdr:nvSpPr>
            <xdr:cNvPr id="75784" name="Drop Down 8" hidden="1">
              <a:extLst>
                <a:ext uri="{63B3BB69-23CF-44E3-9099-C40C66FF867C}">
                  <a14:compatExt spid="_x0000_s75784"/>
                </a:ext>
                <a:ext uri="{FF2B5EF4-FFF2-40B4-BE49-F238E27FC236}">
                  <a16:creationId xmlns:a16="http://schemas.microsoft.com/office/drawing/2014/main" id="{00000000-0008-0000-0700-000008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47625</xdr:colOff>
          <xdr:row>69</xdr:row>
          <xdr:rowOff>304800</xdr:rowOff>
        </xdr:to>
        <xdr:sp macro="" textlink="">
          <xdr:nvSpPr>
            <xdr:cNvPr id="75785" name="Drop Down 9" hidden="1">
              <a:extLst>
                <a:ext uri="{63B3BB69-23CF-44E3-9099-C40C66FF867C}">
                  <a14:compatExt spid="_x0000_s75785"/>
                </a:ext>
                <a:ext uri="{FF2B5EF4-FFF2-40B4-BE49-F238E27FC236}">
                  <a16:creationId xmlns:a16="http://schemas.microsoft.com/office/drawing/2014/main" id="{00000000-0008-0000-0700-0000092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59</xdr:col>
      <xdr:colOff>68038</xdr:colOff>
      <xdr:row>0</xdr:row>
      <xdr:rowOff>68037</xdr:rowOff>
    </xdr:from>
    <xdr:to>
      <xdr:col>67</xdr:col>
      <xdr:colOff>204109</xdr:colOff>
      <xdr:row>6</xdr:row>
      <xdr:rowOff>191092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2" y="68037"/>
          <a:ext cx="2095500" cy="1551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142875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76801" name="Drop Down 1" descr="&#10;" hidden="1">
              <a:extLst>
                <a:ext uri="{63B3BB69-23CF-44E3-9099-C40C66FF867C}">
                  <a14:compatExt spid="_x0000_s76801"/>
                </a:ext>
                <a:ext uri="{FF2B5EF4-FFF2-40B4-BE49-F238E27FC236}">
                  <a16:creationId xmlns:a16="http://schemas.microsoft.com/office/drawing/2014/main" id="{00000000-0008-0000-0800-000001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76802" name="Drop Down 2" hidden="1">
              <a:extLst>
                <a:ext uri="{63B3BB69-23CF-44E3-9099-C40C66FF867C}">
                  <a14:compatExt spid="_x0000_s76802"/>
                </a:ext>
                <a:ext uri="{FF2B5EF4-FFF2-40B4-BE49-F238E27FC236}">
                  <a16:creationId xmlns:a16="http://schemas.microsoft.com/office/drawing/2014/main" id="{00000000-0008-0000-0800-000002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47625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76803" name="Drop Down 3" hidden="1">
              <a:extLst>
                <a:ext uri="{63B3BB69-23CF-44E3-9099-C40C66FF867C}">
                  <a14:compatExt spid="_x0000_s76803"/>
                </a:ext>
                <a:ext uri="{FF2B5EF4-FFF2-40B4-BE49-F238E27FC236}">
                  <a16:creationId xmlns:a16="http://schemas.microsoft.com/office/drawing/2014/main" id="{00000000-0008-0000-0800-000003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76804" name="Drop Down 4" hidden="1">
              <a:extLst>
                <a:ext uri="{63B3BB69-23CF-44E3-9099-C40C66FF867C}">
                  <a14:compatExt spid="_x0000_s76804"/>
                </a:ext>
                <a:ext uri="{FF2B5EF4-FFF2-40B4-BE49-F238E27FC236}">
                  <a16:creationId xmlns:a16="http://schemas.microsoft.com/office/drawing/2014/main" id="{00000000-0008-0000-0800-000004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37</xdr:row>
          <xdr:rowOff>171450</xdr:rowOff>
        </xdr:from>
        <xdr:to>
          <xdr:col>4</xdr:col>
          <xdr:colOff>85725</xdr:colOff>
          <xdr:row>37</xdr:row>
          <xdr:rowOff>361950</xdr:rowOff>
        </xdr:to>
        <xdr:sp macro="" textlink="">
          <xdr:nvSpPr>
            <xdr:cNvPr id="76805" name="Drop Down 5" hidden="1">
              <a:extLst>
                <a:ext uri="{63B3BB69-23CF-44E3-9099-C40C66FF867C}">
                  <a14:compatExt spid="_x0000_s76805"/>
                </a:ext>
                <a:ext uri="{FF2B5EF4-FFF2-40B4-BE49-F238E27FC236}">
                  <a16:creationId xmlns:a16="http://schemas.microsoft.com/office/drawing/2014/main" id="{00000000-0008-0000-0800-000005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304800</xdr:rowOff>
        </xdr:to>
        <xdr:sp macro="" textlink="">
          <xdr:nvSpPr>
            <xdr:cNvPr id="76806" name="Drop Down 6" hidden="1">
              <a:extLst>
                <a:ext uri="{63B3BB69-23CF-44E3-9099-C40C66FF867C}">
                  <a14:compatExt spid="_x0000_s76806"/>
                </a:ext>
                <a:ext uri="{FF2B5EF4-FFF2-40B4-BE49-F238E27FC236}">
                  <a16:creationId xmlns:a16="http://schemas.microsoft.com/office/drawing/2014/main" id="{00000000-0008-0000-0800-000006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361950</xdr:rowOff>
        </xdr:to>
        <xdr:sp macro="" textlink="">
          <xdr:nvSpPr>
            <xdr:cNvPr id="76807" name="Drop Down 7" hidden="1">
              <a:extLst>
                <a:ext uri="{63B3BB69-23CF-44E3-9099-C40C66FF867C}">
                  <a14:compatExt spid="_x0000_s76807"/>
                </a:ext>
                <a:ext uri="{FF2B5EF4-FFF2-40B4-BE49-F238E27FC236}">
                  <a16:creationId xmlns:a16="http://schemas.microsoft.com/office/drawing/2014/main" id="{00000000-0008-0000-0800-000007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361950</xdr:rowOff>
        </xdr:to>
        <xdr:sp macro="" textlink="">
          <xdr:nvSpPr>
            <xdr:cNvPr id="76808" name="Drop Down 8" hidden="1">
              <a:extLst>
                <a:ext uri="{63B3BB69-23CF-44E3-9099-C40C66FF867C}">
                  <a14:compatExt spid="_x0000_s76808"/>
                </a:ext>
                <a:ext uri="{FF2B5EF4-FFF2-40B4-BE49-F238E27FC236}">
                  <a16:creationId xmlns:a16="http://schemas.microsoft.com/office/drawing/2014/main" id="{00000000-0008-0000-0800-000008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47625</xdr:colOff>
          <xdr:row>69</xdr:row>
          <xdr:rowOff>304800</xdr:rowOff>
        </xdr:to>
        <xdr:sp macro="" textlink="">
          <xdr:nvSpPr>
            <xdr:cNvPr id="76809" name="Drop Down 9" hidden="1">
              <a:extLst>
                <a:ext uri="{63B3BB69-23CF-44E3-9099-C40C66FF867C}">
                  <a14:compatExt spid="_x0000_s76809"/>
                </a:ext>
                <a:ext uri="{FF2B5EF4-FFF2-40B4-BE49-F238E27FC236}">
                  <a16:creationId xmlns:a16="http://schemas.microsoft.com/office/drawing/2014/main" id="{00000000-0008-0000-0800-0000092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58</xdr:col>
      <xdr:colOff>176894</xdr:colOff>
      <xdr:row>0</xdr:row>
      <xdr:rowOff>81643</xdr:rowOff>
    </xdr:from>
    <xdr:to>
      <xdr:col>67</xdr:col>
      <xdr:colOff>217715</xdr:colOff>
      <xdr:row>6</xdr:row>
      <xdr:rowOff>171506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7180" y="81643"/>
          <a:ext cx="2245178" cy="151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142875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77825" name="Drop Down 1" descr="&#10;" hidden="1">
              <a:extLst>
                <a:ext uri="{63B3BB69-23CF-44E3-9099-C40C66FF867C}">
                  <a14:compatExt spid="_x0000_s77825"/>
                </a:ext>
                <a:ext uri="{FF2B5EF4-FFF2-40B4-BE49-F238E27FC236}">
                  <a16:creationId xmlns:a16="http://schemas.microsoft.com/office/drawing/2014/main" id="{00000000-0008-0000-0900-000001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77826" name="Drop Down 2" hidden="1">
              <a:extLst>
                <a:ext uri="{63B3BB69-23CF-44E3-9099-C40C66FF867C}">
                  <a14:compatExt spid="_x0000_s77826"/>
                </a:ext>
                <a:ext uri="{FF2B5EF4-FFF2-40B4-BE49-F238E27FC236}">
                  <a16:creationId xmlns:a16="http://schemas.microsoft.com/office/drawing/2014/main" id="{00000000-0008-0000-0900-000002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47625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77827" name="Drop Down 3" hidden="1">
              <a:extLst>
                <a:ext uri="{63B3BB69-23CF-44E3-9099-C40C66FF867C}">
                  <a14:compatExt spid="_x0000_s77827"/>
                </a:ext>
                <a:ext uri="{FF2B5EF4-FFF2-40B4-BE49-F238E27FC236}">
                  <a16:creationId xmlns:a16="http://schemas.microsoft.com/office/drawing/2014/main" id="{00000000-0008-0000-0900-000003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77828" name="Drop Down 4" hidden="1">
              <a:extLst>
                <a:ext uri="{63B3BB69-23CF-44E3-9099-C40C66FF867C}">
                  <a14:compatExt spid="_x0000_s77828"/>
                </a:ext>
                <a:ext uri="{FF2B5EF4-FFF2-40B4-BE49-F238E27FC236}">
                  <a16:creationId xmlns:a16="http://schemas.microsoft.com/office/drawing/2014/main" id="{00000000-0008-0000-0900-000004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37</xdr:row>
          <xdr:rowOff>171450</xdr:rowOff>
        </xdr:from>
        <xdr:to>
          <xdr:col>4</xdr:col>
          <xdr:colOff>85725</xdr:colOff>
          <xdr:row>37</xdr:row>
          <xdr:rowOff>361950</xdr:rowOff>
        </xdr:to>
        <xdr:sp macro="" textlink="">
          <xdr:nvSpPr>
            <xdr:cNvPr id="77829" name="Drop Down 5" hidden="1">
              <a:extLst>
                <a:ext uri="{63B3BB69-23CF-44E3-9099-C40C66FF867C}">
                  <a14:compatExt spid="_x0000_s77829"/>
                </a:ext>
                <a:ext uri="{FF2B5EF4-FFF2-40B4-BE49-F238E27FC236}">
                  <a16:creationId xmlns:a16="http://schemas.microsoft.com/office/drawing/2014/main" id="{00000000-0008-0000-0900-000005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304800</xdr:rowOff>
        </xdr:to>
        <xdr:sp macro="" textlink="">
          <xdr:nvSpPr>
            <xdr:cNvPr id="77830" name="Drop Down 6" hidden="1">
              <a:extLst>
                <a:ext uri="{63B3BB69-23CF-44E3-9099-C40C66FF867C}">
                  <a14:compatExt spid="_x0000_s77830"/>
                </a:ext>
                <a:ext uri="{FF2B5EF4-FFF2-40B4-BE49-F238E27FC236}">
                  <a16:creationId xmlns:a16="http://schemas.microsoft.com/office/drawing/2014/main" id="{00000000-0008-0000-0900-000006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361950</xdr:rowOff>
        </xdr:to>
        <xdr:sp macro="" textlink="">
          <xdr:nvSpPr>
            <xdr:cNvPr id="77831" name="Drop Down 7" hidden="1">
              <a:extLst>
                <a:ext uri="{63B3BB69-23CF-44E3-9099-C40C66FF867C}">
                  <a14:compatExt spid="_x0000_s77831"/>
                </a:ext>
                <a:ext uri="{FF2B5EF4-FFF2-40B4-BE49-F238E27FC236}">
                  <a16:creationId xmlns:a16="http://schemas.microsoft.com/office/drawing/2014/main" id="{00000000-0008-0000-0900-000007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361950</xdr:rowOff>
        </xdr:to>
        <xdr:sp macro="" textlink="">
          <xdr:nvSpPr>
            <xdr:cNvPr id="77832" name="Drop Down 8" hidden="1">
              <a:extLst>
                <a:ext uri="{63B3BB69-23CF-44E3-9099-C40C66FF867C}">
                  <a14:compatExt spid="_x0000_s77832"/>
                </a:ext>
                <a:ext uri="{FF2B5EF4-FFF2-40B4-BE49-F238E27FC236}">
                  <a16:creationId xmlns:a16="http://schemas.microsoft.com/office/drawing/2014/main" id="{00000000-0008-0000-0900-000008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47625</xdr:colOff>
          <xdr:row>69</xdr:row>
          <xdr:rowOff>304800</xdr:rowOff>
        </xdr:to>
        <xdr:sp macro="" textlink="">
          <xdr:nvSpPr>
            <xdr:cNvPr id="77833" name="Drop Down 9" hidden="1">
              <a:extLst>
                <a:ext uri="{63B3BB69-23CF-44E3-9099-C40C66FF867C}">
                  <a14:compatExt spid="_x0000_s77833"/>
                </a:ext>
                <a:ext uri="{FF2B5EF4-FFF2-40B4-BE49-F238E27FC236}">
                  <a16:creationId xmlns:a16="http://schemas.microsoft.com/office/drawing/2014/main" id="{00000000-0008-0000-0900-0000093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57</xdr:col>
      <xdr:colOff>231321</xdr:colOff>
      <xdr:row>0</xdr:row>
      <xdr:rowOff>108856</xdr:rowOff>
    </xdr:from>
    <xdr:to>
      <xdr:col>68</xdr:col>
      <xdr:colOff>95250</xdr:colOff>
      <xdr:row>6</xdr:row>
      <xdr:rowOff>185819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6678" y="108856"/>
          <a:ext cx="2558143" cy="1505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152400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81921" name="Drop Down 1" descr="&#10;" hidden="1">
              <a:extLst>
                <a:ext uri="{63B3BB69-23CF-44E3-9099-C40C66FF867C}">
                  <a14:compatExt spid="_x0000_s81921"/>
                </a:ext>
                <a:ext uri="{FF2B5EF4-FFF2-40B4-BE49-F238E27FC236}">
                  <a16:creationId xmlns:a16="http://schemas.microsoft.com/office/drawing/2014/main" id="{00000000-0008-0000-0A00-000001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81922" name="Drop Down 2" hidden="1">
              <a:extLst>
                <a:ext uri="{63B3BB69-23CF-44E3-9099-C40C66FF867C}">
                  <a14:compatExt spid="_x0000_s81922"/>
                </a:ext>
                <a:ext uri="{FF2B5EF4-FFF2-40B4-BE49-F238E27FC236}">
                  <a16:creationId xmlns:a16="http://schemas.microsoft.com/office/drawing/2014/main" id="{00000000-0008-0000-0A00-000002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57150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81923" name="Drop Down 3" hidden="1">
              <a:extLst>
                <a:ext uri="{63B3BB69-23CF-44E3-9099-C40C66FF867C}">
                  <a14:compatExt spid="_x0000_s81923"/>
                </a:ext>
                <a:ext uri="{FF2B5EF4-FFF2-40B4-BE49-F238E27FC236}">
                  <a16:creationId xmlns:a16="http://schemas.microsoft.com/office/drawing/2014/main" id="{00000000-0008-0000-0A00-000003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81924" name="Drop Down 4" hidden="1">
              <a:extLst>
                <a:ext uri="{63B3BB69-23CF-44E3-9099-C40C66FF867C}">
                  <a14:compatExt spid="_x0000_s81924"/>
                </a:ext>
                <a:ext uri="{FF2B5EF4-FFF2-40B4-BE49-F238E27FC236}">
                  <a16:creationId xmlns:a16="http://schemas.microsoft.com/office/drawing/2014/main" id="{00000000-0008-0000-0A00-000004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57150</xdr:colOff>
          <xdr:row>37</xdr:row>
          <xdr:rowOff>180975</xdr:rowOff>
        </xdr:from>
        <xdr:to>
          <xdr:col>4</xdr:col>
          <xdr:colOff>85725</xdr:colOff>
          <xdr:row>37</xdr:row>
          <xdr:rowOff>371475</xdr:rowOff>
        </xdr:to>
        <xdr:sp macro="" textlink="">
          <xdr:nvSpPr>
            <xdr:cNvPr id="81925" name="Drop Down 5" hidden="1">
              <a:extLst>
                <a:ext uri="{63B3BB69-23CF-44E3-9099-C40C66FF867C}">
                  <a14:compatExt spid="_x0000_s81925"/>
                </a:ext>
                <a:ext uri="{FF2B5EF4-FFF2-40B4-BE49-F238E27FC236}">
                  <a16:creationId xmlns:a16="http://schemas.microsoft.com/office/drawing/2014/main" id="{00000000-0008-0000-0A00-000005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295275</xdr:rowOff>
        </xdr:to>
        <xdr:sp macro="" textlink="">
          <xdr:nvSpPr>
            <xdr:cNvPr id="81926" name="Drop Down 6" hidden="1">
              <a:extLst>
                <a:ext uri="{63B3BB69-23CF-44E3-9099-C40C66FF867C}">
                  <a14:compatExt spid="_x0000_s81926"/>
                </a:ext>
                <a:ext uri="{FF2B5EF4-FFF2-40B4-BE49-F238E27FC236}">
                  <a16:creationId xmlns:a16="http://schemas.microsoft.com/office/drawing/2014/main" id="{00000000-0008-0000-0A00-000006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371475</xdr:rowOff>
        </xdr:to>
        <xdr:sp macro="" textlink="">
          <xdr:nvSpPr>
            <xdr:cNvPr id="81927" name="Drop Down 7" hidden="1">
              <a:extLst>
                <a:ext uri="{63B3BB69-23CF-44E3-9099-C40C66FF867C}">
                  <a14:compatExt spid="_x0000_s81927"/>
                </a:ext>
                <a:ext uri="{FF2B5EF4-FFF2-40B4-BE49-F238E27FC236}">
                  <a16:creationId xmlns:a16="http://schemas.microsoft.com/office/drawing/2014/main" id="{00000000-0008-0000-0A00-000007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371475</xdr:rowOff>
        </xdr:to>
        <xdr:sp macro="" textlink="">
          <xdr:nvSpPr>
            <xdr:cNvPr id="81928" name="Drop Down 8" hidden="1">
              <a:extLst>
                <a:ext uri="{63B3BB69-23CF-44E3-9099-C40C66FF867C}">
                  <a14:compatExt spid="_x0000_s81928"/>
                </a:ext>
                <a:ext uri="{FF2B5EF4-FFF2-40B4-BE49-F238E27FC236}">
                  <a16:creationId xmlns:a16="http://schemas.microsoft.com/office/drawing/2014/main" id="{00000000-0008-0000-0A00-000008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57150</xdr:colOff>
          <xdr:row>69</xdr:row>
          <xdr:rowOff>295275</xdr:rowOff>
        </xdr:to>
        <xdr:sp macro="" textlink="">
          <xdr:nvSpPr>
            <xdr:cNvPr id="81929" name="Drop Down 9" hidden="1">
              <a:extLst>
                <a:ext uri="{63B3BB69-23CF-44E3-9099-C40C66FF867C}">
                  <a14:compatExt spid="_x0000_s81929"/>
                </a:ext>
                <a:ext uri="{FF2B5EF4-FFF2-40B4-BE49-F238E27FC236}">
                  <a16:creationId xmlns:a16="http://schemas.microsoft.com/office/drawing/2014/main" id="{00000000-0008-0000-0A00-0000094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58</xdr:col>
      <xdr:colOff>95250</xdr:colOff>
      <xdr:row>0</xdr:row>
      <xdr:rowOff>68035</xdr:rowOff>
    </xdr:from>
    <xdr:to>
      <xdr:col>68</xdr:col>
      <xdr:colOff>25909</xdr:colOff>
      <xdr:row>6</xdr:row>
      <xdr:rowOff>204107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5536" y="68035"/>
          <a:ext cx="2379944" cy="1564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152400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89089" name="Drop Down 1" descr="&#10;" hidden="1">
              <a:extLst>
                <a:ext uri="{63B3BB69-23CF-44E3-9099-C40C66FF867C}">
                  <a14:compatExt spid="_x0000_s89089"/>
                </a:ext>
                <a:ext uri="{FF2B5EF4-FFF2-40B4-BE49-F238E27FC236}">
                  <a16:creationId xmlns:a16="http://schemas.microsoft.com/office/drawing/2014/main" id="{00000000-0008-0000-0B00-000001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89090" name="Drop Down 2" hidden="1">
              <a:extLst>
                <a:ext uri="{63B3BB69-23CF-44E3-9099-C40C66FF867C}">
                  <a14:compatExt spid="_x0000_s89090"/>
                </a:ext>
                <a:ext uri="{FF2B5EF4-FFF2-40B4-BE49-F238E27FC236}">
                  <a16:creationId xmlns:a16="http://schemas.microsoft.com/office/drawing/2014/main" id="{00000000-0008-0000-0B00-000002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57150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89091" name="Drop Down 3" hidden="1">
              <a:extLst>
                <a:ext uri="{63B3BB69-23CF-44E3-9099-C40C66FF867C}">
                  <a14:compatExt spid="_x0000_s89091"/>
                </a:ext>
                <a:ext uri="{FF2B5EF4-FFF2-40B4-BE49-F238E27FC236}">
                  <a16:creationId xmlns:a16="http://schemas.microsoft.com/office/drawing/2014/main" id="{00000000-0008-0000-0B00-000003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89092" name="Drop Down 4" hidden="1">
              <a:extLst>
                <a:ext uri="{63B3BB69-23CF-44E3-9099-C40C66FF867C}">
                  <a14:compatExt spid="_x0000_s89092"/>
                </a:ext>
                <a:ext uri="{FF2B5EF4-FFF2-40B4-BE49-F238E27FC236}">
                  <a16:creationId xmlns:a16="http://schemas.microsoft.com/office/drawing/2014/main" id="{00000000-0008-0000-0B00-000004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57150</xdr:colOff>
          <xdr:row>37</xdr:row>
          <xdr:rowOff>180975</xdr:rowOff>
        </xdr:from>
        <xdr:to>
          <xdr:col>4</xdr:col>
          <xdr:colOff>85725</xdr:colOff>
          <xdr:row>37</xdr:row>
          <xdr:rowOff>371475</xdr:rowOff>
        </xdr:to>
        <xdr:sp macro="" textlink="">
          <xdr:nvSpPr>
            <xdr:cNvPr id="89093" name="Drop Down 5" hidden="1">
              <a:extLst>
                <a:ext uri="{63B3BB69-23CF-44E3-9099-C40C66FF867C}">
                  <a14:compatExt spid="_x0000_s89093"/>
                </a:ext>
                <a:ext uri="{FF2B5EF4-FFF2-40B4-BE49-F238E27FC236}">
                  <a16:creationId xmlns:a16="http://schemas.microsoft.com/office/drawing/2014/main" id="{00000000-0008-0000-0B00-000005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295275</xdr:rowOff>
        </xdr:to>
        <xdr:sp macro="" textlink="">
          <xdr:nvSpPr>
            <xdr:cNvPr id="89094" name="Drop Down 6" hidden="1">
              <a:extLst>
                <a:ext uri="{63B3BB69-23CF-44E3-9099-C40C66FF867C}">
                  <a14:compatExt spid="_x0000_s89094"/>
                </a:ext>
                <a:ext uri="{FF2B5EF4-FFF2-40B4-BE49-F238E27FC236}">
                  <a16:creationId xmlns:a16="http://schemas.microsoft.com/office/drawing/2014/main" id="{00000000-0008-0000-0B00-000006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371475</xdr:rowOff>
        </xdr:to>
        <xdr:sp macro="" textlink="">
          <xdr:nvSpPr>
            <xdr:cNvPr id="89095" name="Drop Down 7" hidden="1">
              <a:extLst>
                <a:ext uri="{63B3BB69-23CF-44E3-9099-C40C66FF867C}">
                  <a14:compatExt spid="_x0000_s89095"/>
                </a:ext>
                <a:ext uri="{FF2B5EF4-FFF2-40B4-BE49-F238E27FC236}">
                  <a16:creationId xmlns:a16="http://schemas.microsoft.com/office/drawing/2014/main" id="{00000000-0008-0000-0B00-000007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371475</xdr:rowOff>
        </xdr:to>
        <xdr:sp macro="" textlink="">
          <xdr:nvSpPr>
            <xdr:cNvPr id="89096" name="Drop Down 8" hidden="1">
              <a:extLst>
                <a:ext uri="{63B3BB69-23CF-44E3-9099-C40C66FF867C}">
                  <a14:compatExt spid="_x0000_s89096"/>
                </a:ext>
                <a:ext uri="{FF2B5EF4-FFF2-40B4-BE49-F238E27FC236}">
                  <a16:creationId xmlns:a16="http://schemas.microsoft.com/office/drawing/2014/main" id="{00000000-0008-0000-0B00-000008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57150</xdr:colOff>
          <xdr:row>69</xdr:row>
          <xdr:rowOff>295275</xdr:rowOff>
        </xdr:to>
        <xdr:sp macro="" textlink="">
          <xdr:nvSpPr>
            <xdr:cNvPr id="89097" name="Drop Down 9" hidden="1">
              <a:extLst>
                <a:ext uri="{63B3BB69-23CF-44E3-9099-C40C66FF867C}">
                  <a14:compatExt spid="_x0000_s89097"/>
                </a:ext>
                <a:ext uri="{FF2B5EF4-FFF2-40B4-BE49-F238E27FC236}">
                  <a16:creationId xmlns:a16="http://schemas.microsoft.com/office/drawing/2014/main" id="{00000000-0008-0000-0B00-000009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57</xdr:col>
      <xdr:colOff>3111</xdr:colOff>
      <xdr:row>1</xdr:row>
      <xdr:rowOff>40821</xdr:rowOff>
    </xdr:from>
    <xdr:to>
      <xdr:col>63</xdr:col>
      <xdr:colOff>93069</xdr:colOff>
      <xdr:row>6</xdr:row>
      <xdr:rowOff>108857</xdr:rowOff>
    </xdr:to>
    <xdr:pic>
      <xdr:nvPicPr>
        <xdr:cNvPr id="13" name="Picture 324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18468" y="244928"/>
          <a:ext cx="1559530" cy="12926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63</xdr:col>
      <xdr:colOff>8251</xdr:colOff>
      <xdr:row>1</xdr:row>
      <xdr:rowOff>79862</xdr:rowOff>
    </xdr:from>
    <xdr:to>
      <xdr:col>68</xdr:col>
      <xdr:colOff>180296</xdr:colOff>
      <xdr:row>6</xdr:row>
      <xdr:rowOff>50356</xdr:rowOff>
    </xdr:to>
    <xdr:pic>
      <xdr:nvPicPr>
        <xdr:cNvPr id="14" name="Picture 324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447" r="8081"/>
        <a:stretch>
          <a:fillRect/>
        </a:stretch>
      </xdr:blipFill>
      <xdr:spPr bwMode="auto">
        <a:xfrm flipH="1">
          <a:off x="15493180" y="283969"/>
          <a:ext cx="1396687" cy="1195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152400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90113" name="Drop Down 1" descr="&#10;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C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90114" name="Drop Down 2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C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57150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90115" name="Drop Down 3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C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90116" name="Drop Down 4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C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57150</xdr:colOff>
          <xdr:row>37</xdr:row>
          <xdr:rowOff>180975</xdr:rowOff>
        </xdr:from>
        <xdr:to>
          <xdr:col>4</xdr:col>
          <xdr:colOff>85725</xdr:colOff>
          <xdr:row>37</xdr:row>
          <xdr:rowOff>371475</xdr:rowOff>
        </xdr:to>
        <xdr:sp macro="" textlink="">
          <xdr:nvSpPr>
            <xdr:cNvPr id="90117" name="Drop Down 5" hidden="1">
              <a:extLst>
                <a:ext uri="{63B3BB69-23CF-44E3-9099-C40C66FF867C}">
                  <a14:compatExt spid="_x0000_s90117"/>
                </a:ext>
                <a:ext uri="{FF2B5EF4-FFF2-40B4-BE49-F238E27FC236}">
                  <a16:creationId xmlns:a16="http://schemas.microsoft.com/office/drawing/2014/main" id="{00000000-0008-0000-0C00-000005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295275</xdr:rowOff>
        </xdr:to>
        <xdr:sp macro="" textlink="">
          <xdr:nvSpPr>
            <xdr:cNvPr id="90118" name="Drop Down 6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C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371475</xdr:rowOff>
        </xdr:to>
        <xdr:sp macro="" textlink="">
          <xdr:nvSpPr>
            <xdr:cNvPr id="90119" name="Drop Down 7" hidden="1">
              <a:extLst>
                <a:ext uri="{63B3BB69-23CF-44E3-9099-C40C66FF867C}">
                  <a14:compatExt spid="_x0000_s90119"/>
                </a:ext>
                <a:ext uri="{FF2B5EF4-FFF2-40B4-BE49-F238E27FC236}">
                  <a16:creationId xmlns:a16="http://schemas.microsoft.com/office/drawing/2014/main" id="{00000000-0008-0000-0C00-000007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371475</xdr:rowOff>
        </xdr:to>
        <xdr:sp macro="" textlink="">
          <xdr:nvSpPr>
            <xdr:cNvPr id="90120" name="Drop Down 8" hidden="1">
              <a:extLst>
                <a:ext uri="{63B3BB69-23CF-44E3-9099-C40C66FF867C}">
                  <a14:compatExt spid="_x0000_s90120"/>
                </a:ext>
                <a:ext uri="{FF2B5EF4-FFF2-40B4-BE49-F238E27FC236}">
                  <a16:creationId xmlns:a16="http://schemas.microsoft.com/office/drawing/2014/main" id="{00000000-0008-0000-0C00-000008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57150</xdr:colOff>
          <xdr:row>69</xdr:row>
          <xdr:rowOff>295275</xdr:rowOff>
        </xdr:to>
        <xdr:sp macro="" textlink="">
          <xdr:nvSpPr>
            <xdr:cNvPr id="90121" name="Drop Down 9" hidden="1">
              <a:extLst>
                <a:ext uri="{63B3BB69-23CF-44E3-9099-C40C66FF867C}">
                  <a14:compatExt spid="_x0000_s90121"/>
                </a:ext>
                <a:ext uri="{FF2B5EF4-FFF2-40B4-BE49-F238E27FC236}">
                  <a16:creationId xmlns:a16="http://schemas.microsoft.com/office/drawing/2014/main" id="{00000000-0008-0000-0C00-000009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63</xdr:col>
      <xdr:colOff>40827</xdr:colOff>
      <xdr:row>0</xdr:row>
      <xdr:rowOff>45306</xdr:rowOff>
    </xdr:from>
    <xdr:to>
      <xdr:col>67</xdr:col>
      <xdr:colOff>16327</xdr:colOff>
      <xdr:row>6</xdr:row>
      <xdr:rowOff>231322</xdr:rowOff>
    </xdr:to>
    <xdr:pic>
      <xdr:nvPicPr>
        <xdr:cNvPr id="14" name="Picture 325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525756" y="45306"/>
          <a:ext cx="955214" cy="1614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59</xdr:col>
      <xdr:colOff>163285</xdr:colOff>
      <xdr:row>0</xdr:row>
      <xdr:rowOff>40822</xdr:rowOff>
    </xdr:from>
    <xdr:to>
      <xdr:col>63</xdr:col>
      <xdr:colOff>13617</xdr:colOff>
      <xdr:row>6</xdr:row>
      <xdr:rowOff>226837</xdr:rowOff>
    </xdr:to>
    <xdr:pic>
      <xdr:nvPicPr>
        <xdr:cNvPr id="15" name="Picture 325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 flipH="1">
          <a:off x="14668499" y="40822"/>
          <a:ext cx="830047" cy="1614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142875</xdr:rowOff>
        </xdr:from>
        <xdr:to>
          <xdr:col>4</xdr:col>
          <xdr:colOff>38100</xdr:colOff>
          <xdr:row>13</xdr:row>
          <xdr:rowOff>342900</xdr:rowOff>
        </xdr:to>
        <xdr:sp macro="" textlink="">
          <xdr:nvSpPr>
            <xdr:cNvPr id="64513" name="Drop Down 1" descr="&#10;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00000000-0008-0000-0D00-000001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152400</xdr:rowOff>
        </xdr:from>
        <xdr:to>
          <xdr:col>4</xdr:col>
          <xdr:colOff>9525</xdr:colOff>
          <xdr:row>21</xdr:row>
          <xdr:rowOff>342900</xdr:rowOff>
        </xdr:to>
        <xdr:sp macro="" textlink="">
          <xdr:nvSpPr>
            <xdr:cNvPr id="64514" name="Drop Down 2" hidden="1">
              <a:extLst>
                <a:ext uri="{63B3BB69-23CF-44E3-9099-C40C66FF867C}">
                  <a14:compatExt spid="_x0000_s64514"/>
                </a:ext>
                <a:ext uri="{FF2B5EF4-FFF2-40B4-BE49-F238E27FC236}">
                  <a16:creationId xmlns:a16="http://schemas.microsoft.com/office/drawing/2014/main" id="{00000000-0008-0000-0D00-000002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9525</xdr:colOff>
          <xdr:row>5</xdr:row>
          <xdr:rowOff>47625</xdr:rowOff>
        </xdr:from>
        <xdr:to>
          <xdr:col>8</xdr:col>
          <xdr:colOff>190500</xdr:colOff>
          <xdr:row>5</xdr:row>
          <xdr:rowOff>257175</xdr:rowOff>
        </xdr:to>
        <xdr:sp macro="" textlink="">
          <xdr:nvSpPr>
            <xdr:cNvPr id="64515" name="Drop Down 3" hidden="1">
              <a:extLst>
                <a:ext uri="{63B3BB69-23CF-44E3-9099-C40C66FF867C}">
                  <a14:compatExt spid="_x0000_s64515"/>
                </a:ext>
                <a:ext uri="{FF2B5EF4-FFF2-40B4-BE49-F238E27FC236}">
                  <a16:creationId xmlns:a16="http://schemas.microsoft.com/office/drawing/2014/main" id="{00000000-0008-0000-0D00-000003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133350</xdr:rowOff>
        </xdr:from>
        <xdr:to>
          <xdr:col>4</xdr:col>
          <xdr:colOff>9525</xdr:colOff>
          <xdr:row>29</xdr:row>
          <xdr:rowOff>342900</xdr:rowOff>
        </xdr:to>
        <xdr:sp macro="" textlink="">
          <xdr:nvSpPr>
            <xdr:cNvPr id="64516" name="Drop Down 4" hidden="1">
              <a:extLst>
                <a:ext uri="{63B3BB69-23CF-44E3-9099-C40C66FF867C}">
                  <a14:compatExt spid="_x0000_s64516"/>
                </a:ext>
                <a:ext uri="{FF2B5EF4-FFF2-40B4-BE49-F238E27FC236}">
                  <a16:creationId xmlns:a16="http://schemas.microsoft.com/office/drawing/2014/main" id="{00000000-0008-0000-0D00-000004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37</xdr:row>
          <xdr:rowOff>171450</xdr:rowOff>
        </xdr:from>
        <xdr:to>
          <xdr:col>4</xdr:col>
          <xdr:colOff>85725</xdr:colOff>
          <xdr:row>37</xdr:row>
          <xdr:rowOff>371475</xdr:rowOff>
        </xdr:to>
        <xdr:sp macro="" textlink="">
          <xdr:nvSpPr>
            <xdr:cNvPr id="64517" name="Drop Down 5" hidden="1">
              <a:extLst>
                <a:ext uri="{63B3BB69-23CF-44E3-9099-C40C66FF867C}">
                  <a14:compatExt spid="_x0000_s64517"/>
                </a:ext>
                <a:ext uri="{FF2B5EF4-FFF2-40B4-BE49-F238E27FC236}">
                  <a16:creationId xmlns:a16="http://schemas.microsoft.com/office/drawing/2014/main" id="{00000000-0008-0000-0D00-000005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133350</xdr:rowOff>
        </xdr:from>
        <xdr:to>
          <xdr:col>4</xdr:col>
          <xdr:colOff>0</xdr:colOff>
          <xdr:row>45</xdr:row>
          <xdr:rowOff>304800</xdr:rowOff>
        </xdr:to>
        <xdr:sp macro="" textlink="">
          <xdr:nvSpPr>
            <xdr:cNvPr id="64518" name="Drop Down 6" hidden="1">
              <a:extLst>
                <a:ext uri="{63B3BB69-23CF-44E3-9099-C40C66FF867C}">
                  <a14:compatExt spid="_x0000_s64518"/>
                </a:ext>
                <a:ext uri="{FF2B5EF4-FFF2-40B4-BE49-F238E27FC236}">
                  <a16:creationId xmlns:a16="http://schemas.microsoft.com/office/drawing/2014/main" id="{00000000-0008-0000-0D00-000006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180975</xdr:rowOff>
        </xdr:from>
        <xdr:to>
          <xdr:col>4</xdr:col>
          <xdr:colOff>9525</xdr:colOff>
          <xdr:row>53</xdr:row>
          <xdr:rowOff>371475</xdr:rowOff>
        </xdr:to>
        <xdr:sp macro="" textlink="">
          <xdr:nvSpPr>
            <xdr:cNvPr id="64519" name="Drop Down 7" hidden="1">
              <a:extLst>
                <a:ext uri="{63B3BB69-23CF-44E3-9099-C40C66FF867C}">
                  <a14:compatExt spid="_x0000_s64519"/>
                </a:ext>
                <a:ext uri="{FF2B5EF4-FFF2-40B4-BE49-F238E27FC236}">
                  <a16:creationId xmlns:a16="http://schemas.microsoft.com/office/drawing/2014/main" id="{00000000-0008-0000-0D00-000007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180975</xdr:rowOff>
        </xdr:from>
        <xdr:to>
          <xdr:col>4</xdr:col>
          <xdr:colOff>9525</xdr:colOff>
          <xdr:row>61</xdr:row>
          <xdr:rowOff>371475</xdr:rowOff>
        </xdr:to>
        <xdr:sp macro="" textlink="">
          <xdr:nvSpPr>
            <xdr:cNvPr id="64520" name="Drop Down 8" hidden="1">
              <a:extLst>
                <a:ext uri="{63B3BB69-23CF-44E3-9099-C40C66FF867C}">
                  <a14:compatExt spid="_x0000_s64520"/>
                </a:ext>
                <a:ext uri="{FF2B5EF4-FFF2-40B4-BE49-F238E27FC236}">
                  <a16:creationId xmlns:a16="http://schemas.microsoft.com/office/drawing/2014/main" id="{00000000-0008-0000-0D00-000008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133350</xdr:rowOff>
        </xdr:from>
        <xdr:to>
          <xdr:col>4</xdr:col>
          <xdr:colOff>47625</xdr:colOff>
          <xdr:row>69</xdr:row>
          <xdr:rowOff>304800</xdr:rowOff>
        </xdr:to>
        <xdr:sp macro="" textlink="">
          <xdr:nvSpPr>
            <xdr:cNvPr id="64521" name="Drop Down 9" hidden="1">
              <a:extLst>
                <a:ext uri="{63B3BB69-23CF-44E3-9099-C40C66FF867C}">
                  <a14:compatExt spid="_x0000_s64521"/>
                </a:ext>
                <a:ext uri="{FF2B5EF4-FFF2-40B4-BE49-F238E27FC236}">
                  <a16:creationId xmlns:a16="http://schemas.microsoft.com/office/drawing/2014/main" id="{00000000-0008-0000-0D00-000009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59</xdr:col>
      <xdr:colOff>54431</xdr:colOff>
      <xdr:row>0</xdr:row>
      <xdr:rowOff>81643</xdr:rowOff>
    </xdr:from>
    <xdr:to>
      <xdr:col>67</xdr:col>
      <xdr:colOff>121362</xdr:colOff>
      <xdr:row>6</xdr:row>
      <xdr:rowOff>231321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37" t="11364" r="15604" b="2389"/>
        <a:stretch/>
      </xdr:blipFill>
      <xdr:spPr>
        <a:xfrm>
          <a:off x="14559645" y="81643"/>
          <a:ext cx="2026360" cy="157842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142875</xdr:colOff>
      <xdr:row>0</xdr:row>
      <xdr:rowOff>104775</xdr:rowOff>
    </xdr:from>
    <xdr:to>
      <xdr:col>9</xdr:col>
      <xdr:colOff>187402</xdr:colOff>
      <xdr:row>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04775"/>
          <a:ext cx="2073352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13</xdr:row>
          <xdr:rowOff>104775</xdr:rowOff>
        </xdr:from>
        <xdr:to>
          <xdr:col>4</xdr:col>
          <xdr:colOff>28575</xdr:colOff>
          <xdr:row>13</xdr:row>
          <xdr:rowOff>304800</xdr:rowOff>
        </xdr:to>
        <xdr:sp macro="" textlink="">
          <xdr:nvSpPr>
            <xdr:cNvPr id="63489" name="Drop Down 1" descr="&#10;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E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21</xdr:row>
          <xdr:rowOff>142875</xdr:rowOff>
        </xdr:from>
        <xdr:to>
          <xdr:col>4</xdr:col>
          <xdr:colOff>0</xdr:colOff>
          <xdr:row>21</xdr:row>
          <xdr:rowOff>333375</xdr:rowOff>
        </xdr:to>
        <xdr:sp macro="" textlink="">
          <xdr:nvSpPr>
            <xdr:cNvPr id="63490" name="Drop Down 2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E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4</xdr:col>
          <xdr:colOff>0</xdr:colOff>
          <xdr:row>5</xdr:row>
          <xdr:rowOff>19050</xdr:rowOff>
        </xdr:from>
        <xdr:to>
          <xdr:col>8</xdr:col>
          <xdr:colOff>180975</xdr:colOff>
          <xdr:row>5</xdr:row>
          <xdr:rowOff>228600</xdr:rowOff>
        </xdr:to>
        <xdr:sp macro="" textlink="">
          <xdr:nvSpPr>
            <xdr:cNvPr id="63491" name="Drop Down 3" hidden="1">
              <a:extLst>
                <a:ext uri="{63B3BB69-23CF-44E3-9099-C40C66FF867C}">
                  <a14:compatExt spid="_x0000_s63491"/>
                </a:ext>
                <a:ext uri="{FF2B5EF4-FFF2-40B4-BE49-F238E27FC236}">
                  <a16:creationId xmlns:a16="http://schemas.microsoft.com/office/drawing/2014/main" id="{00000000-0008-0000-0E00-000003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29</xdr:row>
          <xdr:rowOff>161925</xdr:rowOff>
        </xdr:from>
        <xdr:to>
          <xdr:col>4</xdr:col>
          <xdr:colOff>0</xdr:colOff>
          <xdr:row>29</xdr:row>
          <xdr:rowOff>371475</xdr:rowOff>
        </xdr:to>
        <xdr:sp macro="" textlink="">
          <xdr:nvSpPr>
            <xdr:cNvPr id="63492" name="Drop Down 4" hidden="1">
              <a:extLst>
                <a:ext uri="{63B3BB69-23CF-44E3-9099-C40C66FF867C}">
                  <a14:compatExt spid="_x0000_s63492"/>
                </a:ext>
                <a:ext uri="{FF2B5EF4-FFF2-40B4-BE49-F238E27FC236}">
                  <a16:creationId xmlns:a16="http://schemas.microsoft.com/office/drawing/2014/main" id="{00000000-0008-0000-0E00-000004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47625</xdr:colOff>
          <xdr:row>37</xdr:row>
          <xdr:rowOff>228600</xdr:rowOff>
        </xdr:from>
        <xdr:to>
          <xdr:col>4</xdr:col>
          <xdr:colOff>76200</xdr:colOff>
          <xdr:row>37</xdr:row>
          <xdr:rowOff>428625</xdr:rowOff>
        </xdr:to>
        <xdr:sp macro="" textlink="">
          <xdr:nvSpPr>
            <xdr:cNvPr id="63493" name="Drop Down 5" hidden="1">
              <a:extLst>
                <a:ext uri="{63B3BB69-23CF-44E3-9099-C40C66FF867C}">
                  <a14:compatExt spid="_x0000_s63493"/>
                </a:ext>
                <a:ext uri="{FF2B5EF4-FFF2-40B4-BE49-F238E27FC236}">
                  <a16:creationId xmlns:a16="http://schemas.microsoft.com/office/drawing/2014/main" id="{00000000-0008-0000-0E00-000005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45</xdr:row>
          <xdr:rowOff>228600</xdr:rowOff>
        </xdr:from>
        <xdr:to>
          <xdr:col>3</xdr:col>
          <xdr:colOff>238125</xdr:colOff>
          <xdr:row>45</xdr:row>
          <xdr:rowOff>400050</xdr:rowOff>
        </xdr:to>
        <xdr:sp macro="" textlink="">
          <xdr:nvSpPr>
            <xdr:cNvPr id="63494" name="Drop Down 6" hidden="1">
              <a:extLst>
                <a:ext uri="{63B3BB69-23CF-44E3-9099-C40C66FF867C}">
                  <a14:compatExt spid="_x0000_s63494"/>
                </a:ext>
                <a:ext uri="{FF2B5EF4-FFF2-40B4-BE49-F238E27FC236}">
                  <a16:creationId xmlns:a16="http://schemas.microsoft.com/office/drawing/2014/main" id="{00000000-0008-0000-0E00-000006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53</xdr:row>
          <xdr:rowOff>304800</xdr:rowOff>
        </xdr:from>
        <xdr:to>
          <xdr:col>4</xdr:col>
          <xdr:colOff>0</xdr:colOff>
          <xdr:row>54</xdr:row>
          <xdr:rowOff>19050</xdr:rowOff>
        </xdr:to>
        <xdr:sp macro="" textlink="">
          <xdr:nvSpPr>
            <xdr:cNvPr id="63495" name="Drop Down 7" hidden="1">
              <a:extLst>
                <a:ext uri="{63B3BB69-23CF-44E3-9099-C40C66FF867C}">
                  <a14:compatExt spid="_x0000_s63495"/>
                </a:ext>
                <a:ext uri="{FF2B5EF4-FFF2-40B4-BE49-F238E27FC236}">
                  <a16:creationId xmlns:a16="http://schemas.microsoft.com/office/drawing/2014/main" id="{00000000-0008-0000-0E00-000007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0</xdr:colOff>
          <xdr:row>61</xdr:row>
          <xdr:rowOff>333375</xdr:rowOff>
        </xdr:from>
        <xdr:to>
          <xdr:col>4</xdr:col>
          <xdr:colOff>0</xdr:colOff>
          <xdr:row>62</xdr:row>
          <xdr:rowOff>47625</xdr:rowOff>
        </xdr:to>
        <xdr:sp macro="" textlink="">
          <xdr:nvSpPr>
            <xdr:cNvPr id="63496" name="Drop Down 8" hidden="1">
              <a:extLst>
                <a:ext uri="{63B3BB69-23CF-44E3-9099-C40C66FF867C}">
                  <a14:compatExt spid="_x0000_s63496"/>
                </a:ext>
                <a:ext uri="{FF2B5EF4-FFF2-40B4-BE49-F238E27FC236}">
                  <a16:creationId xmlns:a16="http://schemas.microsoft.com/office/drawing/2014/main" id="{00000000-0008-0000-0E00-000008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2</xdr:col>
          <xdr:colOff>38100</xdr:colOff>
          <xdr:row>69</xdr:row>
          <xdr:rowOff>295275</xdr:rowOff>
        </xdr:from>
        <xdr:to>
          <xdr:col>4</xdr:col>
          <xdr:colOff>38100</xdr:colOff>
          <xdr:row>70</xdr:row>
          <xdr:rowOff>114300</xdr:rowOff>
        </xdr:to>
        <xdr:sp macro="" textlink="">
          <xdr:nvSpPr>
            <xdr:cNvPr id="63497" name="Drop Down 9" hidden="1">
              <a:extLst>
                <a:ext uri="{63B3BB69-23CF-44E3-9099-C40C66FF867C}">
                  <a14:compatExt spid="_x0000_s63497"/>
                </a:ext>
                <a:ext uri="{FF2B5EF4-FFF2-40B4-BE49-F238E27FC236}">
                  <a16:creationId xmlns:a16="http://schemas.microsoft.com/office/drawing/2014/main" id="{00000000-0008-0000-0E00-000009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57</xdr:col>
      <xdr:colOff>149679</xdr:colOff>
      <xdr:row>0</xdr:row>
      <xdr:rowOff>68037</xdr:rowOff>
    </xdr:from>
    <xdr:to>
      <xdr:col>68</xdr:col>
      <xdr:colOff>236193</xdr:colOff>
      <xdr:row>6</xdr:row>
      <xdr:rowOff>204107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34" t="12451" r="17207" b="18009"/>
        <a:stretch/>
      </xdr:blipFill>
      <xdr:spPr>
        <a:xfrm>
          <a:off x="14165036" y="68037"/>
          <a:ext cx="2780728" cy="15648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moura1/Desktop/SuperCalendari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ual"/>
      <sheetName val="Feriados"/>
    </sheetNames>
    <sheetDataSet>
      <sheetData sheetId="0" refreshError="1"/>
      <sheetData sheetId="1">
        <row r="4">
          <cell r="B4">
            <v>17168</v>
          </cell>
        </row>
        <row r="5">
          <cell r="B5">
            <v>17261</v>
          </cell>
        </row>
        <row r="6">
          <cell r="B6">
            <v>17263</v>
          </cell>
        </row>
        <row r="7">
          <cell r="B7">
            <v>17278</v>
          </cell>
        </row>
        <row r="8">
          <cell r="B8">
            <v>17288</v>
          </cell>
        </row>
        <row r="9">
          <cell r="B9">
            <v>17323</v>
          </cell>
        </row>
        <row r="10">
          <cell r="B10">
            <v>17417</v>
          </cell>
        </row>
        <row r="11">
          <cell r="B11">
            <v>17452</v>
          </cell>
        </row>
        <row r="12">
          <cell r="B12">
            <v>17473</v>
          </cell>
        </row>
        <row r="13">
          <cell r="B13">
            <v>17486</v>
          </cell>
        </row>
        <row r="14">
          <cell r="B14">
            <v>17526</v>
          </cell>
        </row>
        <row r="17">
          <cell r="B17">
            <v>17216</v>
          </cell>
        </row>
        <row r="18">
          <cell r="B18">
            <v>17256</v>
          </cell>
        </row>
        <row r="19">
          <cell r="B19">
            <v>17262</v>
          </cell>
        </row>
        <row r="20">
          <cell r="B20">
            <v>17298</v>
          </cell>
        </row>
        <row r="21">
          <cell r="B21">
            <v>17330</v>
          </cell>
        </row>
        <row r="22">
          <cell r="B22">
            <v>17452</v>
          </cell>
        </row>
        <row r="23">
          <cell r="B23">
            <v>17389</v>
          </cell>
        </row>
        <row r="24">
          <cell r="B24">
            <v>17440</v>
          </cell>
        </row>
        <row r="27">
          <cell r="B27">
            <v>17187</v>
          </cell>
        </row>
        <row r="28">
          <cell r="B28">
            <v>17215</v>
          </cell>
        </row>
        <row r="29">
          <cell r="B29">
            <v>17313</v>
          </cell>
        </row>
        <row r="30">
          <cell r="B30">
            <v>17352</v>
          </cell>
        </row>
        <row r="31">
          <cell r="B31">
            <v>17411</v>
          </cell>
        </row>
        <row r="32">
          <cell r="B32">
            <v>17453</v>
          </cell>
        </row>
        <row r="33">
          <cell r="B33">
            <v>17482</v>
          </cell>
        </row>
        <row r="34">
          <cell r="B34">
            <v>17498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4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3.xml"/><Relationship Id="rId12" Type="http://schemas.openxmlformats.org/officeDocument/2006/relationships/ctrlProp" Target="../ctrlProps/ctrlProp1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2.xml"/><Relationship Id="rId11" Type="http://schemas.openxmlformats.org/officeDocument/2006/relationships/ctrlProp" Target="../ctrlProps/ctrlProp17.xml"/><Relationship Id="rId5" Type="http://schemas.openxmlformats.org/officeDocument/2006/relationships/ctrlProp" Target="../ctrlProps/ctrlProp11.xml"/><Relationship Id="rId10" Type="http://schemas.openxmlformats.org/officeDocument/2006/relationships/ctrlProp" Target="../ctrlProps/ctrlProp16.xml"/><Relationship Id="rId4" Type="http://schemas.openxmlformats.org/officeDocument/2006/relationships/ctrlProp" Target="../ctrlProps/ctrlProp10.xml"/><Relationship Id="rId9" Type="http://schemas.openxmlformats.org/officeDocument/2006/relationships/ctrlProp" Target="../ctrlProps/ctrlProp15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22.xml"/><Relationship Id="rId12" Type="http://schemas.openxmlformats.org/officeDocument/2006/relationships/ctrlProp" Target="../ctrlProps/ctrlProp27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21.xml"/><Relationship Id="rId11" Type="http://schemas.openxmlformats.org/officeDocument/2006/relationships/ctrlProp" Target="../ctrlProps/ctrlProp26.xml"/><Relationship Id="rId5" Type="http://schemas.openxmlformats.org/officeDocument/2006/relationships/ctrlProp" Target="../ctrlProps/ctrlProp20.xml"/><Relationship Id="rId10" Type="http://schemas.openxmlformats.org/officeDocument/2006/relationships/ctrlProp" Target="../ctrlProps/ctrlProp25.xml"/><Relationship Id="rId4" Type="http://schemas.openxmlformats.org/officeDocument/2006/relationships/ctrlProp" Target="../ctrlProps/ctrlProp19.xml"/><Relationship Id="rId9" Type="http://schemas.openxmlformats.org/officeDocument/2006/relationships/ctrlProp" Target="../ctrlProps/ctrlProp24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2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31.xml"/><Relationship Id="rId12" Type="http://schemas.openxmlformats.org/officeDocument/2006/relationships/ctrlProp" Target="../ctrlProps/ctrlProp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30.xml"/><Relationship Id="rId11" Type="http://schemas.openxmlformats.org/officeDocument/2006/relationships/ctrlProp" Target="../ctrlProps/ctrlProp35.xml"/><Relationship Id="rId5" Type="http://schemas.openxmlformats.org/officeDocument/2006/relationships/ctrlProp" Target="../ctrlProps/ctrlProp29.xml"/><Relationship Id="rId10" Type="http://schemas.openxmlformats.org/officeDocument/2006/relationships/ctrlProp" Target="../ctrlProps/ctrlProp34.xml"/><Relationship Id="rId4" Type="http://schemas.openxmlformats.org/officeDocument/2006/relationships/ctrlProp" Target="../ctrlProps/ctrlProp28.xml"/><Relationship Id="rId9" Type="http://schemas.openxmlformats.org/officeDocument/2006/relationships/ctrlProp" Target="../ctrlProps/ctrlProp3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1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40.xml"/><Relationship Id="rId12" Type="http://schemas.openxmlformats.org/officeDocument/2006/relationships/ctrlProp" Target="../ctrlProps/ctrlProp4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9.xml"/><Relationship Id="rId11" Type="http://schemas.openxmlformats.org/officeDocument/2006/relationships/ctrlProp" Target="../ctrlProps/ctrlProp44.xml"/><Relationship Id="rId5" Type="http://schemas.openxmlformats.org/officeDocument/2006/relationships/ctrlProp" Target="../ctrlProps/ctrlProp38.xml"/><Relationship Id="rId10" Type="http://schemas.openxmlformats.org/officeDocument/2006/relationships/ctrlProp" Target="../ctrlProps/ctrlProp43.xml"/><Relationship Id="rId4" Type="http://schemas.openxmlformats.org/officeDocument/2006/relationships/ctrlProp" Target="../ctrlProps/ctrlProp37.xml"/><Relationship Id="rId9" Type="http://schemas.openxmlformats.org/officeDocument/2006/relationships/ctrlProp" Target="../ctrlProps/ctrlProp4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0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49.xml"/><Relationship Id="rId12" Type="http://schemas.openxmlformats.org/officeDocument/2006/relationships/ctrlProp" Target="../ctrlProps/ctrlProp5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48.xml"/><Relationship Id="rId11" Type="http://schemas.openxmlformats.org/officeDocument/2006/relationships/ctrlProp" Target="../ctrlProps/ctrlProp53.xml"/><Relationship Id="rId5" Type="http://schemas.openxmlformats.org/officeDocument/2006/relationships/ctrlProp" Target="../ctrlProps/ctrlProp47.xml"/><Relationship Id="rId10" Type="http://schemas.openxmlformats.org/officeDocument/2006/relationships/ctrlProp" Target="../ctrlProps/ctrlProp52.xml"/><Relationship Id="rId4" Type="http://schemas.openxmlformats.org/officeDocument/2006/relationships/ctrlProp" Target="../ctrlProps/ctrlProp46.xml"/><Relationship Id="rId9" Type="http://schemas.openxmlformats.org/officeDocument/2006/relationships/ctrlProp" Target="../ctrlProps/ctrlProp5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9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58.xml"/><Relationship Id="rId12" Type="http://schemas.openxmlformats.org/officeDocument/2006/relationships/ctrlProp" Target="../ctrlProps/ctrlProp6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57.xml"/><Relationship Id="rId11" Type="http://schemas.openxmlformats.org/officeDocument/2006/relationships/ctrlProp" Target="../ctrlProps/ctrlProp62.xml"/><Relationship Id="rId5" Type="http://schemas.openxmlformats.org/officeDocument/2006/relationships/ctrlProp" Target="../ctrlProps/ctrlProp56.xml"/><Relationship Id="rId10" Type="http://schemas.openxmlformats.org/officeDocument/2006/relationships/ctrlProp" Target="../ctrlProps/ctrlProp61.xml"/><Relationship Id="rId4" Type="http://schemas.openxmlformats.org/officeDocument/2006/relationships/ctrlProp" Target="../ctrlProps/ctrlProp55.xml"/><Relationship Id="rId9" Type="http://schemas.openxmlformats.org/officeDocument/2006/relationships/ctrlProp" Target="../ctrlProps/ctrlProp6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8.xml"/><Relationship Id="rId3" Type="http://schemas.openxmlformats.org/officeDocument/2006/relationships/vmlDrawing" Target="../drawings/vmlDrawing8.vml"/><Relationship Id="rId7" Type="http://schemas.openxmlformats.org/officeDocument/2006/relationships/ctrlProp" Target="../ctrlProps/ctrlProp67.xml"/><Relationship Id="rId12" Type="http://schemas.openxmlformats.org/officeDocument/2006/relationships/ctrlProp" Target="../ctrlProps/ctrlProp72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ctrlProp" Target="../ctrlProps/ctrlProp66.xml"/><Relationship Id="rId11" Type="http://schemas.openxmlformats.org/officeDocument/2006/relationships/ctrlProp" Target="../ctrlProps/ctrlProp71.xml"/><Relationship Id="rId5" Type="http://schemas.openxmlformats.org/officeDocument/2006/relationships/ctrlProp" Target="../ctrlProps/ctrlProp65.xml"/><Relationship Id="rId10" Type="http://schemas.openxmlformats.org/officeDocument/2006/relationships/ctrlProp" Target="../ctrlProps/ctrlProp70.xml"/><Relationship Id="rId4" Type="http://schemas.openxmlformats.org/officeDocument/2006/relationships/ctrlProp" Target="../ctrlProps/ctrlProp64.xml"/><Relationship Id="rId9" Type="http://schemas.openxmlformats.org/officeDocument/2006/relationships/ctrlProp" Target="../ctrlProps/ctrlProp69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77.xml"/><Relationship Id="rId3" Type="http://schemas.openxmlformats.org/officeDocument/2006/relationships/vmlDrawing" Target="../drawings/vmlDrawing9.vml"/><Relationship Id="rId7" Type="http://schemas.openxmlformats.org/officeDocument/2006/relationships/ctrlProp" Target="../ctrlProps/ctrlProp76.xml"/><Relationship Id="rId12" Type="http://schemas.openxmlformats.org/officeDocument/2006/relationships/ctrlProp" Target="../ctrlProps/ctrlProp81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6" Type="http://schemas.openxmlformats.org/officeDocument/2006/relationships/ctrlProp" Target="../ctrlProps/ctrlProp75.xml"/><Relationship Id="rId11" Type="http://schemas.openxmlformats.org/officeDocument/2006/relationships/ctrlProp" Target="../ctrlProps/ctrlProp80.xml"/><Relationship Id="rId5" Type="http://schemas.openxmlformats.org/officeDocument/2006/relationships/ctrlProp" Target="../ctrlProps/ctrlProp74.xml"/><Relationship Id="rId10" Type="http://schemas.openxmlformats.org/officeDocument/2006/relationships/ctrlProp" Target="../ctrlProps/ctrlProp79.xml"/><Relationship Id="rId4" Type="http://schemas.openxmlformats.org/officeDocument/2006/relationships/ctrlProp" Target="../ctrlProps/ctrlProp73.xml"/><Relationship Id="rId9" Type="http://schemas.openxmlformats.org/officeDocument/2006/relationships/ctrlProp" Target="../ctrlProps/ctrlProp78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86.xml"/><Relationship Id="rId3" Type="http://schemas.openxmlformats.org/officeDocument/2006/relationships/vmlDrawing" Target="../drawings/vmlDrawing10.vml"/><Relationship Id="rId7" Type="http://schemas.openxmlformats.org/officeDocument/2006/relationships/ctrlProp" Target="../ctrlProps/ctrlProp85.xml"/><Relationship Id="rId12" Type="http://schemas.openxmlformats.org/officeDocument/2006/relationships/ctrlProp" Target="../ctrlProps/ctrlProp90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6" Type="http://schemas.openxmlformats.org/officeDocument/2006/relationships/ctrlProp" Target="../ctrlProps/ctrlProp84.xml"/><Relationship Id="rId11" Type="http://schemas.openxmlformats.org/officeDocument/2006/relationships/ctrlProp" Target="../ctrlProps/ctrlProp89.xml"/><Relationship Id="rId5" Type="http://schemas.openxmlformats.org/officeDocument/2006/relationships/ctrlProp" Target="../ctrlProps/ctrlProp83.xml"/><Relationship Id="rId10" Type="http://schemas.openxmlformats.org/officeDocument/2006/relationships/ctrlProp" Target="../ctrlProps/ctrlProp88.xml"/><Relationship Id="rId4" Type="http://schemas.openxmlformats.org/officeDocument/2006/relationships/ctrlProp" Target="../ctrlProps/ctrlProp82.xml"/><Relationship Id="rId9" Type="http://schemas.openxmlformats.org/officeDocument/2006/relationships/ctrlProp" Target="../ctrlProps/ctrlProp87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95.xml"/><Relationship Id="rId3" Type="http://schemas.openxmlformats.org/officeDocument/2006/relationships/vmlDrawing" Target="../drawings/vmlDrawing11.vml"/><Relationship Id="rId7" Type="http://schemas.openxmlformats.org/officeDocument/2006/relationships/ctrlProp" Target="../ctrlProps/ctrlProp94.xml"/><Relationship Id="rId12" Type="http://schemas.openxmlformats.org/officeDocument/2006/relationships/ctrlProp" Target="../ctrlProps/ctrlProp99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6" Type="http://schemas.openxmlformats.org/officeDocument/2006/relationships/ctrlProp" Target="../ctrlProps/ctrlProp93.xml"/><Relationship Id="rId11" Type="http://schemas.openxmlformats.org/officeDocument/2006/relationships/ctrlProp" Target="../ctrlProps/ctrlProp98.xml"/><Relationship Id="rId5" Type="http://schemas.openxmlformats.org/officeDocument/2006/relationships/ctrlProp" Target="../ctrlProps/ctrlProp92.xml"/><Relationship Id="rId10" Type="http://schemas.openxmlformats.org/officeDocument/2006/relationships/ctrlProp" Target="../ctrlProps/ctrlProp97.xml"/><Relationship Id="rId4" Type="http://schemas.openxmlformats.org/officeDocument/2006/relationships/ctrlProp" Target="../ctrlProps/ctrlProp91.xml"/><Relationship Id="rId9" Type="http://schemas.openxmlformats.org/officeDocument/2006/relationships/ctrlProp" Target="../ctrlProps/ctrlProp96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4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2.vml"/><Relationship Id="rId7" Type="http://schemas.openxmlformats.org/officeDocument/2006/relationships/ctrlProp" Target="../ctrlProps/ctrlProp103.xml"/><Relationship Id="rId12" Type="http://schemas.openxmlformats.org/officeDocument/2006/relationships/ctrlProp" Target="../ctrlProps/ctrlProp108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102.xml"/><Relationship Id="rId11" Type="http://schemas.openxmlformats.org/officeDocument/2006/relationships/ctrlProp" Target="../ctrlProps/ctrlProp107.xml"/><Relationship Id="rId5" Type="http://schemas.openxmlformats.org/officeDocument/2006/relationships/ctrlProp" Target="../ctrlProps/ctrlProp101.xml"/><Relationship Id="rId10" Type="http://schemas.openxmlformats.org/officeDocument/2006/relationships/ctrlProp" Target="../ctrlProps/ctrlProp106.xml"/><Relationship Id="rId4" Type="http://schemas.openxmlformats.org/officeDocument/2006/relationships/ctrlProp" Target="../ctrlProps/ctrlProp100.xml"/><Relationship Id="rId9" Type="http://schemas.openxmlformats.org/officeDocument/2006/relationships/ctrlProp" Target="../ctrlProps/ctrlProp105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3.xml"/><Relationship Id="rId13" Type="http://schemas.openxmlformats.org/officeDocument/2006/relationships/comments" Target="../comments2.xml"/><Relationship Id="rId3" Type="http://schemas.openxmlformats.org/officeDocument/2006/relationships/vmlDrawing" Target="../drawings/vmlDrawing13.vml"/><Relationship Id="rId7" Type="http://schemas.openxmlformats.org/officeDocument/2006/relationships/ctrlProp" Target="../ctrlProps/ctrlProp112.xml"/><Relationship Id="rId12" Type="http://schemas.openxmlformats.org/officeDocument/2006/relationships/ctrlProp" Target="../ctrlProps/ctrlProp117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6" Type="http://schemas.openxmlformats.org/officeDocument/2006/relationships/ctrlProp" Target="../ctrlProps/ctrlProp111.xml"/><Relationship Id="rId11" Type="http://schemas.openxmlformats.org/officeDocument/2006/relationships/ctrlProp" Target="../ctrlProps/ctrlProp116.xml"/><Relationship Id="rId5" Type="http://schemas.openxmlformats.org/officeDocument/2006/relationships/ctrlProp" Target="../ctrlProps/ctrlProp110.xml"/><Relationship Id="rId10" Type="http://schemas.openxmlformats.org/officeDocument/2006/relationships/ctrlProp" Target="../ctrlProps/ctrlProp115.xml"/><Relationship Id="rId4" Type="http://schemas.openxmlformats.org/officeDocument/2006/relationships/ctrlProp" Target="../ctrlProps/ctrlProp109.xml"/><Relationship Id="rId9" Type="http://schemas.openxmlformats.org/officeDocument/2006/relationships/ctrlProp" Target="../ctrlProps/ctrlProp114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2.xml"/><Relationship Id="rId3" Type="http://schemas.openxmlformats.org/officeDocument/2006/relationships/vmlDrawing" Target="../drawings/vmlDrawing14.vml"/><Relationship Id="rId7" Type="http://schemas.openxmlformats.org/officeDocument/2006/relationships/ctrlProp" Target="../ctrlProps/ctrlProp121.xml"/><Relationship Id="rId12" Type="http://schemas.openxmlformats.org/officeDocument/2006/relationships/ctrlProp" Target="../ctrlProps/ctrlProp126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6" Type="http://schemas.openxmlformats.org/officeDocument/2006/relationships/ctrlProp" Target="../ctrlProps/ctrlProp120.xml"/><Relationship Id="rId11" Type="http://schemas.openxmlformats.org/officeDocument/2006/relationships/ctrlProp" Target="../ctrlProps/ctrlProp125.xml"/><Relationship Id="rId5" Type="http://schemas.openxmlformats.org/officeDocument/2006/relationships/ctrlProp" Target="../ctrlProps/ctrlProp119.xml"/><Relationship Id="rId10" Type="http://schemas.openxmlformats.org/officeDocument/2006/relationships/ctrlProp" Target="../ctrlProps/ctrlProp124.xml"/><Relationship Id="rId4" Type="http://schemas.openxmlformats.org/officeDocument/2006/relationships/ctrlProp" Target="../ctrlProps/ctrlProp118.xml"/><Relationship Id="rId9" Type="http://schemas.openxmlformats.org/officeDocument/2006/relationships/ctrlProp" Target="../ctrlProps/ctrlProp12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31.xml"/><Relationship Id="rId3" Type="http://schemas.openxmlformats.org/officeDocument/2006/relationships/vmlDrawing" Target="../drawings/vmlDrawing15.vml"/><Relationship Id="rId7" Type="http://schemas.openxmlformats.org/officeDocument/2006/relationships/ctrlProp" Target="../ctrlProps/ctrlProp130.xml"/><Relationship Id="rId12" Type="http://schemas.openxmlformats.org/officeDocument/2006/relationships/ctrlProp" Target="../ctrlProps/ctrlProp135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129.xml"/><Relationship Id="rId11" Type="http://schemas.openxmlformats.org/officeDocument/2006/relationships/ctrlProp" Target="../ctrlProps/ctrlProp134.xml"/><Relationship Id="rId5" Type="http://schemas.openxmlformats.org/officeDocument/2006/relationships/ctrlProp" Target="../ctrlProps/ctrlProp128.xml"/><Relationship Id="rId10" Type="http://schemas.openxmlformats.org/officeDocument/2006/relationships/ctrlProp" Target="../ctrlProps/ctrlProp133.xml"/><Relationship Id="rId4" Type="http://schemas.openxmlformats.org/officeDocument/2006/relationships/ctrlProp" Target="../ctrlProps/ctrlProp127.xml"/><Relationship Id="rId9" Type="http://schemas.openxmlformats.org/officeDocument/2006/relationships/ctrlProp" Target="../ctrlProps/ctrlProp13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AX13" sqref="AX13:BA13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1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58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 t="s">
        <v>75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99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0.3115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99"/>
      <c r="X10" s="99"/>
      <c r="Y10" s="99"/>
      <c r="Z10" s="99"/>
      <c r="AA10" s="53"/>
      <c r="AB10" s="53"/>
      <c r="AC10" s="99"/>
      <c r="AD10" s="99"/>
      <c r="AE10" s="99"/>
      <c r="AF10" s="99"/>
      <c r="AG10" s="99"/>
      <c r="AH10" s="99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73</v>
      </c>
      <c r="BE10" s="206"/>
      <c r="BF10" s="206"/>
      <c r="BG10" s="206"/>
      <c r="BH10" s="206"/>
      <c r="BI10" s="206"/>
      <c r="BJ10" s="206"/>
      <c r="BK10" s="207">
        <v>1.5</v>
      </c>
      <c r="BL10" s="206"/>
      <c r="BM10" s="208"/>
      <c r="BN10" s="209">
        <v>430</v>
      </c>
      <c r="BO10" s="210"/>
      <c r="BP10" s="211"/>
      <c r="BQ10" s="212">
        <v>165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7.0000000000000007E-2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0.04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0.42750000000000005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43004</v>
      </c>
      <c r="K15" s="137"/>
      <c r="L15" s="137">
        <v>42997</v>
      </c>
      <c r="M15" s="137"/>
      <c r="N15" s="155">
        <v>43025</v>
      </c>
      <c r="O15" s="156"/>
      <c r="P15" s="155">
        <v>43046</v>
      </c>
      <c r="Q15" s="156"/>
      <c r="R15" s="137">
        <v>43035</v>
      </c>
      <c r="S15" s="137"/>
      <c r="T15" s="137">
        <v>43047</v>
      </c>
      <c r="U15" s="137"/>
      <c r="V15" s="137">
        <v>43039</v>
      </c>
      <c r="W15" s="137"/>
      <c r="X15" s="137">
        <v>43091</v>
      </c>
      <c r="Y15" s="137"/>
      <c r="Z15" s="137">
        <v>43046</v>
      </c>
      <c r="AA15" s="137"/>
      <c r="AB15" s="155">
        <v>43056</v>
      </c>
      <c r="AC15" s="156"/>
      <c r="AD15" s="137">
        <v>43053</v>
      </c>
      <c r="AE15" s="137"/>
      <c r="AF15" s="155">
        <v>43091</v>
      </c>
      <c r="AG15" s="156"/>
      <c r="AH15" s="155">
        <v>43067</v>
      </c>
      <c r="AI15" s="156"/>
      <c r="AJ15" s="155"/>
      <c r="AK15" s="156"/>
      <c r="AL15" s="137" t="s">
        <v>34</v>
      </c>
      <c r="AM15" s="137"/>
      <c r="AN15" s="137" t="s">
        <v>34</v>
      </c>
      <c r="AO15" s="137"/>
      <c r="AP15" s="137">
        <v>43088</v>
      </c>
      <c r="AQ15" s="137"/>
      <c r="AR15" s="137"/>
      <c r="AS15" s="137"/>
      <c r="AT15" s="137">
        <v>42744</v>
      </c>
      <c r="AU15" s="137"/>
      <c r="AV15" s="137"/>
      <c r="AW15" s="137"/>
      <c r="AX15" s="137">
        <v>42745</v>
      </c>
      <c r="AY15" s="137"/>
      <c r="AZ15" s="137"/>
      <c r="BA15" s="137"/>
      <c r="BB15" s="137">
        <v>42761</v>
      </c>
      <c r="BC15" s="137"/>
      <c r="BD15" s="137"/>
      <c r="BE15" s="137"/>
      <c r="BF15" s="137">
        <v>42796</v>
      </c>
      <c r="BG15" s="137"/>
      <c r="BH15" s="137"/>
      <c r="BI15" s="137"/>
      <c r="BJ15" s="137">
        <v>42838</v>
      </c>
      <c r="BK15" s="137"/>
      <c r="BL15" s="137"/>
      <c r="BM15" s="137"/>
      <c r="BN15" s="137">
        <v>42848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189"/>
      <c r="L17" s="189"/>
      <c r="M17" s="190"/>
      <c r="N17" s="188">
        <v>1</v>
      </c>
      <c r="O17" s="189"/>
      <c r="P17" s="189"/>
      <c r="Q17" s="190"/>
      <c r="R17" s="188">
        <v>1</v>
      </c>
      <c r="S17" s="189"/>
      <c r="T17" s="189"/>
      <c r="U17" s="190"/>
      <c r="V17" s="188">
        <v>1</v>
      </c>
      <c r="W17" s="189"/>
      <c r="X17" s="189"/>
      <c r="Y17" s="190"/>
      <c r="Z17" s="188">
        <v>1</v>
      </c>
      <c r="AA17" s="189"/>
      <c r="AB17" s="189"/>
      <c r="AC17" s="190"/>
      <c r="AD17" s="188">
        <v>1</v>
      </c>
      <c r="AE17" s="189"/>
      <c r="AF17" s="189"/>
      <c r="AG17" s="190"/>
      <c r="AH17" s="173">
        <v>0.6</v>
      </c>
      <c r="AI17" s="191"/>
      <c r="AJ17" s="191"/>
      <c r="AK17" s="192"/>
      <c r="AL17" s="184"/>
      <c r="AM17" s="185"/>
      <c r="AN17" s="185"/>
      <c r="AO17" s="186"/>
      <c r="AP17" s="173">
        <v>0.25</v>
      </c>
      <c r="AQ17" s="174"/>
      <c r="AR17" s="174"/>
      <c r="AS17" s="175"/>
      <c r="AT17" s="173"/>
      <c r="AU17" s="174"/>
      <c r="AV17" s="174"/>
      <c r="AW17" s="175"/>
      <c r="AX17" s="173"/>
      <c r="AY17" s="174"/>
      <c r="AZ17" s="174"/>
      <c r="BA17" s="175"/>
      <c r="BB17" s="173"/>
      <c r="BC17" s="174"/>
      <c r="BD17" s="174"/>
      <c r="BE17" s="175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0.19550000000000001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43088</v>
      </c>
      <c r="O23" s="156"/>
      <c r="P23" s="137">
        <v>43082</v>
      </c>
      <c r="Q23" s="137"/>
      <c r="R23" s="137" t="s">
        <v>34</v>
      </c>
      <c r="S23" s="137"/>
      <c r="T23" s="137" t="s">
        <v>34</v>
      </c>
      <c r="U23" s="137"/>
      <c r="V23" s="155">
        <v>42737</v>
      </c>
      <c r="W23" s="156"/>
      <c r="X23" s="155"/>
      <c r="Y23" s="156"/>
      <c r="Z23" s="155">
        <v>42743</v>
      </c>
      <c r="AA23" s="156"/>
      <c r="AB23" s="155"/>
      <c r="AC23" s="156"/>
      <c r="AD23" s="155">
        <v>42750</v>
      </c>
      <c r="AE23" s="156"/>
      <c r="AF23" s="155"/>
      <c r="AG23" s="156"/>
      <c r="AH23" s="155">
        <v>42757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42771</v>
      </c>
      <c r="AQ23" s="137"/>
      <c r="AR23" s="137"/>
      <c r="AS23" s="137"/>
      <c r="AT23" s="155">
        <v>42785</v>
      </c>
      <c r="AU23" s="156"/>
      <c r="AV23" s="155"/>
      <c r="AW23" s="156"/>
      <c r="AX23" s="155">
        <v>42788</v>
      </c>
      <c r="AY23" s="156"/>
      <c r="AZ23" s="155"/>
      <c r="BA23" s="156"/>
      <c r="BB23" s="137">
        <v>42792</v>
      </c>
      <c r="BC23" s="137"/>
      <c r="BD23" s="137"/>
      <c r="BE23" s="137"/>
      <c r="BF23" s="137">
        <v>42795</v>
      </c>
      <c r="BG23" s="137"/>
      <c r="BH23" s="137"/>
      <c r="BI23" s="137"/>
      <c r="BJ23" s="137">
        <v>42838</v>
      </c>
      <c r="BK23" s="137"/>
      <c r="BL23" s="137"/>
      <c r="BM23" s="137"/>
      <c r="BN23" s="137">
        <v>42848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88">
        <v>1</v>
      </c>
      <c r="O25" s="189"/>
      <c r="P25" s="189"/>
      <c r="Q25" s="190"/>
      <c r="R25" s="184"/>
      <c r="S25" s="185"/>
      <c r="T25" s="185"/>
      <c r="U25" s="186"/>
      <c r="V25" s="173">
        <v>0.85</v>
      </c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">
        <v>51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0.1</v>
      </c>
      <c r="K29" s="146"/>
      <c r="L29" s="146"/>
      <c r="M29" s="146"/>
      <c r="N29" s="146">
        <v>0.12</v>
      </c>
      <c r="O29" s="146"/>
      <c r="P29" s="146"/>
      <c r="Q29" s="146"/>
      <c r="R29" s="146">
        <v>0</v>
      </c>
      <c r="S29" s="146"/>
      <c r="T29" s="146"/>
      <c r="U29" s="146"/>
      <c r="V29" s="146">
        <v>0.03</v>
      </c>
      <c r="W29" s="146"/>
      <c r="X29" s="146"/>
      <c r="Y29" s="146"/>
      <c r="Z29" s="146">
        <v>0.03</v>
      </c>
      <c r="AA29" s="146"/>
      <c r="AB29" s="146"/>
      <c r="AC29" s="146"/>
      <c r="AD29" s="146">
        <v>0.03</v>
      </c>
      <c r="AE29" s="146"/>
      <c r="AF29" s="146"/>
      <c r="AG29" s="146"/>
      <c r="AH29" s="146">
        <v>0.1</v>
      </c>
      <c r="AI29" s="146"/>
      <c r="AJ29" s="146"/>
      <c r="AK29" s="146"/>
      <c r="AL29" s="146">
        <v>0</v>
      </c>
      <c r="AM29" s="146"/>
      <c r="AN29" s="146"/>
      <c r="AO29" s="146"/>
      <c r="AP29" s="146">
        <v>0.23</v>
      </c>
      <c r="AQ29" s="146"/>
      <c r="AR29" s="146"/>
      <c r="AS29" s="146"/>
      <c r="AT29" s="146">
        <v>7.0000000000000007E-2</v>
      </c>
      <c r="AU29" s="146"/>
      <c r="AV29" s="146"/>
      <c r="AW29" s="146"/>
      <c r="AX29" s="146">
        <v>0.09</v>
      </c>
      <c r="AY29" s="146"/>
      <c r="AZ29" s="146"/>
      <c r="BA29" s="146"/>
      <c r="BB29" s="146">
        <v>0.04</v>
      </c>
      <c r="BC29" s="146"/>
      <c r="BD29" s="146"/>
      <c r="BE29" s="146"/>
      <c r="BF29" s="146">
        <v>0.12</v>
      </c>
      <c r="BG29" s="146"/>
      <c r="BH29" s="146"/>
      <c r="BI29" s="146"/>
      <c r="BJ29" s="146">
        <v>0.01</v>
      </c>
      <c r="BK29" s="146"/>
      <c r="BL29" s="146"/>
      <c r="BM29" s="146"/>
      <c r="BN29" s="146">
        <v>0.03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87" t="s">
        <v>47</v>
      </c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>
        <v>43066</v>
      </c>
      <c r="K31" s="137"/>
      <c r="L31" s="137"/>
      <c r="M31" s="137"/>
      <c r="N31" s="155">
        <v>43088</v>
      </c>
      <c r="O31" s="156"/>
      <c r="P31" s="137"/>
      <c r="Q31" s="137"/>
      <c r="R31" s="137" t="s">
        <v>34</v>
      </c>
      <c r="S31" s="137"/>
      <c r="T31" s="137" t="s">
        <v>34</v>
      </c>
      <c r="U31" s="137"/>
      <c r="V31" s="155">
        <v>42737</v>
      </c>
      <c r="W31" s="156"/>
      <c r="X31" s="155"/>
      <c r="Y31" s="156"/>
      <c r="Z31" s="155">
        <v>42743</v>
      </c>
      <c r="AA31" s="156"/>
      <c r="AB31" s="155"/>
      <c r="AC31" s="156"/>
      <c r="AD31" s="155">
        <v>42750</v>
      </c>
      <c r="AE31" s="156"/>
      <c r="AF31" s="155"/>
      <c r="AG31" s="156"/>
      <c r="AH31" s="155">
        <v>42757</v>
      </c>
      <c r="AI31" s="156"/>
      <c r="AJ31" s="155"/>
      <c r="AK31" s="156"/>
      <c r="AL31" s="137" t="s">
        <v>34</v>
      </c>
      <c r="AM31" s="137"/>
      <c r="AN31" s="137" t="s">
        <v>34</v>
      </c>
      <c r="AO31" s="137"/>
      <c r="AP31" s="137">
        <v>42771</v>
      </c>
      <c r="AQ31" s="137"/>
      <c r="AR31" s="137"/>
      <c r="AS31" s="137"/>
      <c r="AT31" s="155">
        <v>42785</v>
      </c>
      <c r="AU31" s="156"/>
      <c r="AV31" s="155"/>
      <c r="AW31" s="156"/>
      <c r="AX31" s="155">
        <v>42788</v>
      </c>
      <c r="AY31" s="156"/>
      <c r="AZ31" s="155"/>
      <c r="BA31" s="156"/>
      <c r="BB31" s="137">
        <v>42792</v>
      </c>
      <c r="BC31" s="137"/>
      <c r="BD31" s="137"/>
      <c r="BE31" s="137"/>
      <c r="BF31" s="137">
        <v>42795</v>
      </c>
      <c r="BG31" s="137"/>
      <c r="BH31" s="137"/>
      <c r="BI31" s="137"/>
      <c r="BJ31" s="137">
        <v>42838</v>
      </c>
      <c r="BK31" s="137"/>
      <c r="BL31" s="137"/>
      <c r="BM31" s="137"/>
      <c r="BN31" s="137">
        <v>42848</v>
      </c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84"/>
      <c r="S33" s="185"/>
      <c r="T33" s="185"/>
      <c r="U33" s="186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84"/>
      <c r="AM33" s="185"/>
      <c r="AN33" s="185"/>
      <c r="AO33" s="186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1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98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Y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59" priority="4" stopIfTrue="1" operator="equal">
      <formula>1</formula>
    </cfRule>
  </conditionalFormatting>
  <conditionalFormatting sqref="F76:G79">
    <cfRule type="cellIs" dxfId="58" priority="1" stopIfTrue="1" operator="equal">
      <formula>1</formula>
    </cfRule>
    <cfRule type="cellIs" dxfId="57" priority="2" stopIfTrue="1" operator="equal">
      <formula>2</formula>
    </cfRule>
    <cfRule type="cellIs" dxfId="56" priority="3" stopIfTrue="1" operator="equal">
      <formula>3</formula>
    </cfRule>
  </conditionalFormatting>
  <dataValidations disablePrompts="1" count="15"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62:M62 J70:M70 J38:M38 J46:M46 J54:M54 J22:M22 J30:M30">
      <formula1>IF($BV$1=1,"Recortar e/ou puncionar","Trim Pierce Tool")</formula1>
    </dataValidation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62:Q62 N70:Q70 N38:Q38 N46:Q46 N54:Q54 N22:Q22 N30:Q30"/>
    <dataValidation allowBlank="1" showInputMessage="1" showErrorMessage="1" promptTitle="Cast pattern" prompt="Cast pattern aproved." sqref="R14:U14 R62:U62 R70:U70 R38:U38 R46:U46 R54:U54 R22:U22 R30:U30"/>
    <dataValidation allowBlank="1" showInputMessage="1" showErrorMessage="1" promptTitle="Cast - Fundido" prompt="- Cast iron and steel cast in house._x000a__x000a_- Fundido e aços na Tower." sqref="V14:Y14 V62:Y62 V70:Y70 V38:Y38 V46:Y46 V54:Y54 V22:Y22 V30:Y30"/>
    <dataValidation allowBlank="1" showInputMessage="1" showErrorMessage="1" promptTitle="CAD" prompt="- 3D milling surfaces and 2D part design details._x000a__x000a_- Modelamento." sqref="Z14:AC14 Z62:AC62 Z70:AC70 Z38:AC38 Z46:AC46 Z54:AC54 Z22:AC22 Z30:AC30"/>
    <dataValidation allowBlank="1" showInputMessage="1" showErrorMessage="1" promptTitle="CAM" prompt="- NC-programming._x000a__x000a_- Programa de Usinagem 3D." sqref="AD14:AG14 AD62:AG62 AD70:AG70 AD38:AG38 AD46:AG46 AD54:AG54 AD22:AG22 AD30:AG30"/>
    <dataValidation allowBlank="1" showInputMessage="1" showErrorMessage="1" promptTitle="2D Milling - Usinagem 2D" prompt="- 2D Milling single part milling_x000a__x000a_- Usinagem 2D de peças unitárias." sqref="AH14:AK14 AH62:AK62 AH70:AK70 AH38:AK38 AH46:AK46 AH54:AK54 AH22:AK22 AH30:AK30"/>
    <dataValidation allowBlank="1" showInputMessage="1" showErrorMessage="1" promptTitle="Assembly 1" prompt="- Assemble tools, heat treatment._x000a__x000a_- Montagem da ferramenta e tratamento térmico." sqref="AL14:AO14 AL62:AO62 AL70:AO70 AL38:AO38 AL46:AO46 AL54:AO54 AL22:AO22 AL30:AO30"/>
    <dataValidation allowBlank="1" showInputMessage="1" showErrorMessage="1" promptTitle="3D Milling" prompt="- 3d milling of assembled and tool hardening, HSC._x000a__x000a_- Usinagem 3D da ferramenta montada e com tratamento térmico." sqref="AP14:AS14 AP62:AS62 AP70:AS70 AP38:AS38 AP46:AS46 AP54:AS54 AP22:AS22 AP30:AS30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62:AW62 AT70:AW70 AT38:AW38 AT46:AW46 AT54:AW54 AT22:AW22 AT30:AW30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62:BA62 AX70:BA70 AX38:BA38 AX46:BA46 AX54:BA54 AX22:BA22 AX30:BA30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Ready for shipping " prompt="- Pack dies and prepare for shipping to press shop._x000a__x000a_- Conjunto de ferramentas preparadas para transportar para Estamparia." sqref="BJ14:BM14 BJ62:BM62 BJ70:BM70 BJ38:BM38 BJ46:BM46 BJ54:BM54 BJ22:BM22 BJ30:BM30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62:BQ62 BN70:BQ70 BN38:BQ38 BN46:BQ46 BN54:BQ54 BN22:BQ22 BN30:BQ30"/>
    <dataValidation allowBlank="1" showInputMessage="1" showErrorMessage="1" promptTitle="2nd correction loop - Tryout 2" prompt="- Correct dies referring to CMM-report._x000a__x000a_- Correção da Ferramenta conforme relatório dimensional (Tower)." sqref="BF14:BI14 BF62:BI62 BF70:BI70 BF38:BI38 BF46:BI46 BF54:BI54 BF22:BI22 BF30:BI30"/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142875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47625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8" name="Drop Down 5">
              <controlPr defaultSize="0" autoLine="0" autoPict="0">
                <anchor>
                  <from>
                    <xdr:col>2</xdr:col>
                    <xdr:colOff>47625</xdr:colOff>
                    <xdr:row>37</xdr:row>
                    <xdr:rowOff>171450</xdr:rowOff>
                  </from>
                  <to>
                    <xdr:col>4</xdr:col>
                    <xdr:colOff>85725</xdr:colOff>
                    <xdr:row>37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2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3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4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5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47625</xdr:colOff>
                    <xdr:row>69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AZ6" sqref="AZ6:BB6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1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57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 t="s">
        <v>75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99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0.31400000000000006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99"/>
      <c r="X10" s="99"/>
      <c r="Y10" s="99"/>
      <c r="Z10" s="99"/>
      <c r="AA10" s="53"/>
      <c r="AB10" s="53"/>
      <c r="AC10" s="99"/>
      <c r="AD10" s="99"/>
      <c r="AE10" s="99"/>
      <c r="AF10" s="99"/>
      <c r="AG10" s="99"/>
      <c r="AH10" s="99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73</v>
      </c>
      <c r="BE10" s="206"/>
      <c r="BF10" s="206"/>
      <c r="BG10" s="206"/>
      <c r="BH10" s="206"/>
      <c r="BI10" s="206"/>
      <c r="BJ10" s="206"/>
      <c r="BK10" s="207">
        <v>1.5</v>
      </c>
      <c r="BL10" s="206"/>
      <c r="BM10" s="208"/>
      <c r="BN10" s="209">
        <v>440</v>
      </c>
      <c r="BO10" s="210"/>
      <c r="BP10" s="211"/>
      <c r="BQ10" s="212">
        <v>150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7.0000000000000007E-2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0.04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0.43250000000000005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43004</v>
      </c>
      <c r="K15" s="137"/>
      <c r="L15" s="137">
        <v>42997</v>
      </c>
      <c r="M15" s="137"/>
      <c r="N15" s="155">
        <v>43025</v>
      </c>
      <c r="O15" s="156"/>
      <c r="P15" s="155">
        <v>43022</v>
      </c>
      <c r="Q15" s="156"/>
      <c r="R15" s="137">
        <v>43035</v>
      </c>
      <c r="S15" s="137"/>
      <c r="T15" s="137">
        <v>43042</v>
      </c>
      <c r="U15" s="137"/>
      <c r="V15" s="137">
        <v>43039</v>
      </c>
      <c r="W15" s="137"/>
      <c r="X15" s="137">
        <v>43070</v>
      </c>
      <c r="Y15" s="137"/>
      <c r="Z15" s="137">
        <v>43046</v>
      </c>
      <c r="AA15" s="137"/>
      <c r="AB15" s="155">
        <v>43049</v>
      </c>
      <c r="AC15" s="156"/>
      <c r="AD15" s="137">
        <v>43053</v>
      </c>
      <c r="AE15" s="137"/>
      <c r="AF15" s="155">
        <v>43091</v>
      </c>
      <c r="AG15" s="156"/>
      <c r="AH15" s="155">
        <v>43067</v>
      </c>
      <c r="AI15" s="156"/>
      <c r="AJ15" s="155"/>
      <c r="AK15" s="156"/>
      <c r="AL15" s="137" t="s">
        <v>34</v>
      </c>
      <c r="AM15" s="137"/>
      <c r="AN15" s="137" t="s">
        <v>34</v>
      </c>
      <c r="AO15" s="137"/>
      <c r="AP15" s="137">
        <v>43088</v>
      </c>
      <c r="AQ15" s="137"/>
      <c r="AR15" s="137"/>
      <c r="AS15" s="137"/>
      <c r="AT15" s="137">
        <v>42744</v>
      </c>
      <c r="AU15" s="137"/>
      <c r="AV15" s="137"/>
      <c r="AW15" s="137"/>
      <c r="AX15" s="137">
        <v>42745</v>
      </c>
      <c r="AY15" s="137"/>
      <c r="AZ15" s="137"/>
      <c r="BA15" s="137"/>
      <c r="BB15" s="137">
        <v>42761</v>
      </c>
      <c r="BC15" s="137"/>
      <c r="BD15" s="137"/>
      <c r="BE15" s="137"/>
      <c r="BF15" s="137">
        <v>42796</v>
      </c>
      <c r="BG15" s="137"/>
      <c r="BH15" s="137"/>
      <c r="BI15" s="137"/>
      <c r="BJ15" s="137">
        <v>42838</v>
      </c>
      <c r="BK15" s="137"/>
      <c r="BL15" s="137"/>
      <c r="BM15" s="137"/>
      <c r="BN15" s="137">
        <v>42848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189"/>
      <c r="L17" s="189"/>
      <c r="M17" s="190"/>
      <c r="N17" s="188">
        <v>1</v>
      </c>
      <c r="O17" s="189"/>
      <c r="P17" s="189"/>
      <c r="Q17" s="190"/>
      <c r="R17" s="188">
        <v>1</v>
      </c>
      <c r="S17" s="189"/>
      <c r="T17" s="189"/>
      <c r="U17" s="190"/>
      <c r="V17" s="188">
        <v>1</v>
      </c>
      <c r="W17" s="189"/>
      <c r="X17" s="189"/>
      <c r="Y17" s="190"/>
      <c r="Z17" s="188">
        <v>1</v>
      </c>
      <c r="AA17" s="189"/>
      <c r="AB17" s="189"/>
      <c r="AC17" s="190"/>
      <c r="AD17" s="188">
        <v>1</v>
      </c>
      <c r="AE17" s="189"/>
      <c r="AF17" s="189"/>
      <c r="AG17" s="190"/>
      <c r="AH17" s="173">
        <v>0.65</v>
      </c>
      <c r="AI17" s="191"/>
      <c r="AJ17" s="191"/>
      <c r="AK17" s="192"/>
      <c r="AL17" s="184"/>
      <c r="AM17" s="185"/>
      <c r="AN17" s="185"/>
      <c r="AO17" s="186"/>
      <c r="AP17" s="173">
        <v>0.25</v>
      </c>
      <c r="AQ17" s="174"/>
      <c r="AR17" s="174"/>
      <c r="AS17" s="175"/>
      <c r="AT17" s="173"/>
      <c r="AU17" s="174"/>
      <c r="AV17" s="174"/>
      <c r="AW17" s="175"/>
      <c r="AX17" s="173"/>
      <c r="AY17" s="174"/>
      <c r="AZ17" s="174"/>
      <c r="BA17" s="175"/>
      <c r="BB17" s="173"/>
      <c r="BC17" s="174"/>
      <c r="BD17" s="174"/>
      <c r="BE17" s="175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0.19550000000000001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43088</v>
      </c>
      <c r="O23" s="156"/>
      <c r="P23" s="137">
        <v>43082</v>
      </c>
      <c r="Q23" s="137"/>
      <c r="R23" s="137" t="s">
        <v>34</v>
      </c>
      <c r="S23" s="137"/>
      <c r="T23" s="137" t="s">
        <v>34</v>
      </c>
      <c r="U23" s="137"/>
      <c r="V23" s="155">
        <v>42737</v>
      </c>
      <c r="W23" s="156"/>
      <c r="X23" s="155"/>
      <c r="Y23" s="156"/>
      <c r="Z23" s="155">
        <v>42743</v>
      </c>
      <c r="AA23" s="156"/>
      <c r="AB23" s="155"/>
      <c r="AC23" s="156"/>
      <c r="AD23" s="155">
        <v>42750</v>
      </c>
      <c r="AE23" s="156"/>
      <c r="AF23" s="155"/>
      <c r="AG23" s="156"/>
      <c r="AH23" s="155">
        <v>42757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42771</v>
      </c>
      <c r="AQ23" s="137"/>
      <c r="AR23" s="137"/>
      <c r="AS23" s="137"/>
      <c r="AT23" s="155">
        <v>42785</v>
      </c>
      <c r="AU23" s="156"/>
      <c r="AV23" s="155"/>
      <c r="AW23" s="156"/>
      <c r="AX23" s="155">
        <v>42788</v>
      </c>
      <c r="AY23" s="156"/>
      <c r="AZ23" s="155"/>
      <c r="BA23" s="156"/>
      <c r="BB23" s="137">
        <v>42792</v>
      </c>
      <c r="BC23" s="137"/>
      <c r="BD23" s="137"/>
      <c r="BE23" s="137"/>
      <c r="BF23" s="137">
        <v>42795</v>
      </c>
      <c r="BG23" s="137"/>
      <c r="BH23" s="137"/>
      <c r="BI23" s="137"/>
      <c r="BJ23" s="137">
        <v>42838</v>
      </c>
      <c r="BK23" s="137"/>
      <c r="BL23" s="137"/>
      <c r="BM23" s="137"/>
      <c r="BN23" s="137">
        <v>42848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88">
        <v>1</v>
      </c>
      <c r="O25" s="189"/>
      <c r="P25" s="189"/>
      <c r="Q25" s="190"/>
      <c r="R25" s="184"/>
      <c r="S25" s="185"/>
      <c r="T25" s="185"/>
      <c r="U25" s="186"/>
      <c r="V25" s="173">
        <v>0.85</v>
      </c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">
        <v>51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0.1</v>
      </c>
      <c r="K29" s="146"/>
      <c r="L29" s="146"/>
      <c r="M29" s="146"/>
      <c r="N29" s="146">
        <v>0.12</v>
      </c>
      <c r="O29" s="146"/>
      <c r="P29" s="146"/>
      <c r="Q29" s="146"/>
      <c r="R29" s="146">
        <v>0</v>
      </c>
      <c r="S29" s="146"/>
      <c r="T29" s="146"/>
      <c r="U29" s="146"/>
      <c r="V29" s="146">
        <v>0.03</v>
      </c>
      <c r="W29" s="146"/>
      <c r="X29" s="146"/>
      <c r="Y29" s="146"/>
      <c r="Z29" s="146">
        <v>0.03</v>
      </c>
      <c r="AA29" s="146"/>
      <c r="AB29" s="146"/>
      <c r="AC29" s="146"/>
      <c r="AD29" s="146">
        <v>0.03</v>
      </c>
      <c r="AE29" s="146"/>
      <c r="AF29" s="146"/>
      <c r="AG29" s="146"/>
      <c r="AH29" s="146">
        <v>0.1</v>
      </c>
      <c r="AI29" s="146"/>
      <c r="AJ29" s="146"/>
      <c r="AK29" s="146"/>
      <c r="AL29" s="146">
        <v>0</v>
      </c>
      <c r="AM29" s="146"/>
      <c r="AN29" s="146"/>
      <c r="AO29" s="146"/>
      <c r="AP29" s="146">
        <v>0.23</v>
      </c>
      <c r="AQ29" s="146"/>
      <c r="AR29" s="146"/>
      <c r="AS29" s="146"/>
      <c r="AT29" s="146">
        <v>7.0000000000000007E-2</v>
      </c>
      <c r="AU29" s="146"/>
      <c r="AV29" s="146"/>
      <c r="AW29" s="146"/>
      <c r="AX29" s="146">
        <v>0.09</v>
      </c>
      <c r="AY29" s="146"/>
      <c r="AZ29" s="146"/>
      <c r="BA29" s="146"/>
      <c r="BB29" s="146">
        <v>0.04</v>
      </c>
      <c r="BC29" s="146"/>
      <c r="BD29" s="146"/>
      <c r="BE29" s="146"/>
      <c r="BF29" s="146">
        <v>0.12</v>
      </c>
      <c r="BG29" s="146"/>
      <c r="BH29" s="146"/>
      <c r="BI29" s="146"/>
      <c r="BJ29" s="146">
        <v>0.01</v>
      </c>
      <c r="BK29" s="146"/>
      <c r="BL29" s="146"/>
      <c r="BM29" s="146"/>
      <c r="BN29" s="146">
        <v>0.03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87" t="s">
        <v>47</v>
      </c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>
        <v>43066</v>
      </c>
      <c r="K31" s="137"/>
      <c r="L31" s="137"/>
      <c r="M31" s="137"/>
      <c r="N31" s="155">
        <v>43088</v>
      </c>
      <c r="O31" s="156"/>
      <c r="P31" s="137"/>
      <c r="Q31" s="137"/>
      <c r="R31" s="137" t="s">
        <v>34</v>
      </c>
      <c r="S31" s="137"/>
      <c r="T31" s="137" t="s">
        <v>34</v>
      </c>
      <c r="U31" s="137"/>
      <c r="V31" s="155">
        <v>42737</v>
      </c>
      <c r="W31" s="156"/>
      <c r="X31" s="155"/>
      <c r="Y31" s="156"/>
      <c r="Z31" s="155">
        <v>42743</v>
      </c>
      <c r="AA31" s="156"/>
      <c r="AB31" s="155"/>
      <c r="AC31" s="156"/>
      <c r="AD31" s="155">
        <v>42750</v>
      </c>
      <c r="AE31" s="156"/>
      <c r="AF31" s="155"/>
      <c r="AG31" s="156"/>
      <c r="AH31" s="155">
        <v>42757</v>
      </c>
      <c r="AI31" s="156"/>
      <c r="AJ31" s="155"/>
      <c r="AK31" s="156"/>
      <c r="AL31" s="137" t="s">
        <v>34</v>
      </c>
      <c r="AM31" s="137"/>
      <c r="AN31" s="137" t="s">
        <v>34</v>
      </c>
      <c r="AO31" s="137"/>
      <c r="AP31" s="137">
        <v>42771</v>
      </c>
      <c r="AQ31" s="137"/>
      <c r="AR31" s="137"/>
      <c r="AS31" s="137"/>
      <c r="AT31" s="155">
        <v>42785</v>
      </c>
      <c r="AU31" s="156"/>
      <c r="AV31" s="155"/>
      <c r="AW31" s="156"/>
      <c r="AX31" s="155">
        <v>42788</v>
      </c>
      <c r="AY31" s="156"/>
      <c r="AZ31" s="155"/>
      <c r="BA31" s="156"/>
      <c r="BB31" s="137">
        <v>42792</v>
      </c>
      <c r="BC31" s="137"/>
      <c r="BD31" s="137"/>
      <c r="BE31" s="137"/>
      <c r="BF31" s="137">
        <v>42795</v>
      </c>
      <c r="BG31" s="137"/>
      <c r="BH31" s="137"/>
      <c r="BI31" s="137"/>
      <c r="BJ31" s="137">
        <v>42838</v>
      </c>
      <c r="BK31" s="137"/>
      <c r="BL31" s="137"/>
      <c r="BM31" s="137"/>
      <c r="BN31" s="137">
        <v>42848</v>
      </c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84"/>
      <c r="S33" s="185"/>
      <c r="T33" s="185"/>
      <c r="U33" s="186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84"/>
      <c r="AM33" s="185"/>
      <c r="AN33" s="185"/>
      <c r="AO33" s="186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1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98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Y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55" priority="4" stopIfTrue="1" operator="equal">
      <formula>1</formula>
    </cfRule>
  </conditionalFormatting>
  <conditionalFormatting sqref="F76:G79">
    <cfRule type="cellIs" dxfId="54" priority="1" stopIfTrue="1" operator="equal">
      <formula>1</formula>
    </cfRule>
    <cfRule type="cellIs" dxfId="53" priority="2" stopIfTrue="1" operator="equal">
      <formula>2</formula>
    </cfRule>
    <cfRule type="cellIs" dxfId="52" priority="3" stopIfTrue="1" operator="equal">
      <formula>3</formula>
    </cfRule>
  </conditionalFormatting>
  <dataValidations count="15">
    <dataValidation allowBlank="1" showInputMessage="1" showErrorMessage="1" promptTitle="2nd correction loop - Tryout 2" prompt="- Correct dies referring to CMM-report._x000a__x000a_- Correção da Ferramenta conforme relatório dimensional (Tower)." sqref="BF14:BI14 BF22:BI22 BF30:BI30 BF38:BI38 BF46:BI46 BF54:BI54 BF62:BI62 BF70:BI70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22:BQ22 BN30:BQ30 BN38:BQ38 BN46:BQ46 BN54:BQ54 BN62:BQ62 BN70:BQ70"/>
    <dataValidation allowBlank="1" showInputMessage="1" showErrorMessage="1" promptTitle="Ready for shipping " prompt="- Pack dies and prepare for shipping to press shop._x000a__x000a_- Conjunto de ferramentas preparadas para transportar para Estamparia." sqref="BJ14:BM14 BJ22:BM22 BJ30:BM30 BJ38:BM38 BJ46:BM46 BJ54:BM54 BJ62:BM62 BJ70:BM70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22:BA22 AX30:BA30 AX38:BA38 AX46:BA46 AX54:BA54 AX62:BA62 AX70:BA70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22:AW22 AT30:AW30 AT38:AW38 AT46:AW46 AT54:AW54 AT62:AW62 AT70:AW70"/>
    <dataValidation allowBlank="1" showInputMessage="1" showErrorMessage="1" promptTitle="3D Milling" prompt="- 3d milling of assembled and tool hardening, HSC._x000a__x000a_- Usinagem 3D da ferramenta montada e com tratamento térmico." sqref="AP14:AS14 AP22:AS22 AP30:AS30 AP38:AS38 AP46:AS46 AP54:AS54 AP62:AS62 AP70:AS70"/>
    <dataValidation allowBlank="1" showInputMessage="1" showErrorMessage="1" promptTitle="Assembly 1" prompt="- Assemble tools, heat treatment._x000a__x000a_- Montagem da ferramenta e tratamento térmico." sqref="AL14:AO14 AL22:AO22 AL30:AO30 AL38:AO38 AL46:AO46 AL54:AO54 AL62:AO62 AL70:AO70"/>
    <dataValidation allowBlank="1" showInputMessage="1" showErrorMessage="1" promptTitle="2D Milling - Usinagem 2D" prompt="- 2D Milling single part milling_x000a__x000a_- Usinagem 2D de peças unitárias." sqref="AH14:AK14 AH22:AK22 AH30:AK30 AH38:AK38 AH46:AK46 AH54:AK54 AH62:AK62 AH70:AK70"/>
    <dataValidation allowBlank="1" showInputMessage="1" showErrorMessage="1" promptTitle="CAM" prompt="- NC-programming._x000a__x000a_- Programa de Usinagem 3D." sqref="AD14:AG14 AD22:AG22 AD30:AG30 AD38:AG38 AD46:AG46 AD54:AG54 AD62:AG62 AD70:AG70"/>
    <dataValidation allowBlank="1" showInputMessage="1" showErrorMessage="1" promptTitle="CAD" prompt="- 3D milling surfaces and 2D part design details._x000a__x000a_- Modelamento." sqref="Z14:AC14 Z22:AC22 Z30:AC30 Z38:AC38 Z46:AC46 Z54:AC54 Z62:AC62 Z70:AC70"/>
    <dataValidation allowBlank="1" showInputMessage="1" showErrorMessage="1" promptTitle="Cast - Fundido" prompt="- Cast iron and steel cast in house._x000a__x000a_- Fundido e aços na Tower." sqref="V14:Y14 V22:Y22 V30:Y30 V38:Y38 V46:Y46 V54:Y54 V62:Y62 V70:Y70"/>
    <dataValidation allowBlank="1" showInputMessage="1" showErrorMessage="1" promptTitle="Cast pattern" prompt="Cast pattern aproved." sqref="R14:U14 R22:U22 R30:U30 R38:U38 R46:U46 R54:U54 R62:U62 R70:U70"/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22:Q22 N30:Q30 N38:Q38 N46:Q46 N54:Q54 N62:Q62 N70:Q70"/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22:M22 J30:M30 J38:M38 J46:M46 J54:M54 J62:M62 J70:M70">
      <formula1>IF($BV$1=1,"Recortar e/ou puncionar","Trim Pierce Tool")</formula1>
    </dataValidation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81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142875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2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3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47625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4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5" r:id="rId8" name="Drop Down 5">
              <controlPr defaultSize="0" autoLine="0" autoPict="0">
                <anchor>
                  <from>
                    <xdr:col>2</xdr:col>
                    <xdr:colOff>47625</xdr:colOff>
                    <xdr:row>37</xdr:row>
                    <xdr:rowOff>171450</xdr:rowOff>
                  </from>
                  <to>
                    <xdr:col>4</xdr:col>
                    <xdr:colOff>85725</xdr:colOff>
                    <xdr:row>37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6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7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8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9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47625</xdr:colOff>
                    <xdr:row>69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AZ6" sqref="AZ6:BB6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1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50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 t="s">
        <v>75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96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0.34625000000000006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96"/>
      <c r="X10" s="96"/>
      <c r="Y10" s="96"/>
      <c r="Z10" s="96"/>
      <c r="AA10" s="53"/>
      <c r="AB10" s="53"/>
      <c r="AC10" s="96"/>
      <c r="AD10" s="96"/>
      <c r="AE10" s="96"/>
      <c r="AF10" s="96"/>
      <c r="AG10" s="96"/>
      <c r="AH10" s="96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72</v>
      </c>
      <c r="BE10" s="206"/>
      <c r="BF10" s="206"/>
      <c r="BG10" s="206"/>
      <c r="BH10" s="206"/>
      <c r="BI10" s="206"/>
      <c r="BJ10" s="206"/>
      <c r="BK10" s="207">
        <v>1.2</v>
      </c>
      <c r="BL10" s="206"/>
      <c r="BM10" s="208"/>
      <c r="BN10" s="209">
        <v>90</v>
      </c>
      <c r="BO10" s="210"/>
      <c r="BP10" s="211"/>
      <c r="BQ10" s="212">
        <v>80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7.0000000000000007E-2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0.04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0.49700000000000005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43000</v>
      </c>
      <c r="K15" s="137"/>
      <c r="L15" s="137">
        <v>42997</v>
      </c>
      <c r="M15" s="137"/>
      <c r="N15" s="155">
        <v>43021</v>
      </c>
      <c r="O15" s="156"/>
      <c r="P15" s="155">
        <v>43035</v>
      </c>
      <c r="Q15" s="156"/>
      <c r="R15" s="137">
        <v>43031</v>
      </c>
      <c r="S15" s="137"/>
      <c r="T15" s="137">
        <v>43047</v>
      </c>
      <c r="U15" s="137"/>
      <c r="V15" s="137">
        <v>43035</v>
      </c>
      <c r="W15" s="137"/>
      <c r="X15" s="137">
        <v>43091</v>
      </c>
      <c r="Y15" s="137"/>
      <c r="Z15" s="137">
        <v>43042</v>
      </c>
      <c r="AA15" s="137"/>
      <c r="AB15" s="155">
        <v>43091</v>
      </c>
      <c r="AC15" s="156"/>
      <c r="AD15" s="137">
        <v>43049</v>
      </c>
      <c r="AE15" s="137"/>
      <c r="AF15" s="155">
        <v>43084</v>
      </c>
      <c r="AG15" s="156"/>
      <c r="AH15" s="155">
        <v>43049</v>
      </c>
      <c r="AI15" s="156"/>
      <c r="AJ15" s="155"/>
      <c r="AK15" s="156"/>
      <c r="AL15" s="137" t="s">
        <v>34</v>
      </c>
      <c r="AM15" s="137"/>
      <c r="AN15" s="137" t="s">
        <v>34</v>
      </c>
      <c r="AO15" s="137"/>
      <c r="AP15" s="137">
        <v>43069</v>
      </c>
      <c r="AQ15" s="137"/>
      <c r="AR15" s="137"/>
      <c r="AS15" s="137"/>
      <c r="AT15" s="137">
        <v>43088</v>
      </c>
      <c r="AU15" s="137"/>
      <c r="AV15" s="137"/>
      <c r="AW15" s="137"/>
      <c r="AX15" s="137">
        <v>42740</v>
      </c>
      <c r="AY15" s="137"/>
      <c r="AZ15" s="137"/>
      <c r="BA15" s="137"/>
      <c r="BB15" s="137">
        <v>42750</v>
      </c>
      <c r="BC15" s="137"/>
      <c r="BD15" s="137"/>
      <c r="BE15" s="137"/>
      <c r="BF15" s="137">
        <v>42781</v>
      </c>
      <c r="BG15" s="137"/>
      <c r="BH15" s="137"/>
      <c r="BI15" s="137"/>
      <c r="BJ15" s="137">
        <v>42816</v>
      </c>
      <c r="BK15" s="137"/>
      <c r="BL15" s="137"/>
      <c r="BM15" s="137"/>
      <c r="BN15" s="137">
        <v>42827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189"/>
      <c r="L17" s="189"/>
      <c r="M17" s="190"/>
      <c r="N17" s="188">
        <v>1</v>
      </c>
      <c r="O17" s="189"/>
      <c r="P17" s="189"/>
      <c r="Q17" s="190"/>
      <c r="R17" s="188">
        <v>1</v>
      </c>
      <c r="S17" s="189"/>
      <c r="T17" s="189"/>
      <c r="U17" s="190"/>
      <c r="V17" s="188">
        <v>1</v>
      </c>
      <c r="W17" s="189"/>
      <c r="X17" s="189"/>
      <c r="Y17" s="190"/>
      <c r="Z17" s="188">
        <v>1</v>
      </c>
      <c r="AA17" s="189"/>
      <c r="AB17" s="189"/>
      <c r="AC17" s="190"/>
      <c r="AD17" s="188">
        <v>1</v>
      </c>
      <c r="AE17" s="189"/>
      <c r="AF17" s="189"/>
      <c r="AG17" s="190"/>
      <c r="AH17" s="173">
        <v>0.95</v>
      </c>
      <c r="AI17" s="191"/>
      <c r="AJ17" s="191"/>
      <c r="AK17" s="192"/>
      <c r="AL17" s="184"/>
      <c r="AM17" s="185"/>
      <c r="AN17" s="185"/>
      <c r="AO17" s="186"/>
      <c r="AP17" s="173">
        <v>0.4</v>
      </c>
      <c r="AQ17" s="174"/>
      <c r="AR17" s="174"/>
      <c r="AS17" s="175"/>
      <c r="AT17" s="173"/>
      <c r="AU17" s="174"/>
      <c r="AV17" s="174"/>
      <c r="AW17" s="175"/>
      <c r="AX17" s="173"/>
      <c r="AY17" s="174"/>
      <c r="AZ17" s="174"/>
      <c r="BA17" s="175"/>
      <c r="BB17" s="173"/>
      <c r="BC17" s="174"/>
      <c r="BD17" s="174"/>
      <c r="BE17" s="175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0.19550000000000001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43049</v>
      </c>
      <c r="O23" s="156"/>
      <c r="P23" s="137">
        <v>43082</v>
      </c>
      <c r="Q23" s="137"/>
      <c r="R23" s="137" t="s">
        <v>34</v>
      </c>
      <c r="S23" s="137"/>
      <c r="T23" s="137" t="s">
        <v>34</v>
      </c>
      <c r="U23" s="137"/>
      <c r="V23" s="155">
        <v>43063</v>
      </c>
      <c r="W23" s="156"/>
      <c r="X23" s="155"/>
      <c r="Y23" s="156"/>
      <c r="Z23" s="155">
        <v>43070</v>
      </c>
      <c r="AA23" s="156"/>
      <c r="AB23" s="155"/>
      <c r="AC23" s="156"/>
      <c r="AD23" s="155">
        <v>43077</v>
      </c>
      <c r="AE23" s="156"/>
      <c r="AF23" s="155"/>
      <c r="AG23" s="156"/>
      <c r="AH23" s="155">
        <v>42740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42754</v>
      </c>
      <c r="AQ23" s="137"/>
      <c r="AR23" s="137"/>
      <c r="AS23" s="137"/>
      <c r="AT23" s="155">
        <v>42767</v>
      </c>
      <c r="AU23" s="156"/>
      <c r="AV23" s="155"/>
      <c r="AW23" s="156"/>
      <c r="AX23" s="155">
        <v>42771</v>
      </c>
      <c r="AY23" s="156"/>
      <c r="AZ23" s="155"/>
      <c r="BA23" s="156"/>
      <c r="BB23" s="137">
        <v>42775</v>
      </c>
      <c r="BC23" s="137"/>
      <c r="BD23" s="137"/>
      <c r="BE23" s="137"/>
      <c r="BF23" s="137">
        <v>42778</v>
      </c>
      <c r="BG23" s="137"/>
      <c r="BH23" s="137"/>
      <c r="BI23" s="137"/>
      <c r="BJ23" s="137">
        <v>42816</v>
      </c>
      <c r="BK23" s="137"/>
      <c r="BL23" s="137"/>
      <c r="BM23" s="137"/>
      <c r="BN23" s="137">
        <v>42827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88">
        <v>1</v>
      </c>
      <c r="O25" s="189"/>
      <c r="P25" s="189"/>
      <c r="Q25" s="190"/>
      <c r="R25" s="184"/>
      <c r="S25" s="185"/>
      <c r="T25" s="185"/>
      <c r="U25" s="186"/>
      <c r="V25" s="173">
        <v>0.85</v>
      </c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tr">
        <f>IF($BV$1=1,"Ferramenta","Tool")</f>
        <v>Ferramenta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</v>
      </c>
      <c r="K29" s="146"/>
      <c r="L29" s="146"/>
      <c r="M29" s="146"/>
      <c r="N29" s="146">
        <v>0</v>
      </c>
      <c r="O29" s="146"/>
      <c r="P29" s="146"/>
      <c r="Q29" s="146"/>
      <c r="R29" s="146">
        <v>0</v>
      </c>
      <c r="S29" s="146"/>
      <c r="T29" s="146"/>
      <c r="U29" s="146"/>
      <c r="V29" s="146">
        <f>IF(BT31&lt;&gt;0,IF($BT31=1,(0),IF(BT31=2,(0),IF($BT31=3,(0),IF($BT31=4,(0),IF(BT31=5,(0),IF(BT31=6,(0),IF(BT31=7,(35))))))))/100)</f>
        <v>0</v>
      </c>
      <c r="W29" s="146"/>
      <c r="X29" s="146"/>
      <c r="Y29" s="146"/>
      <c r="Z29" s="146">
        <v>0</v>
      </c>
      <c r="AA29" s="146"/>
      <c r="AB29" s="146"/>
      <c r="AC29" s="146"/>
      <c r="AD29" s="146">
        <v>0</v>
      </c>
      <c r="AE29" s="146"/>
      <c r="AF29" s="146"/>
      <c r="AG29" s="146"/>
      <c r="AH29" s="146">
        <v>0</v>
      </c>
      <c r="AI29" s="146"/>
      <c r="AJ29" s="146"/>
      <c r="AK29" s="146"/>
      <c r="AL29" s="146">
        <v>0</v>
      </c>
      <c r="AM29" s="146"/>
      <c r="AN29" s="146"/>
      <c r="AO29" s="146"/>
      <c r="AP29" s="146">
        <v>0</v>
      </c>
      <c r="AQ29" s="146"/>
      <c r="AR29" s="146"/>
      <c r="AS29" s="146"/>
      <c r="AT29" s="146">
        <v>0</v>
      </c>
      <c r="AU29" s="146"/>
      <c r="AV29" s="146"/>
      <c r="AW29" s="146"/>
      <c r="AX29" s="146">
        <v>0</v>
      </c>
      <c r="AY29" s="146"/>
      <c r="AZ29" s="146"/>
      <c r="BA29" s="146"/>
      <c r="BB29" s="146">
        <v>0</v>
      </c>
      <c r="BC29" s="146"/>
      <c r="BD29" s="146"/>
      <c r="BE29" s="146"/>
      <c r="BF29" s="146">
        <v>0</v>
      </c>
      <c r="BG29" s="146"/>
      <c r="BH29" s="146"/>
      <c r="BI29" s="146"/>
      <c r="BJ29" s="146">
        <v>0</v>
      </c>
      <c r="BK29" s="146"/>
      <c r="BL29" s="146"/>
      <c r="BM29" s="146"/>
      <c r="BN29" s="146">
        <v>0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76"/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55"/>
      <c r="Q31" s="156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55"/>
      <c r="AC31" s="156"/>
      <c r="AD31" s="137"/>
      <c r="AE31" s="137"/>
      <c r="AF31" s="155"/>
      <c r="AG31" s="156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55"/>
      <c r="BK31" s="156"/>
      <c r="BL31" s="155"/>
      <c r="BM31" s="156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1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95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P6:W7"/>
    <mergeCell ref="AG6:AI6"/>
    <mergeCell ref="AZ6:BB6"/>
    <mergeCell ref="AY5:BB5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51" priority="4" stopIfTrue="1" operator="equal">
      <formula>1</formula>
    </cfRule>
  </conditionalFormatting>
  <conditionalFormatting sqref="F76:G79">
    <cfRule type="cellIs" dxfId="50" priority="1" stopIfTrue="1" operator="equal">
      <formula>1</formula>
    </cfRule>
    <cfRule type="cellIs" dxfId="49" priority="2" stopIfTrue="1" operator="equal">
      <formula>2</formula>
    </cfRule>
    <cfRule type="cellIs" dxfId="48" priority="3" stopIfTrue="1" operator="equal">
      <formula>3</formula>
    </cfRule>
  </conditionalFormatting>
  <dataValidations count="15">
    <dataValidation allowBlank="1" showInputMessage="1" showErrorMessage="1" promptTitle="2nd correction loop - Tryout 2" prompt="- Correct dies referring to CMM-report._x000a__x000a_- Correção da Ferramenta conforme relatório dimensional (Tower)." sqref="BF14:BI14 BF70:BI70 BF30:BI30 BF38:BI38 BF46:BI46 BF54:BI54 BF62:BI62 BF22:BI22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70:BQ70 BN30:BQ30 BN38:BQ38 BN46:BQ46 BN54:BQ54 BN62:BQ62 BN22:BQ22"/>
    <dataValidation allowBlank="1" showInputMessage="1" showErrorMessage="1" promptTitle="Ready for shipping " prompt="- Pack dies and prepare for shipping to press shop._x000a__x000a_- Conjunto de ferramentas preparadas para transportar para Estamparia." sqref="BJ14:BM14 BJ70:BM70 BJ30:BM30 BJ38:BM38 BJ46:BM46 BJ54:BM54 BJ62:BM62 BJ22:BM22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70:BA70 AX30:BA30 AX38:BA38 AX46:BA46 AX54:BA54 AX62:BA62 AX22:BA22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70:AW70 AT30:AW30 AT38:AW38 AT46:AW46 AT54:AW54 AT62:AW62 AT22:AW22"/>
    <dataValidation allowBlank="1" showInputMessage="1" showErrorMessage="1" promptTitle="3D Milling" prompt="- 3d milling of assembled and tool hardening, HSC._x000a__x000a_- Usinagem 3D da ferramenta montada e com tratamento térmico." sqref="AP14:AS14 AP70:AS70 AP30:AS30 AP38:AS38 AP46:AS46 AP54:AS54 AP62:AS62 AP22:AS22"/>
    <dataValidation allowBlank="1" showInputMessage="1" showErrorMessage="1" promptTitle="Assembly 1" prompt="- Assemble tools, heat treatment._x000a__x000a_- Montagem da ferramenta e tratamento térmico." sqref="AL14:AO14 AL70:AO70 AL30:AO30 AL38:AO38 AL46:AO46 AL54:AO54 AL62:AO62 AL22:AO22"/>
    <dataValidation allowBlank="1" showInputMessage="1" showErrorMessage="1" promptTitle="2D Milling - Usinagem 2D" prompt="- 2D Milling single part milling_x000a__x000a_- Usinagem 2D de peças unitárias." sqref="AH14:AK14 AH70:AK70 AH30:AK30 AH38:AK38 AH46:AK46 AH54:AK54 AH62:AK62 AH22:AK22"/>
    <dataValidation allowBlank="1" showInputMessage="1" showErrorMessage="1" promptTitle="CAM" prompt="- NC-programming._x000a__x000a_- Programa de Usinagem 3D." sqref="AD14:AG14 AD70:AG70 AD30:AG30 AD38:AG38 AD46:AG46 AD54:AG54 AD62:AG62 AD22:AG22"/>
    <dataValidation allowBlank="1" showInputMessage="1" showErrorMessage="1" promptTitle="CAD" prompt="- 3D milling surfaces and 2D part design details._x000a__x000a_- Modelamento." sqref="Z14:AC14 Z70:AC70 Z30:AC30 Z38:AC38 Z46:AC46 Z54:AC54 Z62:AC62 Z22:AC22"/>
    <dataValidation allowBlank="1" showInputMessage="1" showErrorMessage="1" promptTitle="Cast - Fundido" prompt="- Cast iron and steel cast in house._x000a__x000a_- Fundido e aços na Tower." sqref="V14:Y14 V70:Y70 V30:Y30 V38:Y38 V46:Y46 V54:Y54 V62:Y62 V22:Y22"/>
    <dataValidation allowBlank="1" showInputMessage="1" showErrorMessage="1" promptTitle="Cast pattern" prompt="Cast pattern aproved." sqref="R14:U14 R70:U70 R30:U30 R38:U38 R46:U46 R54:U54 R62:U62 R22:U22"/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70:Q70 N30:Q30 N38:Q38 N46:Q46 N54:Q54 N62:Q62 N22:Q22"/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70:M70 J30:M30 J38:M38 J46:M46 J54:M54 J62:M62 J22:M22">
      <formula1>IF($BV$1=1,"Recortar e/ou puncionar","Trim Pierce Tool")</formula1>
    </dataValidation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6561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142875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2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3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47625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4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5" r:id="rId8" name="Drop Down 5">
              <controlPr defaultSize="0" autoLine="0" autoPict="0">
                <anchor>
                  <from>
                    <xdr:col>2</xdr:col>
                    <xdr:colOff>47625</xdr:colOff>
                    <xdr:row>37</xdr:row>
                    <xdr:rowOff>171450</xdr:rowOff>
                  </from>
                  <to>
                    <xdr:col>4</xdr:col>
                    <xdr:colOff>85725</xdr:colOff>
                    <xdr:row>37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6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7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8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6569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47625</xdr:colOff>
                    <xdr:row>69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AZ6" sqref="AZ6:BB6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1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63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 t="s">
        <v>77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99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0.45274999999999999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99"/>
      <c r="X10" s="99"/>
      <c r="Y10" s="99"/>
      <c r="Z10" s="99"/>
      <c r="AA10" s="53"/>
      <c r="AB10" s="53"/>
      <c r="AC10" s="99"/>
      <c r="AD10" s="99"/>
      <c r="AE10" s="99"/>
      <c r="AF10" s="99"/>
      <c r="AG10" s="99"/>
      <c r="AH10" s="99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69</v>
      </c>
      <c r="BE10" s="206"/>
      <c r="BF10" s="206"/>
      <c r="BG10" s="206"/>
      <c r="BH10" s="206"/>
      <c r="BI10" s="206"/>
      <c r="BJ10" s="206"/>
      <c r="BK10" s="207">
        <v>2</v>
      </c>
      <c r="BL10" s="206"/>
      <c r="BM10" s="208"/>
      <c r="BN10" s="209">
        <v>225</v>
      </c>
      <c r="BO10" s="210"/>
      <c r="BP10" s="211"/>
      <c r="BQ10" s="212">
        <v>78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7.0000000000000007E-2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0.04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0.71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43000</v>
      </c>
      <c r="K15" s="137"/>
      <c r="L15" s="137">
        <v>42997</v>
      </c>
      <c r="M15" s="137"/>
      <c r="N15" s="155">
        <v>43021</v>
      </c>
      <c r="O15" s="156"/>
      <c r="P15" s="155">
        <v>43026</v>
      </c>
      <c r="Q15" s="156"/>
      <c r="R15" s="137">
        <v>43031</v>
      </c>
      <c r="S15" s="137"/>
      <c r="T15" s="137">
        <v>43042</v>
      </c>
      <c r="U15" s="137"/>
      <c r="V15" s="137">
        <v>43035</v>
      </c>
      <c r="W15" s="137"/>
      <c r="X15" s="137">
        <v>43077</v>
      </c>
      <c r="Y15" s="137"/>
      <c r="Z15" s="137">
        <v>43042</v>
      </c>
      <c r="AA15" s="137"/>
      <c r="AB15" s="155">
        <v>43049</v>
      </c>
      <c r="AC15" s="156"/>
      <c r="AD15" s="137">
        <v>43049</v>
      </c>
      <c r="AE15" s="137"/>
      <c r="AF15" s="155">
        <v>43063</v>
      </c>
      <c r="AG15" s="156"/>
      <c r="AH15" s="155">
        <v>43049</v>
      </c>
      <c r="AI15" s="156"/>
      <c r="AJ15" s="155">
        <v>43091</v>
      </c>
      <c r="AK15" s="156"/>
      <c r="AL15" s="137" t="s">
        <v>34</v>
      </c>
      <c r="AM15" s="137"/>
      <c r="AN15" s="137" t="s">
        <v>34</v>
      </c>
      <c r="AO15" s="137"/>
      <c r="AP15" s="137">
        <v>43069</v>
      </c>
      <c r="AQ15" s="137"/>
      <c r="AR15" s="137">
        <v>43105</v>
      </c>
      <c r="AS15" s="137"/>
      <c r="AT15" s="137">
        <v>43088</v>
      </c>
      <c r="AU15" s="137"/>
      <c r="AV15" s="137">
        <v>43112</v>
      </c>
      <c r="AW15" s="137"/>
      <c r="AX15" s="137">
        <v>43089</v>
      </c>
      <c r="AY15" s="137"/>
      <c r="AZ15" s="137"/>
      <c r="BA15" s="137"/>
      <c r="BB15" s="137">
        <v>42743</v>
      </c>
      <c r="BC15" s="137"/>
      <c r="BD15" s="137"/>
      <c r="BE15" s="137"/>
      <c r="BF15" s="137">
        <v>42781</v>
      </c>
      <c r="BG15" s="137"/>
      <c r="BH15" s="137"/>
      <c r="BI15" s="137"/>
      <c r="BJ15" s="137">
        <v>42816</v>
      </c>
      <c r="BK15" s="137"/>
      <c r="BL15" s="137"/>
      <c r="BM15" s="137"/>
      <c r="BN15" s="137">
        <v>42827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189"/>
      <c r="L17" s="189"/>
      <c r="M17" s="190"/>
      <c r="N17" s="188">
        <v>1</v>
      </c>
      <c r="O17" s="189"/>
      <c r="P17" s="189"/>
      <c r="Q17" s="190"/>
      <c r="R17" s="188">
        <v>1</v>
      </c>
      <c r="S17" s="189"/>
      <c r="T17" s="189"/>
      <c r="U17" s="190"/>
      <c r="V17" s="188">
        <v>1</v>
      </c>
      <c r="W17" s="189"/>
      <c r="X17" s="189"/>
      <c r="Y17" s="190"/>
      <c r="Z17" s="188">
        <v>1</v>
      </c>
      <c r="AA17" s="189"/>
      <c r="AB17" s="189"/>
      <c r="AC17" s="190"/>
      <c r="AD17" s="188">
        <v>1</v>
      </c>
      <c r="AE17" s="189"/>
      <c r="AF17" s="189"/>
      <c r="AG17" s="190"/>
      <c r="AH17" s="188">
        <v>1</v>
      </c>
      <c r="AI17" s="189"/>
      <c r="AJ17" s="189"/>
      <c r="AK17" s="190"/>
      <c r="AL17" s="184"/>
      <c r="AM17" s="185"/>
      <c r="AN17" s="185"/>
      <c r="AO17" s="186"/>
      <c r="AP17" s="188">
        <v>1</v>
      </c>
      <c r="AQ17" s="189"/>
      <c r="AR17" s="189"/>
      <c r="AS17" s="190"/>
      <c r="AT17" s="188">
        <v>1</v>
      </c>
      <c r="AU17" s="189"/>
      <c r="AV17" s="189"/>
      <c r="AW17" s="190"/>
      <c r="AX17" s="173"/>
      <c r="AY17" s="174"/>
      <c r="AZ17" s="174"/>
      <c r="BA17" s="175"/>
      <c r="BB17" s="173"/>
      <c r="BC17" s="174"/>
      <c r="BD17" s="174"/>
      <c r="BE17" s="175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0.19550000000000001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43049</v>
      </c>
      <c r="O23" s="156"/>
      <c r="P23" s="137">
        <v>43061</v>
      </c>
      <c r="Q23" s="137"/>
      <c r="R23" s="137" t="s">
        <v>34</v>
      </c>
      <c r="S23" s="137"/>
      <c r="T23" s="137" t="s">
        <v>34</v>
      </c>
      <c r="U23" s="137"/>
      <c r="V23" s="155">
        <v>43063</v>
      </c>
      <c r="W23" s="156"/>
      <c r="X23" s="155"/>
      <c r="Y23" s="156"/>
      <c r="Z23" s="155">
        <v>43070</v>
      </c>
      <c r="AA23" s="156"/>
      <c r="AB23" s="155"/>
      <c r="AC23" s="156"/>
      <c r="AD23" s="155">
        <v>43077</v>
      </c>
      <c r="AE23" s="156"/>
      <c r="AF23" s="155"/>
      <c r="AG23" s="156"/>
      <c r="AH23" s="155">
        <v>42740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42754</v>
      </c>
      <c r="AQ23" s="137"/>
      <c r="AR23" s="137"/>
      <c r="AS23" s="137"/>
      <c r="AT23" s="155">
        <v>42767</v>
      </c>
      <c r="AU23" s="156"/>
      <c r="AV23" s="155"/>
      <c r="AW23" s="156"/>
      <c r="AX23" s="155">
        <v>42771</v>
      </c>
      <c r="AY23" s="156"/>
      <c r="AZ23" s="155"/>
      <c r="BA23" s="156"/>
      <c r="BB23" s="137">
        <v>42775</v>
      </c>
      <c r="BC23" s="137"/>
      <c r="BD23" s="137"/>
      <c r="BE23" s="137"/>
      <c r="BF23" s="137">
        <v>42778</v>
      </c>
      <c r="BG23" s="137"/>
      <c r="BH23" s="137"/>
      <c r="BI23" s="137"/>
      <c r="BJ23" s="137">
        <v>42816</v>
      </c>
      <c r="BK23" s="137"/>
      <c r="BL23" s="137"/>
      <c r="BM23" s="137"/>
      <c r="BN23" s="137">
        <v>42827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88">
        <v>1</v>
      </c>
      <c r="O25" s="189"/>
      <c r="P25" s="189"/>
      <c r="Q25" s="190"/>
      <c r="R25" s="184"/>
      <c r="S25" s="185"/>
      <c r="T25" s="185"/>
      <c r="U25" s="186"/>
      <c r="V25" s="173">
        <v>0.85</v>
      </c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">
        <v>51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</v>
      </c>
      <c r="K29" s="146"/>
      <c r="L29" s="146"/>
      <c r="M29" s="146"/>
      <c r="N29" s="146">
        <v>0</v>
      </c>
      <c r="O29" s="146"/>
      <c r="P29" s="146"/>
      <c r="Q29" s="146"/>
      <c r="R29" s="146">
        <v>0</v>
      </c>
      <c r="S29" s="146"/>
      <c r="T29" s="146"/>
      <c r="U29" s="146"/>
      <c r="V29" s="146">
        <v>0</v>
      </c>
      <c r="W29" s="146"/>
      <c r="X29" s="146"/>
      <c r="Y29" s="146"/>
      <c r="Z29" s="146">
        <v>0</v>
      </c>
      <c r="AA29" s="146"/>
      <c r="AB29" s="146"/>
      <c r="AC29" s="146"/>
      <c r="AD29" s="146">
        <v>0</v>
      </c>
      <c r="AE29" s="146"/>
      <c r="AF29" s="146"/>
      <c r="AG29" s="146"/>
      <c r="AH29" s="146">
        <v>0</v>
      </c>
      <c r="AI29" s="146"/>
      <c r="AJ29" s="146"/>
      <c r="AK29" s="146"/>
      <c r="AL29" s="146">
        <v>0</v>
      </c>
      <c r="AM29" s="146"/>
      <c r="AN29" s="146"/>
      <c r="AO29" s="146"/>
      <c r="AP29" s="146">
        <v>0</v>
      </c>
      <c r="AQ29" s="146"/>
      <c r="AR29" s="146"/>
      <c r="AS29" s="146"/>
      <c r="AT29" s="146">
        <v>0</v>
      </c>
      <c r="AU29" s="146"/>
      <c r="AV29" s="146"/>
      <c r="AW29" s="146"/>
      <c r="AX29" s="146">
        <v>0</v>
      </c>
      <c r="AY29" s="146"/>
      <c r="AZ29" s="146"/>
      <c r="BA29" s="146"/>
      <c r="BB29" s="146">
        <v>0</v>
      </c>
      <c r="BC29" s="146"/>
      <c r="BD29" s="146"/>
      <c r="BE29" s="146"/>
      <c r="BF29" s="146">
        <v>0</v>
      </c>
      <c r="BG29" s="146"/>
      <c r="BH29" s="146"/>
      <c r="BI29" s="146"/>
      <c r="BJ29" s="146">
        <v>0</v>
      </c>
      <c r="BK29" s="146"/>
      <c r="BL29" s="146"/>
      <c r="BM29" s="146"/>
      <c r="BN29" s="146">
        <v>0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">
        <v>36</v>
      </c>
      <c r="AY30" s="145"/>
      <c r="AZ30" s="145"/>
      <c r="BA30" s="145"/>
      <c r="BB30" s="145" t="s">
        <v>37</v>
      </c>
      <c r="BC30" s="145"/>
      <c r="BD30" s="145"/>
      <c r="BE30" s="145"/>
      <c r="BF30" s="145" t="s">
        <v>38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87" t="s">
        <v>47</v>
      </c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37"/>
      <c r="Q31" s="137"/>
      <c r="R31" s="155"/>
      <c r="S31" s="156"/>
      <c r="T31" s="137"/>
      <c r="U31" s="137"/>
      <c r="V31" s="155"/>
      <c r="W31" s="156"/>
      <c r="X31" s="155"/>
      <c r="Y31" s="156"/>
      <c r="Z31" s="155"/>
      <c r="AA31" s="156"/>
      <c r="AB31" s="155"/>
      <c r="AC31" s="156"/>
      <c r="AD31" s="155"/>
      <c r="AE31" s="156"/>
      <c r="AF31" s="155"/>
      <c r="AG31" s="156"/>
      <c r="AH31" s="155"/>
      <c r="AI31" s="156"/>
      <c r="AJ31" s="155"/>
      <c r="AK31" s="156"/>
      <c r="AL31" s="155"/>
      <c r="AM31" s="156"/>
      <c r="AN31" s="155"/>
      <c r="AO31" s="156"/>
      <c r="AP31" s="137"/>
      <c r="AQ31" s="137"/>
      <c r="AR31" s="137"/>
      <c r="AS31" s="137"/>
      <c r="AT31" s="155"/>
      <c r="AU31" s="156"/>
      <c r="AV31" s="155"/>
      <c r="AW31" s="156"/>
      <c r="AX31" s="155"/>
      <c r="AY31" s="156"/>
      <c r="AZ31" s="155"/>
      <c r="BA31" s="156"/>
      <c r="BB31" s="137"/>
      <c r="BC31" s="137"/>
      <c r="BD31" s="137"/>
      <c r="BE31" s="137"/>
      <c r="BF31" s="137"/>
      <c r="BG31" s="137"/>
      <c r="BH31" s="137"/>
      <c r="BI31" s="137"/>
      <c r="BJ31" s="137"/>
      <c r="BK31" s="137"/>
      <c r="BL31" s="137"/>
      <c r="BM31" s="137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6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98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Y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47" priority="4" stopIfTrue="1" operator="equal">
      <formula>1</formula>
    </cfRule>
  </conditionalFormatting>
  <conditionalFormatting sqref="F76:G79">
    <cfRule type="cellIs" dxfId="46" priority="1" stopIfTrue="1" operator="equal">
      <formula>1</formula>
    </cfRule>
    <cfRule type="cellIs" dxfId="45" priority="2" stopIfTrue="1" operator="equal">
      <formula>2</formula>
    </cfRule>
    <cfRule type="cellIs" dxfId="44" priority="3" stopIfTrue="1" operator="equal">
      <formula>3</formula>
    </cfRule>
  </conditionalFormatting>
  <dataValidations disablePrompts="1" count="15"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22:M22 J30:M30 J38:M38 J46:M46 J54:M54 J62:M62 J70:M70">
      <formula1>IF($BV$1=1,"Recortar e/ou puncionar","Trim Pierce Tool")</formula1>
    </dataValidation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22:Q22 N30:Q30 N38:Q38 N46:Q46 N54:Q54 N62:Q62 N70:Q70"/>
    <dataValidation allowBlank="1" showInputMessage="1" showErrorMessage="1" promptTitle="Cast pattern" prompt="Cast pattern aproved." sqref="R14:U14 R22:U22 R30:U30 R38:U38 R46:U46 R54:U54 R62:U62 R70:U70"/>
    <dataValidation allowBlank="1" showInputMessage="1" showErrorMessage="1" promptTitle="Cast - Fundido" prompt="- Cast iron and steel cast in house._x000a__x000a_- Fundido e aços na Tower." sqref="V14:Y14 V22:Y22 V30:Y30 V38:Y38 V46:Y46 V54:Y54 V62:Y62 V70:Y70"/>
    <dataValidation allowBlank="1" showInputMessage="1" showErrorMessage="1" promptTitle="CAD" prompt="- 3D milling surfaces and 2D part design details._x000a__x000a_- Modelamento." sqref="Z14:AC14 Z22:AC22 Z30:AC30 Z38:AC38 Z46:AC46 Z54:AC54 Z62:AC62 Z70:AC70"/>
    <dataValidation allowBlank="1" showInputMessage="1" showErrorMessage="1" promptTitle="CAM" prompt="- NC-programming._x000a__x000a_- Programa de Usinagem 3D." sqref="AD14:AG14 AD22:AG22 AD30:AG30 AD38:AG38 AD46:AG46 AD54:AG54 AD62:AG62 AD70:AG70"/>
    <dataValidation allowBlank="1" showInputMessage="1" showErrorMessage="1" promptTitle="2D Milling - Usinagem 2D" prompt="- 2D Milling single part milling_x000a__x000a_- Usinagem 2D de peças unitárias." sqref="AH14:AK14 AH22:AK22 AH30:AK30 AH38:AK38 AH46:AK46 AH54:AK54 AH62:AK62 AH70:AK70"/>
    <dataValidation allowBlank="1" showInputMessage="1" showErrorMessage="1" promptTitle="Assembly 1" prompt="- Assemble tools, heat treatment._x000a__x000a_- Montagem da ferramenta e tratamento térmico." sqref="AL14:AO14 AL22:AO22 AL30:AO30 AL38:AO38 AL46:AO46 AL54:AO54 AL62:AO62 AL70:AO70"/>
    <dataValidation allowBlank="1" showInputMessage="1" showErrorMessage="1" promptTitle="3D Milling" prompt="- 3d milling of assembled and tool hardening, HSC._x000a__x000a_- Usinagem 3D da ferramenta montada e com tratamento térmico." sqref="AP14:AS14 AP22:AS22 AP30:AS30 AP38:AS38 AP46:AS46 AP54:AS54 AP62:AS62 AP70:AS70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22:AW22 AT30:AW30 AT38:AW38 AT46:AW46 AT54:AW54 AT62:AW62 AT70:AW70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22:BA22 AX70:BA70 AX38:BA38 AX46:BA46 AX54:BA54 AX62:BA62 AX30:BA30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Ready for shipping " prompt="- Pack dies and prepare for shipping to press shop._x000a__x000a_- Conjunto de ferramentas preparadas para transportar para Estamparia." sqref="BJ14:BM14 BJ22:BM22 BJ30:BM30 BJ38:BM38 BJ46:BM46 BJ54:BM54 BJ62:BM62 BJ70:BM70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22:BQ22 BN30:BQ30 BN38:BQ38 BN46:BQ46 BN54:BQ54 BN62:BQ62 BN70:BQ70"/>
    <dataValidation allowBlank="1" showInputMessage="1" showErrorMessage="1" promptTitle="2nd correction loop - Tryout 2" prompt="- Correct dies referring to CMM-report._x000a__x000a_- Correção da Ferramenta conforme relatório dimensional (Tower)." sqref="BF14:BI14 BF22:BI22 BF70:BI70 BF38:BI38 BF46:BI46 BF54:BI54 BF62:BI62 BF30:BI30"/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849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142875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0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1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47625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2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3" r:id="rId8" name="Drop Down 5">
              <controlPr defaultSize="0" autoLine="0" autoPict="0">
                <anchor>
                  <from>
                    <xdr:col>2</xdr:col>
                    <xdr:colOff>47625</xdr:colOff>
                    <xdr:row>37</xdr:row>
                    <xdr:rowOff>171450</xdr:rowOff>
                  </from>
                  <to>
                    <xdr:col>4</xdr:col>
                    <xdr:colOff>85725</xdr:colOff>
                    <xdr:row>37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4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5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6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7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47625</xdr:colOff>
                    <xdr:row>69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AZ6" sqref="AZ6:BB6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1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56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 t="s">
        <v>74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99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0.49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99"/>
      <c r="X10" s="99"/>
      <c r="Y10" s="99"/>
      <c r="Z10" s="99"/>
      <c r="AA10" s="53"/>
      <c r="AB10" s="53"/>
      <c r="AC10" s="99"/>
      <c r="AD10" s="99"/>
      <c r="AE10" s="99"/>
      <c r="AF10" s="99"/>
      <c r="AG10" s="99"/>
      <c r="AH10" s="99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64</v>
      </c>
      <c r="BE10" s="206"/>
      <c r="BF10" s="206"/>
      <c r="BG10" s="206"/>
      <c r="BH10" s="206"/>
      <c r="BI10" s="206"/>
      <c r="BJ10" s="206"/>
      <c r="BK10" s="207">
        <v>2.5</v>
      </c>
      <c r="BL10" s="206"/>
      <c r="BM10" s="208"/>
      <c r="BN10" s="209">
        <v>62</v>
      </c>
      <c r="BO10" s="210"/>
      <c r="BP10" s="211"/>
      <c r="BQ10" s="212">
        <v>130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0.11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0.75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42993</v>
      </c>
      <c r="K15" s="137"/>
      <c r="L15" s="137">
        <v>42997</v>
      </c>
      <c r="M15" s="137"/>
      <c r="N15" s="155">
        <v>43014</v>
      </c>
      <c r="O15" s="156"/>
      <c r="P15" s="155">
        <v>43015</v>
      </c>
      <c r="Q15" s="156"/>
      <c r="R15" s="137">
        <v>43024</v>
      </c>
      <c r="S15" s="137"/>
      <c r="T15" s="137">
        <v>43024</v>
      </c>
      <c r="U15" s="137"/>
      <c r="V15" s="137">
        <v>43028</v>
      </c>
      <c r="W15" s="137"/>
      <c r="X15" s="137">
        <v>43059</v>
      </c>
      <c r="Y15" s="137"/>
      <c r="Z15" s="137">
        <v>43035</v>
      </c>
      <c r="AA15" s="137"/>
      <c r="AB15" s="155">
        <v>43028</v>
      </c>
      <c r="AC15" s="156"/>
      <c r="AD15" s="137">
        <v>43042</v>
      </c>
      <c r="AE15" s="137"/>
      <c r="AF15" s="155">
        <v>43052</v>
      </c>
      <c r="AG15" s="156"/>
      <c r="AH15" s="155">
        <v>43042</v>
      </c>
      <c r="AI15" s="156"/>
      <c r="AJ15" s="155">
        <v>43070</v>
      </c>
      <c r="AK15" s="156"/>
      <c r="AL15" s="137" t="s">
        <v>34</v>
      </c>
      <c r="AM15" s="137"/>
      <c r="AN15" s="137" t="s">
        <v>34</v>
      </c>
      <c r="AO15" s="137"/>
      <c r="AP15" s="137">
        <v>43059</v>
      </c>
      <c r="AQ15" s="137"/>
      <c r="AR15" s="137">
        <v>43070</v>
      </c>
      <c r="AS15" s="137"/>
      <c r="AT15" s="137">
        <v>43073</v>
      </c>
      <c r="AU15" s="137"/>
      <c r="AV15" s="137">
        <v>43091</v>
      </c>
      <c r="AW15" s="137"/>
      <c r="AX15" s="137">
        <v>43074</v>
      </c>
      <c r="AY15" s="137"/>
      <c r="AZ15" s="137"/>
      <c r="BA15" s="137"/>
      <c r="BB15" s="137" t="s">
        <v>34</v>
      </c>
      <c r="BC15" s="137"/>
      <c r="BD15" s="137" t="s">
        <v>34</v>
      </c>
      <c r="BE15" s="137"/>
      <c r="BF15" s="137">
        <v>42743</v>
      </c>
      <c r="BG15" s="137"/>
      <c r="BH15" s="137"/>
      <c r="BI15" s="137"/>
      <c r="BJ15" s="137">
        <v>42788</v>
      </c>
      <c r="BK15" s="137"/>
      <c r="BL15" s="137"/>
      <c r="BM15" s="137"/>
      <c r="BN15" s="137">
        <v>42796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189"/>
      <c r="L17" s="189"/>
      <c r="M17" s="190"/>
      <c r="N17" s="188">
        <v>1</v>
      </c>
      <c r="O17" s="189"/>
      <c r="P17" s="189"/>
      <c r="Q17" s="190"/>
      <c r="R17" s="188">
        <v>1</v>
      </c>
      <c r="S17" s="189"/>
      <c r="T17" s="189"/>
      <c r="U17" s="190"/>
      <c r="V17" s="188">
        <v>1</v>
      </c>
      <c r="W17" s="189"/>
      <c r="X17" s="189"/>
      <c r="Y17" s="190"/>
      <c r="Z17" s="188">
        <v>1</v>
      </c>
      <c r="AA17" s="189"/>
      <c r="AB17" s="189"/>
      <c r="AC17" s="190"/>
      <c r="AD17" s="188">
        <v>1</v>
      </c>
      <c r="AE17" s="189"/>
      <c r="AF17" s="189"/>
      <c r="AG17" s="190"/>
      <c r="AH17" s="188">
        <v>1</v>
      </c>
      <c r="AI17" s="189"/>
      <c r="AJ17" s="189"/>
      <c r="AK17" s="190"/>
      <c r="AL17" s="184"/>
      <c r="AM17" s="185"/>
      <c r="AN17" s="185"/>
      <c r="AO17" s="186"/>
      <c r="AP17" s="188">
        <v>1</v>
      </c>
      <c r="AQ17" s="189"/>
      <c r="AR17" s="189"/>
      <c r="AS17" s="190"/>
      <c r="AT17" s="188">
        <v>1</v>
      </c>
      <c r="AU17" s="189"/>
      <c r="AV17" s="189"/>
      <c r="AW17" s="190"/>
      <c r="AX17" s="173"/>
      <c r="AY17" s="174"/>
      <c r="AZ17" s="174"/>
      <c r="BA17" s="175"/>
      <c r="BB17" s="184"/>
      <c r="BC17" s="185"/>
      <c r="BD17" s="185"/>
      <c r="BE17" s="186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0.23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43024</v>
      </c>
      <c r="O23" s="156"/>
      <c r="P23" s="137">
        <v>43061</v>
      </c>
      <c r="Q23" s="137"/>
      <c r="R23" s="137" t="s">
        <v>34</v>
      </c>
      <c r="S23" s="137"/>
      <c r="T23" s="137" t="s">
        <v>34</v>
      </c>
      <c r="U23" s="137"/>
      <c r="V23" s="155">
        <v>43038</v>
      </c>
      <c r="W23" s="156"/>
      <c r="X23" s="155">
        <v>43070</v>
      </c>
      <c r="Y23" s="156"/>
      <c r="Z23" s="155">
        <v>43045</v>
      </c>
      <c r="AA23" s="156"/>
      <c r="AB23" s="155">
        <v>43070</v>
      </c>
      <c r="AC23" s="156"/>
      <c r="AD23" s="155">
        <v>43056</v>
      </c>
      <c r="AE23" s="156"/>
      <c r="AF23" s="155"/>
      <c r="AG23" s="156"/>
      <c r="AH23" s="155">
        <v>43077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43091</v>
      </c>
      <c r="AQ23" s="137"/>
      <c r="AR23" s="137"/>
      <c r="AS23" s="137"/>
      <c r="AT23" s="155">
        <v>43098</v>
      </c>
      <c r="AU23" s="156"/>
      <c r="AV23" s="155"/>
      <c r="AW23" s="156"/>
      <c r="AX23" s="155">
        <v>42738</v>
      </c>
      <c r="AY23" s="156"/>
      <c r="AZ23" s="155"/>
      <c r="BA23" s="156"/>
      <c r="BB23" s="137">
        <v>42739</v>
      </c>
      <c r="BC23" s="137"/>
      <c r="BD23" s="137"/>
      <c r="BE23" s="137"/>
      <c r="BF23" s="137">
        <v>42740</v>
      </c>
      <c r="BG23" s="137"/>
      <c r="BH23" s="137"/>
      <c r="BI23" s="137"/>
      <c r="BJ23" s="137">
        <v>42788</v>
      </c>
      <c r="BK23" s="137"/>
      <c r="BL23" s="137"/>
      <c r="BM23" s="137"/>
      <c r="BN23" s="137">
        <v>42796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88">
        <v>1</v>
      </c>
      <c r="O25" s="189"/>
      <c r="P25" s="189"/>
      <c r="Q25" s="190"/>
      <c r="R25" s="184"/>
      <c r="S25" s="185"/>
      <c r="T25" s="185"/>
      <c r="U25" s="186"/>
      <c r="V25" s="188">
        <v>1</v>
      </c>
      <c r="W25" s="189"/>
      <c r="X25" s="189"/>
      <c r="Y25" s="190"/>
      <c r="Z25" s="188">
        <v>1</v>
      </c>
      <c r="AA25" s="189"/>
      <c r="AB25" s="189"/>
      <c r="AC25" s="190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tr">
        <f>IF($BV$1=1,"Ferramenta","Tool")</f>
        <v>Ferramenta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</v>
      </c>
      <c r="K29" s="146"/>
      <c r="L29" s="146"/>
      <c r="M29" s="146"/>
      <c r="N29" s="146">
        <v>0</v>
      </c>
      <c r="O29" s="146"/>
      <c r="P29" s="146"/>
      <c r="Q29" s="146"/>
      <c r="R29" s="146">
        <v>0</v>
      </c>
      <c r="S29" s="146"/>
      <c r="T29" s="146"/>
      <c r="U29" s="146"/>
      <c r="V29" s="146">
        <f>IF(BT31&lt;&gt;0,IF($BT31=1,(0),IF(BT31=2,(0),IF($BT31=3,(0),IF($BT31=4,(0),IF(BT31=5,(0),IF(BT31=6,(0),IF(BT31=7,(35))))))))/100)</f>
        <v>0</v>
      </c>
      <c r="W29" s="146"/>
      <c r="X29" s="146"/>
      <c r="Y29" s="146"/>
      <c r="Z29" s="146">
        <v>0</v>
      </c>
      <c r="AA29" s="146"/>
      <c r="AB29" s="146"/>
      <c r="AC29" s="146"/>
      <c r="AD29" s="146">
        <v>0</v>
      </c>
      <c r="AE29" s="146"/>
      <c r="AF29" s="146"/>
      <c r="AG29" s="146"/>
      <c r="AH29" s="146">
        <v>0</v>
      </c>
      <c r="AI29" s="146"/>
      <c r="AJ29" s="146"/>
      <c r="AK29" s="146"/>
      <c r="AL29" s="146">
        <v>0</v>
      </c>
      <c r="AM29" s="146"/>
      <c r="AN29" s="146"/>
      <c r="AO29" s="146"/>
      <c r="AP29" s="146">
        <v>0</v>
      </c>
      <c r="AQ29" s="146"/>
      <c r="AR29" s="146"/>
      <c r="AS29" s="146"/>
      <c r="AT29" s="146">
        <v>0</v>
      </c>
      <c r="AU29" s="146"/>
      <c r="AV29" s="146"/>
      <c r="AW29" s="146"/>
      <c r="AX29" s="146">
        <v>0</v>
      </c>
      <c r="AY29" s="146"/>
      <c r="AZ29" s="146"/>
      <c r="BA29" s="146"/>
      <c r="BB29" s="146">
        <v>0</v>
      </c>
      <c r="BC29" s="146"/>
      <c r="BD29" s="146"/>
      <c r="BE29" s="146"/>
      <c r="BF29" s="146">
        <v>0</v>
      </c>
      <c r="BG29" s="146"/>
      <c r="BH29" s="146"/>
      <c r="BI29" s="146"/>
      <c r="BJ29" s="146">
        <v>0</v>
      </c>
      <c r="BK29" s="146"/>
      <c r="BL29" s="146"/>
      <c r="BM29" s="146"/>
      <c r="BN29" s="146">
        <v>0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76"/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55"/>
      <c r="Q31" s="156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55"/>
      <c r="AC31" s="156"/>
      <c r="AD31" s="137"/>
      <c r="AE31" s="137"/>
      <c r="AF31" s="155"/>
      <c r="AG31" s="156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55"/>
      <c r="BK31" s="156"/>
      <c r="BL31" s="155"/>
      <c r="BM31" s="156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1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98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Y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43" priority="4" stopIfTrue="1" operator="equal">
      <formula>1</formula>
    </cfRule>
  </conditionalFormatting>
  <conditionalFormatting sqref="F76:G79">
    <cfRule type="cellIs" dxfId="42" priority="1" stopIfTrue="1" operator="equal">
      <formula>1</formula>
    </cfRule>
    <cfRule type="cellIs" dxfId="41" priority="2" stopIfTrue="1" operator="equal">
      <formula>2</formula>
    </cfRule>
    <cfRule type="cellIs" dxfId="40" priority="3" stopIfTrue="1" operator="equal">
      <formula>3</formula>
    </cfRule>
  </conditionalFormatting>
  <dataValidations count="15"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22:M22 J30:M30 J38:M38 J46:M46 J54:M54 J62:M62 J70:M70">
      <formula1>IF($BV$1=1,"Recortar e/ou puncionar","Trim Pierce Tool")</formula1>
    </dataValidation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22:Q22 N30:Q30 N38:Q38 N46:Q46 N54:Q54 N62:Q62 N70:Q70"/>
    <dataValidation allowBlank="1" showInputMessage="1" showErrorMessage="1" promptTitle="Cast pattern" prompt="Cast pattern aproved." sqref="R14:U14 R22:U22 R30:U30 R38:U38 R46:U46 R54:U54 R62:U62 R70:U70"/>
    <dataValidation allowBlank="1" showInputMessage="1" showErrorMessage="1" promptTitle="Cast - Fundido" prompt="- Cast iron and steel cast in house._x000a__x000a_- Fundido e aços na Tower." sqref="V14:Y14 V22:Y22 V30:Y30 V38:Y38 V46:Y46 V54:Y54 V62:Y62 V70:Y70"/>
    <dataValidation allowBlank="1" showInputMessage="1" showErrorMessage="1" promptTitle="CAD" prompt="- 3D milling surfaces and 2D part design details._x000a__x000a_- Modelamento." sqref="Z14:AC14 Z22:AC22 Z30:AC30 Z38:AC38 Z46:AC46 Z54:AC54 Z62:AC62 Z70:AC70"/>
    <dataValidation allowBlank="1" showInputMessage="1" showErrorMessage="1" promptTitle="CAM" prompt="- NC-programming._x000a__x000a_- Programa de Usinagem 3D." sqref="AD14:AG14 AD22:AG22 AD30:AG30 AD38:AG38 AD46:AG46 AD54:AG54 AD62:AG62 AD70:AG70"/>
    <dataValidation allowBlank="1" showInputMessage="1" showErrorMessage="1" promptTitle="2D Milling - Usinagem 2D" prompt="- 2D Milling single part milling_x000a__x000a_- Usinagem 2D de peças unitárias." sqref="AH14:AK14 AH22:AK22 AH30:AK30 AH38:AK38 AH46:AK46 AH54:AK54 AH62:AK62 AH70:AK70"/>
    <dataValidation allowBlank="1" showInputMessage="1" showErrorMessage="1" promptTitle="Assembly 1" prompt="- Assemble tools, heat treatment._x000a__x000a_- Montagem da ferramenta e tratamento térmico." sqref="AL14:AO14 AL22:AO22 AL30:AO30 AL38:AO38 AL46:AO46 AL54:AO54 AL62:AO62 AL70:AO70"/>
    <dataValidation allowBlank="1" showInputMessage="1" showErrorMessage="1" promptTitle="3D Milling" prompt="- 3d milling of assembled and tool hardening, HSC._x000a__x000a_- Usinagem 3D da ferramenta montada e com tratamento térmico." sqref="AP14:AS14 AP22:AS22 AP30:AS30 AP38:AS38 AP46:AS46 AP54:AS54 AP62:AS62 AP70:AS70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22:AW22 AT30:AW30 AT38:AW38 AT46:AW46 AT54:AW54 AT62:AW62 AT70:AW70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22:BA22 AX30:BA30 AX38:BA38 AX46:BA46 AX54:BA54 AX62:BA62 AX70:BA70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Ready for shipping " prompt="- Pack dies and prepare for shipping to press shop._x000a__x000a_- Conjunto de ferramentas preparadas para transportar para Estamparia." sqref="BJ14:BM14 BJ22:BM22 BJ30:BM30 BJ38:BM38 BJ46:BM46 BJ54:BM54 BJ62:BM62 BJ70:BM70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22:BQ22 BN30:BQ30 BN38:BQ38 BN46:BQ46 BN54:BQ54 BN62:BQ62 BN70:BQ70"/>
    <dataValidation allowBlank="1" showInputMessage="1" showErrorMessage="1" promptTitle="2nd correction loop - Tryout 2" prompt="- Correct dies referring to CMM-report._x000a__x000a_- Correção da Ferramenta conforme relatório dimensional (Tower)." sqref="BF14:BI14 BF22:BI22 BF30:BI30 BF38:BI38 BF46:BI46 BF54:BI54 BF62:BI62 BF70:BI70"/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2705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142875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6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7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47625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8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9" r:id="rId8" name="Drop Down 5">
              <controlPr defaultSize="0" autoLine="0" autoPict="0">
                <anchor>
                  <from>
                    <xdr:col>2</xdr:col>
                    <xdr:colOff>47625</xdr:colOff>
                    <xdr:row>37</xdr:row>
                    <xdr:rowOff>171450</xdr:rowOff>
                  </from>
                  <to>
                    <xdr:col>4</xdr:col>
                    <xdr:colOff>85725</xdr:colOff>
                    <xdr:row>37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0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1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2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3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47625</xdr:colOff>
                    <xdr:row>69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AZ6" sqref="AZ6:BB6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1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55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 t="s">
        <v>75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99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0.47275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99"/>
      <c r="X10" s="99"/>
      <c r="Y10" s="99"/>
      <c r="Z10" s="99"/>
      <c r="AA10" s="53"/>
      <c r="AB10" s="53"/>
      <c r="AC10" s="99"/>
      <c r="AD10" s="99"/>
      <c r="AE10" s="99"/>
      <c r="AF10" s="99"/>
      <c r="AG10" s="99"/>
      <c r="AH10" s="99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65</v>
      </c>
      <c r="BE10" s="206"/>
      <c r="BF10" s="206"/>
      <c r="BG10" s="206"/>
      <c r="BH10" s="206"/>
      <c r="BI10" s="206"/>
      <c r="BJ10" s="206"/>
      <c r="BK10" s="207">
        <v>1.5</v>
      </c>
      <c r="BL10" s="206"/>
      <c r="BM10" s="208"/>
      <c r="BN10" s="209">
        <v>140</v>
      </c>
      <c r="BO10" s="210"/>
      <c r="BP10" s="211"/>
      <c r="BQ10" s="212">
        <v>37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0.11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0.75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42993</v>
      </c>
      <c r="K15" s="137"/>
      <c r="L15" s="137">
        <v>42997</v>
      </c>
      <c r="M15" s="137"/>
      <c r="N15" s="155">
        <v>43014</v>
      </c>
      <c r="O15" s="156"/>
      <c r="P15" s="155">
        <v>43015</v>
      </c>
      <c r="Q15" s="156"/>
      <c r="R15" s="137">
        <v>43024</v>
      </c>
      <c r="S15" s="137"/>
      <c r="T15" s="137">
        <v>43024</v>
      </c>
      <c r="U15" s="137"/>
      <c r="V15" s="137">
        <v>43028</v>
      </c>
      <c r="W15" s="137"/>
      <c r="X15" s="137">
        <v>43046</v>
      </c>
      <c r="Y15" s="137"/>
      <c r="Z15" s="137">
        <v>43035</v>
      </c>
      <c r="AA15" s="137"/>
      <c r="AB15" s="155">
        <v>43025</v>
      </c>
      <c r="AC15" s="156"/>
      <c r="AD15" s="137">
        <v>43042</v>
      </c>
      <c r="AE15" s="137"/>
      <c r="AF15" s="155">
        <v>43049</v>
      </c>
      <c r="AG15" s="156"/>
      <c r="AH15" s="155">
        <v>43042</v>
      </c>
      <c r="AI15" s="156"/>
      <c r="AJ15" s="155">
        <v>43070</v>
      </c>
      <c r="AK15" s="156"/>
      <c r="AL15" s="137" t="s">
        <v>34</v>
      </c>
      <c r="AM15" s="137"/>
      <c r="AN15" s="137" t="s">
        <v>34</v>
      </c>
      <c r="AO15" s="137"/>
      <c r="AP15" s="137">
        <v>43059</v>
      </c>
      <c r="AQ15" s="137"/>
      <c r="AR15" s="137">
        <v>43077</v>
      </c>
      <c r="AS15" s="137"/>
      <c r="AT15" s="137">
        <v>43073</v>
      </c>
      <c r="AU15" s="137"/>
      <c r="AV15" s="137">
        <v>43080</v>
      </c>
      <c r="AW15" s="137"/>
      <c r="AX15" s="137">
        <v>43074</v>
      </c>
      <c r="AY15" s="137"/>
      <c r="AZ15" s="137"/>
      <c r="BA15" s="137"/>
      <c r="BB15" s="137" t="s">
        <v>34</v>
      </c>
      <c r="BC15" s="137"/>
      <c r="BD15" s="137" t="s">
        <v>34</v>
      </c>
      <c r="BE15" s="137"/>
      <c r="BF15" s="137">
        <v>42743</v>
      </c>
      <c r="BG15" s="137"/>
      <c r="BH15" s="137"/>
      <c r="BI15" s="137"/>
      <c r="BJ15" s="137">
        <v>42788</v>
      </c>
      <c r="BK15" s="137"/>
      <c r="BL15" s="137"/>
      <c r="BM15" s="137"/>
      <c r="BN15" s="137">
        <v>42796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81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189"/>
      <c r="L17" s="189"/>
      <c r="M17" s="190"/>
      <c r="N17" s="188">
        <v>1</v>
      </c>
      <c r="O17" s="189"/>
      <c r="P17" s="189"/>
      <c r="Q17" s="190"/>
      <c r="R17" s="188">
        <v>1</v>
      </c>
      <c r="S17" s="189"/>
      <c r="T17" s="189"/>
      <c r="U17" s="190"/>
      <c r="V17" s="188">
        <v>1</v>
      </c>
      <c r="W17" s="189"/>
      <c r="X17" s="189"/>
      <c r="Y17" s="190"/>
      <c r="Z17" s="188">
        <v>1</v>
      </c>
      <c r="AA17" s="189"/>
      <c r="AB17" s="189"/>
      <c r="AC17" s="190"/>
      <c r="AD17" s="188">
        <v>1</v>
      </c>
      <c r="AE17" s="189"/>
      <c r="AF17" s="189"/>
      <c r="AG17" s="190"/>
      <c r="AH17" s="188">
        <v>1</v>
      </c>
      <c r="AI17" s="189"/>
      <c r="AJ17" s="189"/>
      <c r="AK17" s="190"/>
      <c r="AL17" s="184"/>
      <c r="AM17" s="185"/>
      <c r="AN17" s="185"/>
      <c r="AO17" s="186"/>
      <c r="AP17" s="188">
        <v>1</v>
      </c>
      <c r="AQ17" s="189"/>
      <c r="AR17" s="189"/>
      <c r="AS17" s="190"/>
      <c r="AT17" s="188">
        <v>1</v>
      </c>
      <c r="AU17" s="189"/>
      <c r="AV17" s="189"/>
      <c r="AW17" s="190"/>
      <c r="AX17" s="173"/>
      <c r="AY17" s="174"/>
      <c r="AZ17" s="174"/>
      <c r="BA17" s="175"/>
      <c r="BB17" s="184"/>
      <c r="BC17" s="185"/>
      <c r="BD17" s="185"/>
      <c r="BE17" s="186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81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81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81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81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0.19550000000000001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81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81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43024</v>
      </c>
      <c r="O23" s="156"/>
      <c r="P23" s="137">
        <v>43082</v>
      </c>
      <c r="Q23" s="137"/>
      <c r="R23" s="137" t="s">
        <v>34</v>
      </c>
      <c r="S23" s="137"/>
      <c r="T23" s="137" t="s">
        <v>34</v>
      </c>
      <c r="U23" s="137"/>
      <c r="V23" s="155">
        <v>43038</v>
      </c>
      <c r="W23" s="156"/>
      <c r="X23" s="155"/>
      <c r="Y23" s="156"/>
      <c r="Z23" s="155">
        <v>43045</v>
      </c>
      <c r="AA23" s="156"/>
      <c r="AB23" s="155"/>
      <c r="AC23" s="156"/>
      <c r="AD23" s="155">
        <v>43056</v>
      </c>
      <c r="AE23" s="156"/>
      <c r="AF23" s="155"/>
      <c r="AG23" s="156"/>
      <c r="AH23" s="155">
        <v>43077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43091</v>
      </c>
      <c r="AQ23" s="137"/>
      <c r="AR23" s="137"/>
      <c r="AS23" s="137"/>
      <c r="AT23" s="155">
        <v>43098</v>
      </c>
      <c r="AU23" s="156"/>
      <c r="AV23" s="155"/>
      <c r="AW23" s="156"/>
      <c r="AX23" s="155">
        <v>42738</v>
      </c>
      <c r="AY23" s="156"/>
      <c r="AZ23" s="155"/>
      <c r="BA23" s="156"/>
      <c r="BB23" s="137">
        <v>42739</v>
      </c>
      <c r="BC23" s="137"/>
      <c r="BD23" s="137"/>
      <c r="BE23" s="137"/>
      <c r="BF23" s="137">
        <v>42740</v>
      </c>
      <c r="BG23" s="137"/>
      <c r="BH23" s="137"/>
      <c r="BI23" s="137"/>
      <c r="BJ23" s="137">
        <v>42788</v>
      </c>
      <c r="BK23" s="137"/>
      <c r="BL23" s="137"/>
      <c r="BM23" s="137"/>
      <c r="BN23" s="137">
        <v>42796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81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81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88">
        <v>1</v>
      </c>
      <c r="O25" s="189"/>
      <c r="P25" s="189"/>
      <c r="Q25" s="190"/>
      <c r="R25" s="184"/>
      <c r="S25" s="185"/>
      <c r="T25" s="185"/>
      <c r="U25" s="186"/>
      <c r="V25" s="173">
        <v>0.85</v>
      </c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81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81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81" s="39" customFormat="1" ht="18.75" customHeight="1" x14ac:dyDescent="0.2">
      <c r="A28" s="68"/>
      <c r="B28" s="166" t="str">
        <f>IF($BV$1=1,"Ferramenta","Tool")</f>
        <v>Ferramenta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  <c r="CC28" s="39" t="s">
        <v>62</v>
      </c>
    </row>
    <row r="29" spans="1:81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</v>
      </c>
      <c r="K29" s="146"/>
      <c r="L29" s="146"/>
      <c r="M29" s="146"/>
      <c r="N29" s="146">
        <v>0</v>
      </c>
      <c r="O29" s="146"/>
      <c r="P29" s="146"/>
      <c r="Q29" s="146"/>
      <c r="R29" s="146">
        <v>0</v>
      </c>
      <c r="S29" s="146"/>
      <c r="T29" s="146"/>
      <c r="U29" s="146"/>
      <c r="V29" s="146">
        <f>IF(BT31&lt;&gt;0,IF($BT31=1,(0),IF(BT31=2,(0),IF($BT31=3,(0),IF($BT31=4,(0),IF(BT31=5,(0),IF(BT31=6,(0),IF(BT31=7,(35))))))))/100)</f>
        <v>0</v>
      </c>
      <c r="W29" s="146"/>
      <c r="X29" s="146"/>
      <c r="Y29" s="146"/>
      <c r="Z29" s="146">
        <v>0</v>
      </c>
      <c r="AA29" s="146"/>
      <c r="AB29" s="146"/>
      <c r="AC29" s="146"/>
      <c r="AD29" s="146">
        <v>0</v>
      </c>
      <c r="AE29" s="146"/>
      <c r="AF29" s="146"/>
      <c r="AG29" s="146"/>
      <c r="AH29" s="146">
        <v>0</v>
      </c>
      <c r="AI29" s="146"/>
      <c r="AJ29" s="146"/>
      <c r="AK29" s="146"/>
      <c r="AL29" s="146">
        <v>0</v>
      </c>
      <c r="AM29" s="146"/>
      <c r="AN29" s="146"/>
      <c r="AO29" s="146"/>
      <c r="AP29" s="146">
        <v>0</v>
      </c>
      <c r="AQ29" s="146"/>
      <c r="AR29" s="146"/>
      <c r="AS29" s="146"/>
      <c r="AT29" s="146">
        <v>0</v>
      </c>
      <c r="AU29" s="146"/>
      <c r="AV29" s="146"/>
      <c r="AW29" s="146"/>
      <c r="AX29" s="146">
        <v>0</v>
      </c>
      <c r="AY29" s="146"/>
      <c r="AZ29" s="146"/>
      <c r="BA29" s="146"/>
      <c r="BB29" s="146">
        <v>0</v>
      </c>
      <c r="BC29" s="146"/>
      <c r="BD29" s="146"/>
      <c r="BE29" s="146"/>
      <c r="BF29" s="146">
        <v>0</v>
      </c>
      <c r="BG29" s="146"/>
      <c r="BH29" s="146"/>
      <c r="BI29" s="146"/>
      <c r="BJ29" s="146">
        <v>0</v>
      </c>
      <c r="BK29" s="146"/>
      <c r="BL29" s="146"/>
      <c r="BM29" s="146"/>
      <c r="BN29" s="146">
        <v>0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81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81" s="39" customFormat="1" ht="18.75" customHeight="1" x14ac:dyDescent="0.2">
      <c r="A31" s="68"/>
      <c r="B31" s="176"/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55"/>
      <c r="Q31" s="156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55"/>
      <c r="AC31" s="156"/>
      <c r="AD31" s="137"/>
      <c r="AE31" s="137"/>
      <c r="AF31" s="155"/>
      <c r="AG31" s="156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55"/>
      <c r="BK31" s="156"/>
      <c r="BL31" s="155"/>
      <c r="BM31" s="156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81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1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98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Y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39" priority="4" stopIfTrue="1" operator="equal">
      <formula>1</formula>
    </cfRule>
  </conditionalFormatting>
  <conditionalFormatting sqref="F76:G79">
    <cfRule type="cellIs" dxfId="38" priority="1" stopIfTrue="1" operator="equal">
      <formula>1</formula>
    </cfRule>
    <cfRule type="cellIs" dxfId="37" priority="2" stopIfTrue="1" operator="equal">
      <formula>2</formula>
    </cfRule>
    <cfRule type="cellIs" dxfId="36" priority="3" stopIfTrue="1" operator="equal">
      <formula>3</formula>
    </cfRule>
  </conditionalFormatting>
  <dataValidations disablePrompts="1" count="15">
    <dataValidation allowBlank="1" showInputMessage="1" showErrorMessage="1" promptTitle="2nd correction loop - Tryout 2" prompt="- Correct dies referring to CMM-report._x000a__x000a_- Correção da Ferramenta conforme relatório dimensional (Tower)." sqref="BF14:BI14 BF70:BI70 BF30:BI30 BF38:BI38 BF46:BI46 BF54:BI54 BF62:BI62 BF22:BI22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70:BQ70 BN30:BQ30 BN38:BQ38 BN46:BQ46 BN54:BQ54 BN62:BQ62 BN22:BQ22"/>
    <dataValidation allowBlank="1" showInputMessage="1" showErrorMessage="1" promptTitle="Ready for shipping " prompt="- Pack dies and prepare for shipping to press shop._x000a__x000a_- Conjunto de ferramentas preparadas para transportar para Estamparia." sqref="BJ14:BM14 BJ70:BM70 BJ30:BM30 BJ38:BM38 BJ46:BM46 BJ54:BM54 BJ62:BM62 BJ22:BM22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70:BA70 AX30:BA30 AX38:BA38 AX46:BA46 AX54:BA54 AX62:BA62 AX22:BA22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70:AW70 AT30:AW30 AT38:AW38 AT46:AW46 AT54:AW54 AT62:AW62 AT22:AW22"/>
    <dataValidation allowBlank="1" showInputMessage="1" showErrorMessage="1" promptTitle="3D Milling" prompt="- 3d milling of assembled and tool hardening, HSC._x000a__x000a_- Usinagem 3D da ferramenta montada e com tratamento térmico." sqref="AP14:AS14 AP70:AS70 AP30:AS30 AP38:AS38 AP46:AS46 AP54:AS54 AP62:AS62 AP22:AS22"/>
    <dataValidation allowBlank="1" showInputMessage="1" showErrorMessage="1" promptTitle="Assembly 1" prompt="- Assemble tools, heat treatment._x000a__x000a_- Montagem da ferramenta e tratamento térmico." sqref="AL14:AO14 AL70:AO70 AL30:AO30 AL38:AO38 AL46:AO46 AL54:AO54 AL62:AO62 AL22:AO22"/>
    <dataValidation allowBlank="1" showInputMessage="1" showErrorMessage="1" promptTitle="2D Milling - Usinagem 2D" prompt="- 2D Milling single part milling_x000a__x000a_- Usinagem 2D de peças unitárias." sqref="AH14:AK14 AH70:AK70 AH30:AK30 AH38:AK38 AH46:AK46 AH54:AK54 AH62:AK62 AH22:AK22"/>
    <dataValidation allowBlank="1" showInputMessage="1" showErrorMessage="1" promptTitle="CAM" prompt="- NC-programming._x000a__x000a_- Programa de Usinagem 3D." sqref="AD14:AG14 AD70:AG70 AD30:AG30 AD38:AG38 AD46:AG46 AD54:AG54 AD62:AG62 AD22:AG22"/>
    <dataValidation allowBlank="1" showInputMessage="1" showErrorMessage="1" promptTitle="CAD" prompt="- 3D milling surfaces and 2D part design details._x000a__x000a_- Modelamento." sqref="Z14:AC14 Z70:AC70 Z30:AC30 Z38:AC38 Z46:AC46 Z54:AC54 Z62:AC62 Z22:AC22"/>
    <dataValidation allowBlank="1" showInputMessage="1" showErrorMessage="1" promptTitle="Cast - Fundido" prompt="- Cast iron and steel cast in house._x000a__x000a_- Fundido e aços na Tower." sqref="V14:Y14 V70:Y70 V30:Y30 V38:Y38 V46:Y46 V54:Y54 V62:Y62 V22:Y22"/>
    <dataValidation allowBlank="1" showInputMessage="1" showErrorMessage="1" promptTitle="Cast pattern" prompt="Cast pattern aproved." sqref="R14:U14 R70:U70 R30:U30 R38:U38 R46:U46 R54:U54 R62:U62 R22:U22"/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70:Q70 N30:Q30 N38:Q38 N46:Q46 N54:Q54 N62:Q62 N22:Q22"/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70:M70 J30:M30 J38:M38 J46:M46 J54:M54 J62:M62 J22:M22">
      <formula1>IF($BV$1=1,"Recortar e/ou puncionar","Trim Pierce Tool")</formula1>
    </dataValidation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3729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142875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0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1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47625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2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3" r:id="rId8" name="Drop Down 5">
              <controlPr defaultSize="0" autoLine="0" autoPict="0">
                <anchor>
                  <from>
                    <xdr:col>2</xdr:col>
                    <xdr:colOff>47625</xdr:colOff>
                    <xdr:row>37</xdr:row>
                    <xdr:rowOff>171450</xdr:rowOff>
                  </from>
                  <to>
                    <xdr:col>4</xdr:col>
                    <xdr:colOff>85725</xdr:colOff>
                    <xdr:row>37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4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5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6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7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47625</xdr:colOff>
                    <xdr:row>69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AZ6" sqref="AZ6:BB6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1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54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 t="s">
        <v>78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99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0.45274999999999999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99"/>
      <c r="X10" s="99"/>
      <c r="Y10" s="99"/>
      <c r="Z10" s="99"/>
      <c r="AA10" s="53"/>
      <c r="AB10" s="53"/>
      <c r="AC10" s="99"/>
      <c r="AD10" s="99"/>
      <c r="AE10" s="99"/>
      <c r="AF10" s="99"/>
      <c r="AG10" s="99"/>
      <c r="AH10" s="99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68</v>
      </c>
      <c r="BE10" s="206"/>
      <c r="BF10" s="206"/>
      <c r="BG10" s="206"/>
      <c r="BH10" s="206"/>
      <c r="BI10" s="206"/>
      <c r="BJ10" s="206"/>
      <c r="BK10" s="207">
        <v>0.7</v>
      </c>
      <c r="BL10" s="206"/>
      <c r="BM10" s="208"/>
      <c r="BN10" s="209">
        <v>135</v>
      </c>
      <c r="BO10" s="210"/>
      <c r="BP10" s="211"/>
      <c r="BQ10" s="212">
        <v>165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7.0000000000000007E-2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0.04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0.71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43000</v>
      </c>
      <c r="K15" s="137"/>
      <c r="L15" s="137">
        <v>42997</v>
      </c>
      <c r="M15" s="137"/>
      <c r="N15" s="155">
        <v>43021</v>
      </c>
      <c r="O15" s="156"/>
      <c r="P15" s="155">
        <v>43022</v>
      </c>
      <c r="Q15" s="156"/>
      <c r="R15" s="137">
        <v>43031</v>
      </c>
      <c r="S15" s="137"/>
      <c r="T15" s="137">
        <v>43042</v>
      </c>
      <c r="U15" s="137"/>
      <c r="V15" s="137">
        <v>43035</v>
      </c>
      <c r="W15" s="137"/>
      <c r="X15" s="137">
        <v>43070</v>
      </c>
      <c r="Y15" s="137"/>
      <c r="Z15" s="137">
        <v>43042</v>
      </c>
      <c r="AA15" s="137"/>
      <c r="AB15" s="155">
        <v>43052</v>
      </c>
      <c r="AC15" s="156"/>
      <c r="AD15" s="137">
        <v>43049</v>
      </c>
      <c r="AE15" s="137"/>
      <c r="AF15" s="155">
        <v>43059</v>
      </c>
      <c r="AG15" s="156"/>
      <c r="AH15" s="155">
        <v>43049</v>
      </c>
      <c r="AI15" s="156"/>
      <c r="AJ15" s="155">
        <v>43077</v>
      </c>
      <c r="AK15" s="156"/>
      <c r="AL15" s="137" t="s">
        <v>34</v>
      </c>
      <c r="AM15" s="137"/>
      <c r="AN15" s="137" t="s">
        <v>34</v>
      </c>
      <c r="AO15" s="137"/>
      <c r="AP15" s="137">
        <v>43069</v>
      </c>
      <c r="AQ15" s="137"/>
      <c r="AR15" s="137">
        <v>43105</v>
      </c>
      <c r="AS15" s="137"/>
      <c r="AT15" s="137">
        <v>43088</v>
      </c>
      <c r="AU15" s="137"/>
      <c r="AV15" s="137">
        <v>43112</v>
      </c>
      <c r="AW15" s="137"/>
      <c r="AX15" s="137">
        <v>43089</v>
      </c>
      <c r="AY15" s="137"/>
      <c r="AZ15" s="137"/>
      <c r="BA15" s="137"/>
      <c r="BB15" s="137">
        <v>42743</v>
      </c>
      <c r="BC15" s="137"/>
      <c r="BD15" s="137"/>
      <c r="BE15" s="137"/>
      <c r="BF15" s="137">
        <v>42789</v>
      </c>
      <c r="BG15" s="137"/>
      <c r="BH15" s="137"/>
      <c r="BI15" s="137"/>
      <c r="BJ15" s="137">
        <v>42831</v>
      </c>
      <c r="BK15" s="137"/>
      <c r="BL15" s="137"/>
      <c r="BM15" s="137"/>
      <c r="BN15" s="137">
        <v>42841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189"/>
      <c r="L17" s="189"/>
      <c r="M17" s="190"/>
      <c r="N17" s="188">
        <v>1</v>
      </c>
      <c r="O17" s="189"/>
      <c r="P17" s="189"/>
      <c r="Q17" s="190"/>
      <c r="R17" s="188">
        <v>1</v>
      </c>
      <c r="S17" s="189"/>
      <c r="T17" s="189"/>
      <c r="U17" s="190"/>
      <c r="V17" s="188">
        <v>1</v>
      </c>
      <c r="W17" s="189"/>
      <c r="X17" s="189"/>
      <c r="Y17" s="190"/>
      <c r="Z17" s="188">
        <v>1</v>
      </c>
      <c r="AA17" s="189"/>
      <c r="AB17" s="189"/>
      <c r="AC17" s="190"/>
      <c r="AD17" s="188">
        <v>1</v>
      </c>
      <c r="AE17" s="189"/>
      <c r="AF17" s="189"/>
      <c r="AG17" s="190"/>
      <c r="AH17" s="188">
        <v>1</v>
      </c>
      <c r="AI17" s="189"/>
      <c r="AJ17" s="189"/>
      <c r="AK17" s="190"/>
      <c r="AL17" s="184"/>
      <c r="AM17" s="185"/>
      <c r="AN17" s="185"/>
      <c r="AO17" s="186"/>
      <c r="AP17" s="188">
        <v>1</v>
      </c>
      <c r="AQ17" s="189"/>
      <c r="AR17" s="189"/>
      <c r="AS17" s="190"/>
      <c r="AT17" s="188">
        <v>1</v>
      </c>
      <c r="AU17" s="189"/>
      <c r="AV17" s="189"/>
      <c r="AW17" s="190"/>
      <c r="AX17" s="173"/>
      <c r="AY17" s="174"/>
      <c r="AZ17" s="174"/>
      <c r="BA17" s="175"/>
      <c r="BB17" s="173"/>
      <c r="BC17" s="174"/>
      <c r="BD17" s="174"/>
      <c r="BE17" s="175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0.19550000000000001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43056</v>
      </c>
      <c r="O23" s="156"/>
      <c r="P23" s="137">
        <v>43082</v>
      </c>
      <c r="Q23" s="137"/>
      <c r="R23" s="137" t="s">
        <v>34</v>
      </c>
      <c r="S23" s="137"/>
      <c r="T23" s="137" t="s">
        <v>34</v>
      </c>
      <c r="U23" s="137"/>
      <c r="V23" s="155">
        <v>43070</v>
      </c>
      <c r="W23" s="156"/>
      <c r="X23" s="155"/>
      <c r="Y23" s="156"/>
      <c r="Z23" s="155">
        <v>43077</v>
      </c>
      <c r="AA23" s="156"/>
      <c r="AB23" s="155"/>
      <c r="AC23" s="156"/>
      <c r="AD23" s="155">
        <v>43084</v>
      </c>
      <c r="AE23" s="156"/>
      <c r="AF23" s="155"/>
      <c r="AG23" s="156"/>
      <c r="AH23" s="155">
        <v>42752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42766</v>
      </c>
      <c r="AQ23" s="137"/>
      <c r="AR23" s="137"/>
      <c r="AS23" s="137"/>
      <c r="AT23" s="155">
        <v>42778</v>
      </c>
      <c r="AU23" s="156"/>
      <c r="AV23" s="155"/>
      <c r="AW23" s="156"/>
      <c r="AX23" s="155">
        <v>42782</v>
      </c>
      <c r="AY23" s="156"/>
      <c r="AZ23" s="155"/>
      <c r="BA23" s="156"/>
      <c r="BB23" s="137">
        <v>42787</v>
      </c>
      <c r="BC23" s="137"/>
      <c r="BD23" s="137"/>
      <c r="BE23" s="137"/>
      <c r="BF23" s="137">
        <v>42788</v>
      </c>
      <c r="BG23" s="137"/>
      <c r="BH23" s="137"/>
      <c r="BI23" s="137"/>
      <c r="BJ23" s="137">
        <v>42831</v>
      </c>
      <c r="BK23" s="137"/>
      <c r="BL23" s="137"/>
      <c r="BM23" s="137"/>
      <c r="BN23" s="137">
        <v>42841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88">
        <v>1</v>
      </c>
      <c r="O25" s="189"/>
      <c r="P25" s="189"/>
      <c r="Q25" s="190"/>
      <c r="R25" s="184"/>
      <c r="S25" s="185"/>
      <c r="T25" s="185"/>
      <c r="U25" s="186"/>
      <c r="V25" s="173">
        <v>0.85</v>
      </c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tr">
        <f>IF($BV$1=1,"Ferramenta","Tool")</f>
        <v>Ferramenta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</v>
      </c>
      <c r="K29" s="146"/>
      <c r="L29" s="146"/>
      <c r="M29" s="146"/>
      <c r="N29" s="146">
        <v>0</v>
      </c>
      <c r="O29" s="146"/>
      <c r="P29" s="146"/>
      <c r="Q29" s="146"/>
      <c r="R29" s="146">
        <v>0</v>
      </c>
      <c r="S29" s="146"/>
      <c r="T29" s="146"/>
      <c r="U29" s="146"/>
      <c r="V29" s="146">
        <f>IF(BT31&lt;&gt;0,IF($BT31=1,(0),IF(BT31=2,(0),IF($BT31=3,(0),IF($BT31=4,(0),IF(BT31=5,(0),IF(BT31=6,(0),IF(BT31=7,(35))))))))/100)</f>
        <v>0</v>
      </c>
      <c r="W29" s="146"/>
      <c r="X29" s="146"/>
      <c r="Y29" s="146"/>
      <c r="Z29" s="146">
        <v>0</v>
      </c>
      <c r="AA29" s="146"/>
      <c r="AB29" s="146"/>
      <c r="AC29" s="146"/>
      <c r="AD29" s="146">
        <v>0</v>
      </c>
      <c r="AE29" s="146"/>
      <c r="AF29" s="146"/>
      <c r="AG29" s="146"/>
      <c r="AH29" s="146">
        <v>0</v>
      </c>
      <c r="AI29" s="146"/>
      <c r="AJ29" s="146"/>
      <c r="AK29" s="146"/>
      <c r="AL29" s="146">
        <v>0</v>
      </c>
      <c r="AM29" s="146"/>
      <c r="AN29" s="146"/>
      <c r="AO29" s="146"/>
      <c r="AP29" s="146">
        <v>0</v>
      </c>
      <c r="AQ29" s="146"/>
      <c r="AR29" s="146"/>
      <c r="AS29" s="146"/>
      <c r="AT29" s="146">
        <v>0</v>
      </c>
      <c r="AU29" s="146"/>
      <c r="AV29" s="146"/>
      <c r="AW29" s="146"/>
      <c r="AX29" s="146">
        <v>0</v>
      </c>
      <c r="AY29" s="146"/>
      <c r="AZ29" s="146"/>
      <c r="BA29" s="146"/>
      <c r="BB29" s="146">
        <v>0</v>
      </c>
      <c r="BC29" s="146"/>
      <c r="BD29" s="146"/>
      <c r="BE29" s="146"/>
      <c r="BF29" s="146">
        <v>0</v>
      </c>
      <c r="BG29" s="146"/>
      <c r="BH29" s="146"/>
      <c r="BI29" s="146"/>
      <c r="BJ29" s="146">
        <v>0</v>
      </c>
      <c r="BK29" s="146"/>
      <c r="BL29" s="146"/>
      <c r="BM29" s="146"/>
      <c r="BN29" s="146">
        <v>0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76"/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55"/>
      <c r="Q31" s="156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55"/>
      <c r="AC31" s="156"/>
      <c r="AD31" s="137"/>
      <c r="AE31" s="137"/>
      <c r="AF31" s="155"/>
      <c r="AG31" s="156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55"/>
      <c r="BK31" s="156"/>
      <c r="BL31" s="155"/>
      <c r="BM31" s="156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1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98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Y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35" priority="4" stopIfTrue="1" operator="equal">
      <formula>1</formula>
    </cfRule>
  </conditionalFormatting>
  <conditionalFormatting sqref="F76:G79">
    <cfRule type="cellIs" dxfId="34" priority="1" stopIfTrue="1" operator="equal">
      <formula>1</formula>
    </cfRule>
    <cfRule type="cellIs" dxfId="33" priority="2" stopIfTrue="1" operator="equal">
      <formula>2</formula>
    </cfRule>
    <cfRule type="cellIs" dxfId="32" priority="3" stopIfTrue="1" operator="equal">
      <formula>3</formula>
    </cfRule>
  </conditionalFormatting>
  <dataValidations disablePrompts="1" count="15"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70:M70 J30:M30 J38:M38 J46:M46 J54:M54 J62:M62 J22:M22">
      <formula1>IF($BV$1=1,"Recortar e/ou puncionar","Trim Pierce Tool")</formula1>
    </dataValidation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70:Q70 N30:Q30 N38:Q38 N46:Q46 N54:Q54 N62:Q62 N22:Q22"/>
    <dataValidation allowBlank="1" showInputMessage="1" showErrorMessage="1" promptTitle="Cast pattern" prompt="Cast pattern aproved." sqref="R14:U14 R70:U70 R30:U30 R38:U38 R46:U46 R54:U54 R62:U62 R22:U22"/>
    <dataValidation allowBlank="1" showInputMessage="1" showErrorMessage="1" promptTitle="Cast - Fundido" prompt="- Cast iron and steel cast in house._x000a__x000a_- Fundido e aços na Tower." sqref="V14:Y14 V70:Y70 V30:Y30 V38:Y38 V46:Y46 V54:Y54 V62:Y62 V22:Y22"/>
    <dataValidation allowBlank="1" showInputMessage="1" showErrorMessage="1" promptTitle="CAD" prompt="- 3D milling surfaces and 2D part design details._x000a__x000a_- Modelamento." sqref="Z14:AC14 Z70:AC70 Z30:AC30 Z38:AC38 Z46:AC46 Z54:AC54 Z62:AC62 Z22:AC22"/>
    <dataValidation allowBlank="1" showInputMessage="1" showErrorMessage="1" promptTitle="CAM" prompt="- NC-programming._x000a__x000a_- Programa de Usinagem 3D." sqref="AD14:AG14 AD70:AG70 AD30:AG30 AD38:AG38 AD46:AG46 AD54:AG54 AD62:AG62 AD22:AG22"/>
    <dataValidation allowBlank="1" showInputMessage="1" showErrorMessage="1" promptTitle="2D Milling - Usinagem 2D" prompt="- 2D Milling single part milling_x000a__x000a_- Usinagem 2D de peças unitárias." sqref="AH14:AK14 AH70:AK70 AH30:AK30 AH38:AK38 AH46:AK46 AH54:AK54 AH62:AK62 AH22:AK22"/>
    <dataValidation allowBlank="1" showInputMessage="1" showErrorMessage="1" promptTitle="Assembly 1" prompt="- Assemble tools, heat treatment._x000a__x000a_- Montagem da ferramenta e tratamento térmico." sqref="AL14:AO14 AL70:AO70 AL30:AO30 AL38:AO38 AL46:AO46 AL54:AO54 AL62:AO62 AL22:AO22"/>
    <dataValidation allowBlank="1" showInputMessage="1" showErrorMessage="1" promptTitle="3D Milling" prompt="- 3d milling of assembled and tool hardening, HSC._x000a__x000a_- Usinagem 3D da ferramenta montada e com tratamento térmico." sqref="AP14:AS14 AP70:AS70 AP30:AS30 AP38:AS38 AP46:AS46 AP54:AS54 AP62:AS62 AP22:AS22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70:AW70 AT30:AW30 AT38:AW38 AT46:AW46 AT54:AW54 AT62:AW62 AT22:AW22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70:BA70 AX30:BA30 AX38:BA38 AX46:BA46 AX54:BA54 AX62:BA62 AX22:BA22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Ready for shipping " prompt="- Pack dies and prepare for shipping to press shop._x000a__x000a_- Conjunto de ferramentas preparadas para transportar para Estamparia." sqref="BJ14:BM14 BJ70:BM70 BJ30:BM30 BJ38:BM38 BJ46:BM46 BJ54:BM54 BJ62:BM62 BJ22:BM22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70:BQ70 BN30:BQ30 BN38:BQ38 BN46:BQ46 BN54:BQ54 BN62:BQ62 BN22:BQ22"/>
    <dataValidation allowBlank="1" showInputMessage="1" showErrorMessage="1" promptTitle="2nd correction loop - Tryout 2" prompt="- Correct dies referring to CMM-report._x000a__x000a_- Correção da Ferramenta conforme relatório dimensional (Tower)." sqref="BF14:BI14 BF70:BI70 BF30:BI30 BF38:BI38 BF46:BI46 BF54:BI54 BF62:BI62 BF22:BI22"/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4753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142875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4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5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47625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6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7" r:id="rId8" name="Drop Down 5">
              <controlPr defaultSize="0" autoLine="0" autoPict="0">
                <anchor>
                  <from>
                    <xdr:col>2</xdr:col>
                    <xdr:colOff>47625</xdr:colOff>
                    <xdr:row>37</xdr:row>
                    <xdr:rowOff>171450</xdr:rowOff>
                  </from>
                  <to>
                    <xdr:col>4</xdr:col>
                    <xdr:colOff>85725</xdr:colOff>
                    <xdr:row>37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8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9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0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1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47625</xdr:colOff>
                    <xdr:row>69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AZ6" sqref="AZ6:BB6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1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52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 t="s">
        <v>79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99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0.45274999999999999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99"/>
      <c r="X10" s="99"/>
      <c r="Y10" s="99"/>
      <c r="Z10" s="99"/>
      <c r="AA10" s="53"/>
      <c r="AB10" s="53"/>
      <c r="AC10" s="99"/>
      <c r="AD10" s="99"/>
      <c r="AE10" s="99"/>
      <c r="AF10" s="99"/>
      <c r="AG10" s="99"/>
      <c r="AH10" s="99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70</v>
      </c>
      <c r="BE10" s="206"/>
      <c r="BF10" s="206"/>
      <c r="BG10" s="206"/>
      <c r="BH10" s="206"/>
      <c r="BI10" s="206"/>
      <c r="BJ10" s="206"/>
      <c r="BK10" s="207">
        <v>1.5</v>
      </c>
      <c r="BL10" s="206"/>
      <c r="BM10" s="208"/>
      <c r="BN10" s="209">
        <v>110</v>
      </c>
      <c r="BO10" s="210"/>
      <c r="BP10" s="211"/>
      <c r="BQ10" s="212">
        <v>108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7.0000000000000007E-2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0.04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0.71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43000</v>
      </c>
      <c r="K15" s="137"/>
      <c r="L15" s="137">
        <v>42997</v>
      </c>
      <c r="M15" s="137"/>
      <c r="N15" s="155">
        <v>43021</v>
      </c>
      <c r="O15" s="156"/>
      <c r="P15" s="155">
        <v>43024</v>
      </c>
      <c r="Q15" s="156"/>
      <c r="R15" s="137">
        <v>43031</v>
      </c>
      <c r="S15" s="137"/>
      <c r="T15" s="137">
        <v>43035</v>
      </c>
      <c r="U15" s="137"/>
      <c r="V15" s="137">
        <v>43035</v>
      </c>
      <c r="W15" s="137"/>
      <c r="X15" s="137">
        <v>43070</v>
      </c>
      <c r="Y15" s="137"/>
      <c r="Z15" s="137">
        <v>43042</v>
      </c>
      <c r="AA15" s="137"/>
      <c r="AB15" s="155">
        <v>43052</v>
      </c>
      <c r="AC15" s="156"/>
      <c r="AD15" s="137">
        <v>43049</v>
      </c>
      <c r="AE15" s="137"/>
      <c r="AF15" s="155">
        <v>43059</v>
      </c>
      <c r="AG15" s="156"/>
      <c r="AH15" s="155">
        <v>43049</v>
      </c>
      <c r="AI15" s="156"/>
      <c r="AJ15" s="155">
        <v>43084</v>
      </c>
      <c r="AK15" s="156"/>
      <c r="AL15" s="137" t="s">
        <v>34</v>
      </c>
      <c r="AM15" s="137"/>
      <c r="AN15" s="137" t="s">
        <v>34</v>
      </c>
      <c r="AO15" s="137"/>
      <c r="AP15" s="137">
        <v>43069</v>
      </c>
      <c r="AQ15" s="137"/>
      <c r="AR15" s="137">
        <v>43105</v>
      </c>
      <c r="AS15" s="137"/>
      <c r="AT15" s="137">
        <v>43088</v>
      </c>
      <c r="AU15" s="137"/>
      <c r="AV15" s="137">
        <v>43105</v>
      </c>
      <c r="AW15" s="137"/>
      <c r="AX15" s="137">
        <v>43089</v>
      </c>
      <c r="AY15" s="137"/>
      <c r="AZ15" s="137"/>
      <c r="BA15" s="137"/>
      <c r="BB15" s="137">
        <v>42743</v>
      </c>
      <c r="BC15" s="137"/>
      <c r="BD15" s="137"/>
      <c r="BE15" s="137"/>
      <c r="BF15" s="137">
        <v>42789</v>
      </c>
      <c r="BG15" s="137"/>
      <c r="BH15" s="137"/>
      <c r="BI15" s="137"/>
      <c r="BJ15" s="137">
        <v>42831</v>
      </c>
      <c r="BK15" s="137"/>
      <c r="BL15" s="137"/>
      <c r="BM15" s="137"/>
      <c r="BN15" s="137">
        <v>42841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189"/>
      <c r="L17" s="189"/>
      <c r="M17" s="190"/>
      <c r="N17" s="188">
        <v>1</v>
      </c>
      <c r="O17" s="189"/>
      <c r="P17" s="189"/>
      <c r="Q17" s="190"/>
      <c r="R17" s="188">
        <v>1</v>
      </c>
      <c r="S17" s="189"/>
      <c r="T17" s="189"/>
      <c r="U17" s="190"/>
      <c r="V17" s="188">
        <v>1</v>
      </c>
      <c r="W17" s="189"/>
      <c r="X17" s="189"/>
      <c r="Y17" s="190"/>
      <c r="Z17" s="188">
        <v>1</v>
      </c>
      <c r="AA17" s="189"/>
      <c r="AB17" s="189"/>
      <c r="AC17" s="190"/>
      <c r="AD17" s="188">
        <v>1</v>
      </c>
      <c r="AE17" s="189"/>
      <c r="AF17" s="189"/>
      <c r="AG17" s="190"/>
      <c r="AH17" s="188">
        <v>1</v>
      </c>
      <c r="AI17" s="189"/>
      <c r="AJ17" s="189"/>
      <c r="AK17" s="190"/>
      <c r="AL17" s="184"/>
      <c r="AM17" s="185"/>
      <c r="AN17" s="185"/>
      <c r="AO17" s="186"/>
      <c r="AP17" s="188">
        <v>1</v>
      </c>
      <c r="AQ17" s="189"/>
      <c r="AR17" s="189"/>
      <c r="AS17" s="190"/>
      <c r="AT17" s="188">
        <v>1</v>
      </c>
      <c r="AU17" s="189"/>
      <c r="AV17" s="189"/>
      <c r="AW17" s="190"/>
      <c r="AX17" s="173"/>
      <c r="AY17" s="174"/>
      <c r="AZ17" s="174"/>
      <c r="BA17" s="175"/>
      <c r="BB17" s="173"/>
      <c r="BC17" s="174"/>
      <c r="BD17" s="174"/>
      <c r="BE17" s="175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0.19550000000000001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43056</v>
      </c>
      <c r="O23" s="156"/>
      <c r="P23" s="137">
        <v>43082</v>
      </c>
      <c r="Q23" s="137"/>
      <c r="R23" s="137" t="s">
        <v>34</v>
      </c>
      <c r="S23" s="137"/>
      <c r="T23" s="137" t="s">
        <v>34</v>
      </c>
      <c r="U23" s="137"/>
      <c r="V23" s="155">
        <v>43070</v>
      </c>
      <c r="W23" s="156"/>
      <c r="X23" s="155"/>
      <c r="Y23" s="156"/>
      <c r="Z23" s="155">
        <v>43077</v>
      </c>
      <c r="AA23" s="156"/>
      <c r="AB23" s="155"/>
      <c r="AC23" s="156"/>
      <c r="AD23" s="155">
        <v>43084</v>
      </c>
      <c r="AE23" s="156"/>
      <c r="AF23" s="155"/>
      <c r="AG23" s="156"/>
      <c r="AH23" s="155">
        <v>42752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42766</v>
      </c>
      <c r="AQ23" s="137"/>
      <c r="AR23" s="137"/>
      <c r="AS23" s="137"/>
      <c r="AT23" s="155">
        <v>42778</v>
      </c>
      <c r="AU23" s="156"/>
      <c r="AV23" s="155"/>
      <c r="AW23" s="156"/>
      <c r="AX23" s="155">
        <v>42782</v>
      </c>
      <c r="AY23" s="156"/>
      <c r="AZ23" s="155"/>
      <c r="BA23" s="156"/>
      <c r="BB23" s="137">
        <v>42787</v>
      </c>
      <c r="BC23" s="137"/>
      <c r="BD23" s="137"/>
      <c r="BE23" s="137"/>
      <c r="BF23" s="137">
        <v>42788</v>
      </c>
      <c r="BG23" s="137"/>
      <c r="BH23" s="137"/>
      <c r="BI23" s="137"/>
      <c r="BJ23" s="137">
        <v>42831</v>
      </c>
      <c r="BK23" s="137"/>
      <c r="BL23" s="137"/>
      <c r="BM23" s="137"/>
      <c r="BN23" s="137">
        <v>42841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2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88">
        <v>1</v>
      </c>
      <c r="O25" s="189"/>
      <c r="P25" s="189"/>
      <c r="Q25" s="190"/>
      <c r="R25" s="184"/>
      <c r="S25" s="185"/>
      <c r="T25" s="185"/>
      <c r="U25" s="186"/>
      <c r="V25" s="173">
        <v>0.85</v>
      </c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tr">
        <f>IF($BV$1=1,"Ferramenta","Tool")</f>
        <v>Ferramenta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</v>
      </c>
      <c r="K29" s="146"/>
      <c r="L29" s="146"/>
      <c r="M29" s="146"/>
      <c r="N29" s="146">
        <v>0</v>
      </c>
      <c r="O29" s="146"/>
      <c r="P29" s="146"/>
      <c r="Q29" s="146"/>
      <c r="R29" s="146">
        <v>0</v>
      </c>
      <c r="S29" s="146"/>
      <c r="T29" s="146"/>
      <c r="U29" s="146"/>
      <c r="V29" s="146">
        <f>IF(BT31&lt;&gt;0,IF($BT31=1,(0),IF(BT31=2,(0),IF($BT31=3,(0),IF($BT31=4,(0),IF(BT31=5,(0),IF(BT31=6,(0),IF(BT31=7,(35))))))))/100)</f>
        <v>0</v>
      </c>
      <c r="W29" s="146"/>
      <c r="X29" s="146"/>
      <c r="Y29" s="146"/>
      <c r="Z29" s="146">
        <v>0</v>
      </c>
      <c r="AA29" s="146"/>
      <c r="AB29" s="146"/>
      <c r="AC29" s="146"/>
      <c r="AD29" s="146">
        <v>0</v>
      </c>
      <c r="AE29" s="146"/>
      <c r="AF29" s="146"/>
      <c r="AG29" s="146"/>
      <c r="AH29" s="146">
        <v>0</v>
      </c>
      <c r="AI29" s="146"/>
      <c r="AJ29" s="146"/>
      <c r="AK29" s="146"/>
      <c r="AL29" s="146">
        <v>0</v>
      </c>
      <c r="AM29" s="146"/>
      <c r="AN29" s="146"/>
      <c r="AO29" s="146"/>
      <c r="AP29" s="146">
        <v>0</v>
      </c>
      <c r="AQ29" s="146"/>
      <c r="AR29" s="146"/>
      <c r="AS29" s="146"/>
      <c r="AT29" s="146">
        <v>0</v>
      </c>
      <c r="AU29" s="146"/>
      <c r="AV29" s="146"/>
      <c r="AW29" s="146"/>
      <c r="AX29" s="146">
        <v>0</v>
      </c>
      <c r="AY29" s="146"/>
      <c r="AZ29" s="146"/>
      <c r="BA29" s="146"/>
      <c r="BB29" s="146">
        <v>0</v>
      </c>
      <c r="BC29" s="146"/>
      <c r="BD29" s="146"/>
      <c r="BE29" s="146"/>
      <c r="BF29" s="146">
        <v>0</v>
      </c>
      <c r="BG29" s="146"/>
      <c r="BH29" s="146"/>
      <c r="BI29" s="146"/>
      <c r="BJ29" s="146">
        <v>0</v>
      </c>
      <c r="BK29" s="146"/>
      <c r="BL29" s="146"/>
      <c r="BM29" s="146"/>
      <c r="BN29" s="146">
        <v>0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76"/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55"/>
      <c r="Q31" s="156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55"/>
      <c r="AC31" s="156"/>
      <c r="AD31" s="137"/>
      <c r="AE31" s="137"/>
      <c r="AF31" s="155"/>
      <c r="AG31" s="156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55"/>
      <c r="BK31" s="156"/>
      <c r="BL31" s="155"/>
      <c r="BM31" s="156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1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98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Y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31" priority="4" stopIfTrue="1" operator="equal">
      <formula>1</formula>
    </cfRule>
  </conditionalFormatting>
  <conditionalFormatting sqref="F76:G79">
    <cfRule type="cellIs" dxfId="30" priority="1" stopIfTrue="1" operator="equal">
      <formula>1</formula>
    </cfRule>
    <cfRule type="cellIs" dxfId="29" priority="2" stopIfTrue="1" operator="equal">
      <formula>2</formula>
    </cfRule>
    <cfRule type="cellIs" dxfId="28" priority="3" stopIfTrue="1" operator="equal">
      <formula>3</formula>
    </cfRule>
  </conditionalFormatting>
  <dataValidations disablePrompts="1" count="15">
    <dataValidation allowBlank="1" showInputMessage="1" showErrorMessage="1" promptTitle="2nd correction loop - Tryout 2" prompt="- Correct dies referring to CMM-report._x000a__x000a_- Correção da Ferramenta conforme relatório dimensional (Tower)." sqref="BF14:BI14 BF70:BI70 BF30:BI30 BF38:BI38 BF46:BI46 BF54:BI54 BF62:BI62 BF22:BI22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70:BQ70 BN30:BQ30 BN38:BQ38 BN46:BQ46 BN54:BQ54 BN62:BQ62 BN22:BQ22"/>
    <dataValidation allowBlank="1" showInputMessage="1" showErrorMessage="1" promptTitle="Ready for shipping " prompt="- Pack dies and prepare for shipping to press shop._x000a__x000a_- Conjunto de ferramentas preparadas para transportar para Estamparia." sqref="BJ14:BM14 BJ70:BM70 BJ30:BM30 BJ38:BM38 BJ46:BM46 BJ54:BM54 BJ62:BM62 BJ22:BM22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70:BA70 AX30:BA30 AX38:BA38 AX46:BA46 AX54:BA54 AX62:BA62 AX22:BA22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70:AW70 AT30:AW30 AT38:AW38 AT46:AW46 AT54:AW54 AT62:AW62 AT22:AW22"/>
    <dataValidation allowBlank="1" showInputMessage="1" showErrorMessage="1" promptTitle="3D Milling" prompt="- 3d milling of assembled and tool hardening, HSC._x000a__x000a_- Usinagem 3D da ferramenta montada e com tratamento térmico." sqref="AP14:AS14 AP70:AS70 AP30:AS30 AP38:AS38 AP46:AS46 AP54:AS54 AP62:AS62 AP22:AS22"/>
    <dataValidation allowBlank="1" showInputMessage="1" showErrorMessage="1" promptTitle="Assembly 1" prompt="- Assemble tools, heat treatment._x000a__x000a_- Montagem da ferramenta e tratamento térmico." sqref="AL14:AO14 AL70:AO70 AL30:AO30 AL38:AO38 AL46:AO46 AL54:AO54 AL62:AO62 AL22:AO22"/>
    <dataValidation allowBlank="1" showInputMessage="1" showErrorMessage="1" promptTitle="2D Milling - Usinagem 2D" prompt="- 2D Milling single part milling_x000a__x000a_- Usinagem 2D de peças unitárias." sqref="AH14:AK14 AH70:AK70 AH30:AK30 AH38:AK38 AH46:AK46 AH54:AK54 AH62:AK62 AH22:AK22"/>
    <dataValidation allowBlank="1" showInputMessage="1" showErrorMessage="1" promptTitle="CAM" prompt="- NC-programming._x000a__x000a_- Programa de Usinagem 3D." sqref="AD14:AG14 AD70:AG70 AD30:AG30 AD38:AG38 AD46:AG46 AD54:AG54 AD62:AG62 AD22:AG22"/>
    <dataValidation allowBlank="1" showInputMessage="1" showErrorMessage="1" promptTitle="CAD" prompt="- 3D milling surfaces and 2D part design details._x000a__x000a_- Modelamento." sqref="Z14:AC14 Z70:AC70 Z30:AC30 Z38:AC38 Z46:AC46 Z54:AC54 Z62:AC62 Z22:AC22"/>
    <dataValidation allowBlank="1" showInputMessage="1" showErrorMessage="1" promptTitle="Cast - Fundido" prompt="- Cast iron and steel cast in house._x000a__x000a_- Fundido e aços na Tower." sqref="V14:Y14 V70:Y70 V30:Y30 V38:Y38 V46:Y46 V54:Y54 V62:Y62 V22:Y22"/>
    <dataValidation allowBlank="1" showInputMessage="1" showErrorMessage="1" promptTitle="Cast pattern" prompt="Cast pattern aproved." sqref="R14:U14 R70:U70 R30:U30 R38:U38 R46:U46 R54:U54 R62:U62 R22:U22"/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70:Q70 N30:Q30 N38:Q38 N46:Q46 N54:Q54 N62:Q62 N22:Q22"/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70:M70 J30:M30 J38:M38 J46:M46 J54:M54 J62:M62 J22:M22">
      <formula1>IF($BV$1=1,"Recortar e/ou puncionar","Trim Pierce Tool")</formula1>
    </dataValidation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5777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142875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8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9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47625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0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1" r:id="rId8" name="Drop Down 5">
              <controlPr defaultSize="0" autoLine="0" autoPict="0">
                <anchor>
                  <from>
                    <xdr:col>2</xdr:col>
                    <xdr:colOff>47625</xdr:colOff>
                    <xdr:row>37</xdr:row>
                    <xdr:rowOff>171450</xdr:rowOff>
                  </from>
                  <to>
                    <xdr:col>4</xdr:col>
                    <xdr:colOff>85725</xdr:colOff>
                    <xdr:row>37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2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3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4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5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47625</xdr:colOff>
                    <xdr:row>69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AZ6" sqref="AZ6:BB6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1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53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 t="s">
        <v>75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99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0.45274999999999999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99"/>
      <c r="X10" s="99"/>
      <c r="Y10" s="99"/>
      <c r="Z10" s="99"/>
      <c r="AA10" s="53"/>
      <c r="AB10" s="53"/>
      <c r="AC10" s="99"/>
      <c r="AD10" s="99"/>
      <c r="AE10" s="99"/>
      <c r="AF10" s="99"/>
      <c r="AG10" s="99"/>
      <c r="AH10" s="99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66</v>
      </c>
      <c r="BE10" s="206"/>
      <c r="BF10" s="206"/>
      <c r="BG10" s="206"/>
      <c r="BH10" s="206"/>
      <c r="BI10" s="206"/>
      <c r="BJ10" s="206"/>
      <c r="BK10" s="207">
        <v>1.5</v>
      </c>
      <c r="BL10" s="206"/>
      <c r="BM10" s="208"/>
      <c r="BN10" s="209">
        <v>115</v>
      </c>
      <c r="BO10" s="210"/>
      <c r="BP10" s="211"/>
      <c r="BQ10" s="212">
        <v>50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7.0000000000000007E-2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0.04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0.71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42993</v>
      </c>
      <c r="K15" s="137"/>
      <c r="L15" s="137">
        <v>42997</v>
      </c>
      <c r="M15" s="137"/>
      <c r="N15" s="155">
        <v>43014</v>
      </c>
      <c r="O15" s="156"/>
      <c r="P15" s="155">
        <v>43010</v>
      </c>
      <c r="Q15" s="156"/>
      <c r="R15" s="137">
        <v>43024</v>
      </c>
      <c r="S15" s="137"/>
      <c r="T15" s="137">
        <v>43018</v>
      </c>
      <c r="U15" s="137"/>
      <c r="V15" s="137">
        <v>43028</v>
      </c>
      <c r="W15" s="137"/>
      <c r="X15" s="137">
        <v>43046</v>
      </c>
      <c r="Y15" s="137"/>
      <c r="Z15" s="137">
        <v>43035</v>
      </c>
      <c r="AA15" s="137"/>
      <c r="AB15" s="155">
        <v>43025</v>
      </c>
      <c r="AC15" s="156"/>
      <c r="AD15" s="137">
        <v>43042</v>
      </c>
      <c r="AE15" s="137"/>
      <c r="AF15" s="155">
        <v>43049</v>
      </c>
      <c r="AG15" s="156"/>
      <c r="AH15" s="155">
        <v>43042</v>
      </c>
      <c r="AI15" s="156"/>
      <c r="AJ15" s="155">
        <v>43070</v>
      </c>
      <c r="AK15" s="156"/>
      <c r="AL15" s="137" t="s">
        <v>34</v>
      </c>
      <c r="AM15" s="137"/>
      <c r="AN15" s="137" t="s">
        <v>34</v>
      </c>
      <c r="AO15" s="137"/>
      <c r="AP15" s="137">
        <v>43059</v>
      </c>
      <c r="AQ15" s="137"/>
      <c r="AR15" s="137">
        <v>43070</v>
      </c>
      <c r="AS15" s="137"/>
      <c r="AT15" s="137">
        <v>43073</v>
      </c>
      <c r="AU15" s="137"/>
      <c r="AV15" s="137">
        <v>43070</v>
      </c>
      <c r="AW15" s="137"/>
      <c r="AX15" s="137">
        <v>43074</v>
      </c>
      <c r="AY15" s="137"/>
      <c r="AZ15" s="137"/>
      <c r="BA15" s="137"/>
      <c r="BB15" s="137">
        <v>43084</v>
      </c>
      <c r="BC15" s="137"/>
      <c r="BD15" s="137"/>
      <c r="BE15" s="137"/>
      <c r="BF15" s="137">
        <v>42750</v>
      </c>
      <c r="BG15" s="137"/>
      <c r="BH15" s="137"/>
      <c r="BI15" s="137"/>
      <c r="BJ15" s="137">
        <v>42788</v>
      </c>
      <c r="BK15" s="137"/>
      <c r="BL15" s="137"/>
      <c r="BM15" s="137"/>
      <c r="BN15" s="137">
        <v>42796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189"/>
      <c r="L17" s="189"/>
      <c r="M17" s="190"/>
      <c r="N17" s="188">
        <v>1</v>
      </c>
      <c r="O17" s="189"/>
      <c r="P17" s="189"/>
      <c r="Q17" s="190"/>
      <c r="R17" s="188">
        <v>1</v>
      </c>
      <c r="S17" s="189"/>
      <c r="T17" s="189"/>
      <c r="U17" s="190"/>
      <c r="V17" s="188">
        <v>1</v>
      </c>
      <c r="W17" s="189"/>
      <c r="X17" s="189"/>
      <c r="Y17" s="190"/>
      <c r="Z17" s="188">
        <v>1</v>
      </c>
      <c r="AA17" s="189"/>
      <c r="AB17" s="189"/>
      <c r="AC17" s="190"/>
      <c r="AD17" s="188">
        <v>1</v>
      </c>
      <c r="AE17" s="189"/>
      <c r="AF17" s="189"/>
      <c r="AG17" s="190"/>
      <c r="AH17" s="188">
        <v>1</v>
      </c>
      <c r="AI17" s="189"/>
      <c r="AJ17" s="189"/>
      <c r="AK17" s="190"/>
      <c r="AL17" s="184"/>
      <c r="AM17" s="185"/>
      <c r="AN17" s="185"/>
      <c r="AO17" s="186"/>
      <c r="AP17" s="188">
        <v>1</v>
      </c>
      <c r="AQ17" s="189"/>
      <c r="AR17" s="189"/>
      <c r="AS17" s="190"/>
      <c r="AT17" s="188">
        <v>1</v>
      </c>
      <c r="AU17" s="189"/>
      <c r="AV17" s="189"/>
      <c r="AW17" s="190"/>
      <c r="AX17" s="173"/>
      <c r="AY17" s="174"/>
      <c r="AZ17" s="174"/>
      <c r="BA17" s="175"/>
      <c r="BB17" s="173"/>
      <c r="BC17" s="174"/>
      <c r="BD17" s="174"/>
      <c r="BE17" s="175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0.19550000000000001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43024</v>
      </c>
      <c r="O23" s="156"/>
      <c r="P23" s="137">
        <v>43082</v>
      </c>
      <c r="Q23" s="137"/>
      <c r="R23" s="137" t="s">
        <v>34</v>
      </c>
      <c r="S23" s="137"/>
      <c r="T23" s="137" t="s">
        <v>34</v>
      </c>
      <c r="U23" s="137"/>
      <c r="V23" s="155">
        <v>43038</v>
      </c>
      <c r="W23" s="156"/>
      <c r="X23" s="155"/>
      <c r="Y23" s="156"/>
      <c r="Z23" s="155">
        <v>43045</v>
      </c>
      <c r="AA23" s="156"/>
      <c r="AB23" s="155"/>
      <c r="AC23" s="156"/>
      <c r="AD23" s="155">
        <v>43056</v>
      </c>
      <c r="AE23" s="156"/>
      <c r="AF23" s="155"/>
      <c r="AG23" s="156"/>
      <c r="AH23" s="155">
        <v>43077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43091</v>
      </c>
      <c r="AQ23" s="137"/>
      <c r="AR23" s="137"/>
      <c r="AS23" s="137"/>
      <c r="AT23" s="155">
        <v>42740</v>
      </c>
      <c r="AU23" s="156"/>
      <c r="AV23" s="155"/>
      <c r="AW23" s="156"/>
      <c r="AX23" s="155">
        <v>42743</v>
      </c>
      <c r="AY23" s="156"/>
      <c r="AZ23" s="155"/>
      <c r="BA23" s="156"/>
      <c r="BB23" s="137">
        <v>42746</v>
      </c>
      <c r="BC23" s="137"/>
      <c r="BD23" s="137"/>
      <c r="BE23" s="137"/>
      <c r="BF23" s="137">
        <v>42747</v>
      </c>
      <c r="BG23" s="137"/>
      <c r="BH23" s="137"/>
      <c r="BI23" s="137"/>
      <c r="BJ23" s="137">
        <v>42788</v>
      </c>
      <c r="BK23" s="137"/>
      <c r="BL23" s="137"/>
      <c r="BM23" s="137"/>
      <c r="BN23" s="137">
        <v>42796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88">
        <v>1</v>
      </c>
      <c r="O25" s="189"/>
      <c r="P25" s="189"/>
      <c r="Q25" s="190"/>
      <c r="R25" s="184"/>
      <c r="S25" s="185"/>
      <c r="T25" s="185"/>
      <c r="U25" s="186"/>
      <c r="V25" s="173">
        <v>0.85</v>
      </c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tr">
        <f>IF($BV$1=1,"Ferramenta","Tool")</f>
        <v>Ferramenta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</v>
      </c>
      <c r="K29" s="146"/>
      <c r="L29" s="146"/>
      <c r="M29" s="146"/>
      <c r="N29" s="146">
        <v>0</v>
      </c>
      <c r="O29" s="146"/>
      <c r="P29" s="146"/>
      <c r="Q29" s="146"/>
      <c r="R29" s="146">
        <v>0</v>
      </c>
      <c r="S29" s="146"/>
      <c r="T29" s="146"/>
      <c r="U29" s="146"/>
      <c r="V29" s="146">
        <f>IF(BT31&lt;&gt;0,IF($BT31=1,(0),IF(BT31=2,(0),IF($BT31=3,(0),IF($BT31=4,(0),IF(BT31=5,(0),IF(BT31=6,(0),IF(BT31=7,(35))))))))/100)</f>
        <v>0</v>
      </c>
      <c r="W29" s="146"/>
      <c r="X29" s="146"/>
      <c r="Y29" s="146"/>
      <c r="Z29" s="146">
        <v>0</v>
      </c>
      <c r="AA29" s="146"/>
      <c r="AB29" s="146"/>
      <c r="AC29" s="146"/>
      <c r="AD29" s="146">
        <v>0</v>
      </c>
      <c r="AE29" s="146"/>
      <c r="AF29" s="146"/>
      <c r="AG29" s="146"/>
      <c r="AH29" s="146">
        <v>0</v>
      </c>
      <c r="AI29" s="146"/>
      <c r="AJ29" s="146"/>
      <c r="AK29" s="146"/>
      <c r="AL29" s="146">
        <v>0</v>
      </c>
      <c r="AM29" s="146"/>
      <c r="AN29" s="146"/>
      <c r="AO29" s="146"/>
      <c r="AP29" s="146">
        <v>0</v>
      </c>
      <c r="AQ29" s="146"/>
      <c r="AR29" s="146"/>
      <c r="AS29" s="146"/>
      <c r="AT29" s="146">
        <v>0</v>
      </c>
      <c r="AU29" s="146"/>
      <c r="AV29" s="146"/>
      <c r="AW29" s="146"/>
      <c r="AX29" s="146">
        <v>0</v>
      </c>
      <c r="AY29" s="146"/>
      <c r="AZ29" s="146"/>
      <c r="BA29" s="146"/>
      <c r="BB29" s="146">
        <v>0</v>
      </c>
      <c r="BC29" s="146"/>
      <c r="BD29" s="146"/>
      <c r="BE29" s="146"/>
      <c r="BF29" s="146">
        <v>0</v>
      </c>
      <c r="BG29" s="146"/>
      <c r="BH29" s="146"/>
      <c r="BI29" s="146"/>
      <c r="BJ29" s="146">
        <v>0</v>
      </c>
      <c r="BK29" s="146"/>
      <c r="BL29" s="146"/>
      <c r="BM29" s="146"/>
      <c r="BN29" s="146">
        <v>0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76"/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55"/>
      <c r="Q31" s="156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55"/>
      <c r="AC31" s="156"/>
      <c r="AD31" s="137"/>
      <c r="AE31" s="137"/>
      <c r="AF31" s="155"/>
      <c r="AG31" s="156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55"/>
      <c r="BK31" s="156"/>
      <c r="BL31" s="155"/>
      <c r="BM31" s="156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1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98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Y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27" priority="4" stopIfTrue="1" operator="equal">
      <formula>1</formula>
    </cfRule>
  </conditionalFormatting>
  <conditionalFormatting sqref="F76:G79">
    <cfRule type="cellIs" dxfId="26" priority="1" stopIfTrue="1" operator="equal">
      <formula>1</formula>
    </cfRule>
    <cfRule type="cellIs" dxfId="25" priority="2" stopIfTrue="1" operator="equal">
      <formula>2</formula>
    </cfRule>
    <cfRule type="cellIs" dxfId="24" priority="3" stopIfTrue="1" operator="equal">
      <formula>3</formula>
    </cfRule>
  </conditionalFormatting>
  <dataValidations disablePrompts="1" count="15"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70:M70 J30:M30 J38:M38 J46:M46 J54:M54 J62:M62 J22:M22">
      <formula1>IF($BV$1=1,"Recortar e/ou puncionar","Trim Pierce Tool")</formula1>
    </dataValidation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70:Q70 N30:Q30 N38:Q38 N46:Q46 N54:Q54 N62:Q62 N22:Q22"/>
    <dataValidation allowBlank="1" showInputMessage="1" showErrorMessage="1" promptTitle="Cast pattern" prompt="Cast pattern aproved." sqref="R14:U14 R70:U70 R30:U30 R38:U38 R46:U46 R54:U54 R62:U62 R22:U22"/>
    <dataValidation allowBlank="1" showInputMessage="1" showErrorMessage="1" promptTitle="Cast - Fundido" prompt="- Cast iron and steel cast in house._x000a__x000a_- Fundido e aços na Tower." sqref="V14:Y14 V70:Y70 V30:Y30 V38:Y38 V46:Y46 V54:Y54 V62:Y62 V22:Y22"/>
    <dataValidation allowBlank="1" showInputMessage="1" showErrorMessage="1" promptTitle="CAD" prompt="- 3D milling surfaces and 2D part design details._x000a__x000a_- Modelamento." sqref="Z14:AC14 Z70:AC70 Z30:AC30 Z38:AC38 Z46:AC46 Z54:AC54 Z62:AC62 Z22:AC22"/>
    <dataValidation allowBlank="1" showInputMessage="1" showErrorMessage="1" promptTitle="CAM" prompt="- NC-programming._x000a__x000a_- Programa de Usinagem 3D." sqref="AD14:AG14 AD70:AG70 AD30:AG30 AD38:AG38 AD46:AG46 AD54:AG54 AD62:AG62 AD22:AG22"/>
    <dataValidation allowBlank="1" showInputMessage="1" showErrorMessage="1" promptTitle="2D Milling - Usinagem 2D" prompt="- 2D Milling single part milling_x000a__x000a_- Usinagem 2D de peças unitárias." sqref="AH14:AK14 AH70:AK70 AH30:AK30 AH38:AK38 AH46:AK46 AH54:AK54 AH62:AK62 AH22:AK22"/>
    <dataValidation allowBlank="1" showInputMessage="1" showErrorMessage="1" promptTitle="Assembly 1" prompt="- Assemble tools, heat treatment._x000a__x000a_- Montagem da ferramenta e tratamento térmico." sqref="AL14:AO14 AL70:AO70 AL30:AO30 AL38:AO38 AL46:AO46 AL54:AO54 AL62:AO62 AL22:AO22"/>
    <dataValidation allowBlank="1" showInputMessage="1" showErrorMessage="1" promptTitle="3D Milling" prompt="- 3d milling of assembled and tool hardening, HSC._x000a__x000a_- Usinagem 3D da ferramenta montada e com tratamento térmico." sqref="AP14:AS14 AP70:AS70 AP30:AS30 AP38:AS38 AP46:AS46 AP54:AS54 AP62:AS62 AP22:AS22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70:AW70 AT30:AW30 AT38:AW38 AT46:AW46 AT54:AW54 AT62:AW62 AT22:AW22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70:BA70 AX30:BA30 AX38:BA38 AX46:BA46 AX54:BA54 AX62:BA62 AX22:BA22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Ready for shipping " prompt="- Pack dies and prepare for shipping to press shop._x000a__x000a_- Conjunto de ferramentas preparadas para transportar para Estamparia." sqref="BJ14:BM14 BJ70:BM70 BJ30:BM30 BJ38:BM38 BJ46:BM46 BJ54:BM54 BJ62:BM62 BJ22:BM22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70:BQ70 BN30:BQ30 BN38:BQ38 BN46:BQ46 BN54:BQ54 BN62:BQ62 BN22:BQ22"/>
    <dataValidation allowBlank="1" showInputMessage="1" showErrorMessage="1" promptTitle="2nd correction loop - Tryout 2" prompt="- Correct dies referring to CMM-report._x000a__x000a_- Correção da Ferramenta conforme relatório dimensional (Tower)." sqref="BF14:BI14 BF70:BI70 BF30:BI30 BF38:BI38 BF46:BI46 BF54:BI54 BF62:BI62 BF22:BI22"/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6801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142875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2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3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47625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4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5" r:id="rId8" name="Drop Down 5">
              <controlPr defaultSize="0" autoLine="0" autoPict="0">
                <anchor>
                  <from>
                    <xdr:col>2</xdr:col>
                    <xdr:colOff>47625</xdr:colOff>
                    <xdr:row>37</xdr:row>
                    <xdr:rowOff>171450</xdr:rowOff>
                  </from>
                  <to>
                    <xdr:col>4</xdr:col>
                    <xdr:colOff>85725</xdr:colOff>
                    <xdr:row>37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6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7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8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9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47625</xdr:colOff>
                    <xdr:row>69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AZ6" sqref="AZ6:BB6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1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59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 t="s">
        <v>76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99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0.51774999999999993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99"/>
      <c r="X10" s="99"/>
      <c r="Y10" s="99"/>
      <c r="Z10" s="99"/>
      <c r="AA10" s="53"/>
      <c r="AB10" s="53"/>
      <c r="AC10" s="99"/>
      <c r="AD10" s="99"/>
      <c r="AE10" s="99"/>
      <c r="AF10" s="99"/>
      <c r="AG10" s="99"/>
      <c r="AH10" s="99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67</v>
      </c>
      <c r="BE10" s="206"/>
      <c r="BF10" s="206"/>
      <c r="BG10" s="206"/>
      <c r="BH10" s="206"/>
      <c r="BI10" s="206"/>
      <c r="BJ10" s="206"/>
      <c r="BK10" s="207">
        <v>1.5</v>
      </c>
      <c r="BL10" s="206"/>
      <c r="BM10" s="208"/>
      <c r="BN10" s="209">
        <v>240</v>
      </c>
      <c r="BO10" s="210"/>
      <c r="BP10" s="211"/>
      <c r="BQ10" s="212">
        <v>100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7.0000000000000007E-2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0.04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0.84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42993</v>
      </c>
      <c r="K15" s="137"/>
      <c r="L15" s="137">
        <v>42997</v>
      </c>
      <c r="M15" s="137"/>
      <c r="N15" s="155">
        <v>43014</v>
      </c>
      <c r="O15" s="156"/>
      <c r="P15" s="155">
        <v>43010</v>
      </c>
      <c r="Q15" s="156"/>
      <c r="R15" s="137">
        <v>43024</v>
      </c>
      <c r="S15" s="137"/>
      <c r="T15" s="137">
        <v>43030</v>
      </c>
      <c r="U15" s="137"/>
      <c r="V15" s="137">
        <v>43028</v>
      </c>
      <c r="W15" s="137"/>
      <c r="X15" s="137">
        <v>43059</v>
      </c>
      <c r="Y15" s="137"/>
      <c r="Z15" s="137">
        <v>43035</v>
      </c>
      <c r="AA15" s="137"/>
      <c r="AB15" s="155">
        <v>43031</v>
      </c>
      <c r="AC15" s="156"/>
      <c r="AD15" s="137">
        <v>43042</v>
      </c>
      <c r="AE15" s="137"/>
      <c r="AF15" s="155">
        <v>43049</v>
      </c>
      <c r="AG15" s="156"/>
      <c r="AH15" s="155">
        <v>43042</v>
      </c>
      <c r="AI15" s="156"/>
      <c r="AJ15" s="155">
        <v>43070</v>
      </c>
      <c r="AK15" s="156"/>
      <c r="AL15" s="137" t="s">
        <v>34</v>
      </c>
      <c r="AM15" s="137"/>
      <c r="AN15" s="137" t="s">
        <v>34</v>
      </c>
      <c r="AO15" s="137"/>
      <c r="AP15" s="137">
        <v>43059</v>
      </c>
      <c r="AQ15" s="137"/>
      <c r="AR15" s="137">
        <v>43074</v>
      </c>
      <c r="AS15" s="137"/>
      <c r="AT15" s="137">
        <v>43073</v>
      </c>
      <c r="AU15" s="137"/>
      <c r="AV15" s="137">
        <v>43091</v>
      </c>
      <c r="AW15" s="137"/>
      <c r="AX15" s="137">
        <v>43074</v>
      </c>
      <c r="AY15" s="137"/>
      <c r="AZ15" s="137">
        <v>43091</v>
      </c>
      <c r="BA15" s="137"/>
      <c r="BB15" s="137">
        <v>43084</v>
      </c>
      <c r="BC15" s="137"/>
      <c r="BD15" s="137">
        <v>43103</v>
      </c>
      <c r="BE15" s="137"/>
      <c r="BF15" s="137">
        <v>42750</v>
      </c>
      <c r="BG15" s="137"/>
      <c r="BH15" s="137"/>
      <c r="BI15" s="137"/>
      <c r="BJ15" s="137">
        <v>42788</v>
      </c>
      <c r="BK15" s="137"/>
      <c r="BL15" s="137"/>
      <c r="BM15" s="137"/>
      <c r="BN15" s="137">
        <v>42796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189"/>
      <c r="L17" s="189"/>
      <c r="M17" s="190"/>
      <c r="N17" s="188">
        <v>1</v>
      </c>
      <c r="O17" s="189"/>
      <c r="P17" s="189"/>
      <c r="Q17" s="190"/>
      <c r="R17" s="188">
        <v>1</v>
      </c>
      <c r="S17" s="189"/>
      <c r="T17" s="189"/>
      <c r="U17" s="190"/>
      <c r="V17" s="188">
        <v>1</v>
      </c>
      <c r="W17" s="189"/>
      <c r="X17" s="189"/>
      <c r="Y17" s="190"/>
      <c r="Z17" s="188">
        <v>1</v>
      </c>
      <c r="AA17" s="189"/>
      <c r="AB17" s="189"/>
      <c r="AC17" s="190"/>
      <c r="AD17" s="188">
        <v>1</v>
      </c>
      <c r="AE17" s="189"/>
      <c r="AF17" s="189"/>
      <c r="AG17" s="190"/>
      <c r="AH17" s="188">
        <v>1</v>
      </c>
      <c r="AI17" s="189"/>
      <c r="AJ17" s="189"/>
      <c r="AK17" s="190"/>
      <c r="AL17" s="184"/>
      <c r="AM17" s="185"/>
      <c r="AN17" s="185"/>
      <c r="AO17" s="186"/>
      <c r="AP17" s="188">
        <v>1</v>
      </c>
      <c r="AQ17" s="189"/>
      <c r="AR17" s="189"/>
      <c r="AS17" s="190"/>
      <c r="AT17" s="188">
        <v>1</v>
      </c>
      <c r="AU17" s="189"/>
      <c r="AV17" s="189"/>
      <c r="AW17" s="190"/>
      <c r="AX17" s="188">
        <v>1</v>
      </c>
      <c r="AY17" s="189"/>
      <c r="AZ17" s="189"/>
      <c r="BA17" s="190"/>
      <c r="BB17" s="188">
        <v>1</v>
      </c>
      <c r="BC17" s="189"/>
      <c r="BD17" s="189"/>
      <c r="BE17" s="190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0.19550000000000001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43024</v>
      </c>
      <c r="O23" s="156"/>
      <c r="P23" s="137">
        <v>43082</v>
      </c>
      <c r="Q23" s="137"/>
      <c r="R23" s="137" t="s">
        <v>34</v>
      </c>
      <c r="S23" s="137"/>
      <c r="T23" s="137" t="s">
        <v>34</v>
      </c>
      <c r="U23" s="137"/>
      <c r="V23" s="155">
        <v>43038</v>
      </c>
      <c r="W23" s="156"/>
      <c r="X23" s="155"/>
      <c r="Y23" s="156"/>
      <c r="Z23" s="155">
        <v>43045</v>
      </c>
      <c r="AA23" s="156"/>
      <c r="AB23" s="155"/>
      <c r="AC23" s="156"/>
      <c r="AD23" s="155">
        <v>43056</v>
      </c>
      <c r="AE23" s="156"/>
      <c r="AF23" s="155"/>
      <c r="AG23" s="156"/>
      <c r="AH23" s="155">
        <v>43077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43091</v>
      </c>
      <c r="AQ23" s="137"/>
      <c r="AR23" s="137"/>
      <c r="AS23" s="137"/>
      <c r="AT23" s="155">
        <v>42740</v>
      </c>
      <c r="AU23" s="156"/>
      <c r="AV23" s="155"/>
      <c r="AW23" s="156"/>
      <c r="AX23" s="155">
        <v>42743</v>
      </c>
      <c r="AY23" s="156"/>
      <c r="AZ23" s="155"/>
      <c r="BA23" s="156"/>
      <c r="BB23" s="137">
        <v>42746</v>
      </c>
      <c r="BC23" s="137"/>
      <c r="BD23" s="137"/>
      <c r="BE23" s="137"/>
      <c r="BF23" s="137">
        <v>42747</v>
      </c>
      <c r="BG23" s="137"/>
      <c r="BH23" s="137"/>
      <c r="BI23" s="137"/>
      <c r="BJ23" s="137">
        <v>42788</v>
      </c>
      <c r="BK23" s="137"/>
      <c r="BL23" s="137"/>
      <c r="BM23" s="137"/>
      <c r="BN23" s="137">
        <v>42796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88">
        <v>1</v>
      </c>
      <c r="O25" s="189"/>
      <c r="P25" s="189"/>
      <c r="Q25" s="190"/>
      <c r="R25" s="184"/>
      <c r="S25" s="185"/>
      <c r="T25" s="185"/>
      <c r="U25" s="186"/>
      <c r="V25" s="173">
        <v>0.85</v>
      </c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">
        <v>51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0.1</v>
      </c>
      <c r="K29" s="146"/>
      <c r="L29" s="146"/>
      <c r="M29" s="146"/>
      <c r="N29" s="146">
        <v>0.12</v>
      </c>
      <c r="O29" s="146"/>
      <c r="P29" s="146"/>
      <c r="Q29" s="146"/>
      <c r="R29" s="146">
        <v>0</v>
      </c>
      <c r="S29" s="146"/>
      <c r="T29" s="146"/>
      <c r="U29" s="146"/>
      <c r="V29" s="146">
        <v>0.03</v>
      </c>
      <c r="W29" s="146"/>
      <c r="X29" s="146"/>
      <c r="Y29" s="146"/>
      <c r="Z29" s="146">
        <v>0.03</v>
      </c>
      <c r="AA29" s="146"/>
      <c r="AB29" s="146"/>
      <c r="AC29" s="146"/>
      <c r="AD29" s="146">
        <v>0.03</v>
      </c>
      <c r="AE29" s="146"/>
      <c r="AF29" s="146"/>
      <c r="AG29" s="146"/>
      <c r="AH29" s="146">
        <v>0.1</v>
      </c>
      <c r="AI29" s="146"/>
      <c r="AJ29" s="146"/>
      <c r="AK29" s="146"/>
      <c r="AL29" s="146">
        <v>0</v>
      </c>
      <c r="AM29" s="146"/>
      <c r="AN29" s="146"/>
      <c r="AO29" s="146"/>
      <c r="AP29" s="146">
        <v>0.23</v>
      </c>
      <c r="AQ29" s="146"/>
      <c r="AR29" s="146"/>
      <c r="AS29" s="146"/>
      <c r="AT29" s="146">
        <v>7.0000000000000007E-2</v>
      </c>
      <c r="AU29" s="146"/>
      <c r="AV29" s="146"/>
      <c r="AW29" s="146"/>
      <c r="AX29" s="146">
        <v>0.09</v>
      </c>
      <c r="AY29" s="146"/>
      <c r="AZ29" s="146"/>
      <c r="BA29" s="146"/>
      <c r="BB29" s="146">
        <v>0.04</v>
      </c>
      <c r="BC29" s="146"/>
      <c r="BD29" s="146"/>
      <c r="BE29" s="146"/>
      <c r="BF29" s="146">
        <v>0.12</v>
      </c>
      <c r="BG29" s="146"/>
      <c r="BH29" s="146"/>
      <c r="BI29" s="146"/>
      <c r="BJ29" s="146">
        <v>0.01</v>
      </c>
      <c r="BK29" s="146"/>
      <c r="BL29" s="146"/>
      <c r="BM29" s="146"/>
      <c r="BN29" s="146">
        <v>0.03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">
        <v>36</v>
      </c>
      <c r="AY30" s="145"/>
      <c r="AZ30" s="145"/>
      <c r="BA30" s="145"/>
      <c r="BB30" s="145" t="s">
        <v>37</v>
      </c>
      <c r="BC30" s="145"/>
      <c r="BD30" s="145"/>
      <c r="BE30" s="145"/>
      <c r="BF30" s="145" t="s">
        <v>38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87"/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55"/>
      <c r="Q31" s="156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55"/>
      <c r="AC31" s="156"/>
      <c r="AD31" s="137"/>
      <c r="AE31" s="137"/>
      <c r="AF31" s="155"/>
      <c r="AG31" s="156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55"/>
      <c r="BE31" s="156"/>
      <c r="BF31" s="137"/>
      <c r="BG31" s="137"/>
      <c r="BH31" s="155"/>
      <c r="BI31" s="156"/>
      <c r="BJ31" s="155"/>
      <c r="BK31" s="156"/>
      <c r="BL31" s="155"/>
      <c r="BM31" s="156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6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98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Y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23" priority="4" stopIfTrue="1" operator="equal">
      <formula>1</formula>
    </cfRule>
  </conditionalFormatting>
  <conditionalFormatting sqref="F76:G79">
    <cfRule type="cellIs" dxfId="22" priority="1" stopIfTrue="1" operator="equal">
      <formula>1</formula>
    </cfRule>
    <cfRule type="cellIs" dxfId="21" priority="2" stopIfTrue="1" operator="equal">
      <formula>2</formula>
    </cfRule>
    <cfRule type="cellIs" dxfId="20" priority="3" stopIfTrue="1" operator="equal">
      <formula>3</formula>
    </cfRule>
  </conditionalFormatting>
  <dataValidations disablePrompts="1" count="15">
    <dataValidation allowBlank="1" showInputMessage="1" showErrorMessage="1" promptTitle="2nd correction loop - Tryout 2" prompt="- Correct dies referring to CMM-report._x000a__x000a_- Correção da Ferramenta conforme relatório dimensional (Tower)." sqref="BF14:BI14 BF30:BI30 BF70:BI70 BF38:BI38 BF46:BI46 BF54:BI54 BF62:BI62 BF22:BI22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70:BQ70 BN30:BQ30 BN38:BQ38 BN46:BQ46 BN54:BQ54 BN62:BQ62 BN22:BQ22"/>
    <dataValidation allowBlank="1" showInputMessage="1" showErrorMessage="1" promptTitle="Ready for shipping " prompt="- Pack dies and prepare for shipping to press shop._x000a__x000a_- Conjunto de ferramentas preparadas para transportar para Estamparia." sqref="BJ14:BM14 BJ70:BM70 BJ30:BM30 BJ38:BM38 BJ46:BM46 BJ54:BM54 BJ62:BM62 BJ22:BM22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30:BA30 AX70:BA70 AX38:BA38 AX46:BA46 AX54:BA54 AX62:BA62 AX22:BA22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70:AW70 AT30:AW30 AT38:AW38 AT46:AW46 AT54:AW54 AT62:AW62 AT22:AW22"/>
    <dataValidation allowBlank="1" showInputMessage="1" showErrorMessage="1" promptTitle="3D Milling" prompt="- 3d milling of assembled and tool hardening, HSC._x000a__x000a_- Usinagem 3D da ferramenta montada e com tratamento térmico." sqref="AP14:AS14 AP70:AS70 AP30:AS30 AP38:AS38 AP46:AS46 AP54:AS54 AP62:AS62 AP22:AS22"/>
    <dataValidation allowBlank="1" showInputMessage="1" showErrorMessage="1" promptTitle="Assembly 1" prompt="- Assemble tools, heat treatment._x000a__x000a_- Montagem da ferramenta e tratamento térmico." sqref="AL14:AO14 AL70:AO70 AL30:AO30 AL38:AO38 AL46:AO46 AL54:AO54 AL62:AO62 AL22:AO22"/>
    <dataValidation allowBlank="1" showInputMessage="1" showErrorMessage="1" promptTitle="2D Milling - Usinagem 2D" prompt="- 2D Milling single part milling_x000a__x000a_- Usinagem 2D de peças unitárias." sqref="AH14:AK14 AH70:AK70 AH30:AK30 AH38:AK38 AH46:AK46 AH54:AK54 AH62:AK62 AH22:AK22"/>
    <dataValidation allowBlank="1" showInputMessage="1" showErrorMessage="1" promptTitle="CAM" prompt="- NC-programming._x000a__x000a_- Programa de Usinagem 3D." sqref="AD14:AG14 AD70:AG70 AD30:AG30 AD38:AG38 AD46:AG46 AD54:AG54 AD62:AG62 AD22:AG22"/>
    <dataValidation allowBlank="1" showInputMessage="1" showErrorMessage="1" promptTitle="CAD" prompt="- 3D milling surfaces and 2D part design details._x000a__x000a_- Modelamento." sqref="Z14:AC14 Z70:AC70 Z30:AC30 Z38:AC38 Z46:AC46 Z54:AC54 Z62:AC62 Z22:AC22"/>
    <dataValidation allowBlank="1" showInputMessage="1" showErrorMessage="1" promptTitle="Cast - Fundido" prompt="- Cast iron and steel cast in house._x000a__x000a_- Fundido e aços na Tower." sqref="V14:Y14 V70:Y70 V30:Y30 V38:Y38 V46:Y46 V54:Y54 V62:Y62 V22:Y22"/>
    <dataValidation allowBlank="1" showInputMessage="1" showErrorMessage="1" promptTitle="Cast pattern" prompt="Cast pattern aproved." sqref="R14:U14 R70:U70 R30:U30 R38:U38 R46:U46 R54:U54 R62:U62 R22:U22"/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70:Q70 N30:Q30 N38:Q38 N46:Q46 N54:Q54 N62:Q62 N22:Q22"/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70:M70 J30:M30 J38:M38 J46:M46 J54:M54 J62:M62 J22:M22">
      <formula1>IF($BV$1=1,"Recortar e/ou puncionar","Trim Pierce Tool")</formula1>
    </dataValidation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7825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142875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6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7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47625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8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9" r:id="rId8" name="Drop Down 5">
              <controlPr defaultSize="0" autoLine="0" autoPict="0">
                <anchor>
                  <from>
                    <xdr:col>2</xdr:col>
                    <xdr:colOff>47625</xdr:colOff>
                    <xdr:row>37</xdr:row>
                    <xdr:rowOff>171450</xdr:rowOff>
                  </from>
                  <to>
                    <xdr:col>4</xdr:col>
                    <xdr:colOff>85725</xdr:colOff>
                    <xdr:row>37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0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1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2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3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47625</xdr:colOff>
                    <xdr:row>69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AZ6" sqref="AZ6:BB6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1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61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 t="s">
        <v>75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100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0.38969999999999999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100"/>
      <c r="X10" s="100"/>
      <c r="Y10" s="100"/>
      <c r="Z10" s="100"/>
      <c r="AA10" s="53"/>
      <c r="AB10" s="53"/>
      <c r="AC10" s="100"/>
      <c r="AD10" s="100"/>
      <c r="AE10" s="100"/>
      <c r="AF10" s="100"/>
      <c r="AG10" s="100"/>
      <c r="AH10" s="100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71</v>
      </c>
      <c r="BE10" s="206"/>
      <c r="BF10" s="206"/>
      <c r="BG10" s="206"/>
      <c r="BH10" s="206"/>
      <c r="BI10" s="206"/>
      <c r="BJ10" s="206"/>
      <c r="BK10" s="207">
        <v>1.5</v>
      </c>
      <c r="BL10" s="206"/>
      <c r="BM10" s="208"/>
      <c r="BN10" s="209">
        <v>95</v>
      </c>
      <c r="BO10" s="210"/>
      <c r="BP10" s="211"/>
      <c r="BQ10" s="212">
        <v>47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7.0000000000000007E-2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0.04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0.58389999999999997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43000</v>
      </c>
      <c r="K15" s="137"/>
      <c r="L15" s="137">
        <v>42997</v>
      </c>
      <c r="M15" s="137"/>
      <c r="N15" s="155">
        <v>43021</v>
      </c>
      <c r="O15" s="156"/>
      <c r="P15" s="155">
        <v>43028</v>
      </c>
      <c r="Q15" s="156"/>
      <c r="R15" s="137">
        <v>43031</v>
      </c>
      <c r="S15" s="137"/>
      <c r="T15" s="137">
        <v>43042</v>
      </c>
      <c r="U15" s="137"/>
      <c r="V15" s="137">
        <v>43035</v>
      </c>
      <c r="W15" s="137"/>
      <c r="X15" s="137">
        <v>43091</v>
      </c>
      <c r="Y15" s="137"/>
      <c r="Z15" s="137">
        <v>43042</v>
      </c>
      <c r="AA15" s="137"/>
      <c r="AB15" s="155">
        <v>43052</v>
      </c>
      <c r="AC15" s="156"/>
      <c r="AD15" s="137">
        <v>43049</v>
      </c>
      <c r="AE15" s="137"/>
      <c r="AF15" s="155">
        <v>43059</v>
      </c>
      <c r="AG15" s="156"/>
      <c r="AH15" s="155">
        <v>43049</v>
      </c>
      <c r="AI15" s="156"/>
      <c r="AJ15" s="155">
        <v>43105</v>
      </c>
      <c r="AK15" s="156"/>
      <c r="AL15" s="137" t="s">
        <v>34</v>
      </c>
      <c r="AM15" s="137"/>
      <c r="AN15" s="137" t="s">
        <v>34</v>
      </c>
      <c r="AO15" s="137"/>
      <c r="AP15" s="137">
        <v>43069</v>
      </c>
      <c r="AQ15" s="137"/>
      <c r="AR15" s="137"/>
      <c r="AS15" s="137"/>
      <c r="AT15" s="137">
        <v>43088</v>
      </c>
      <c r="AU15" s="137"/>
      <c r="AV15" s="137"/>
      <c r="AW15" s="137"/>
      <c r="AX15" s="137">
        <v>42740</v>
      </c>
      <c r="AY15" s="137"/>
      <c r="AZ15" s="137"/>
      <c r="BA15" s="137"/>
      <c r="BB15" s="137">
        <v>42750</v>
      </c>
      <c r="BC15" s="137"/>
      <c r="BD15" s="137"/>
      <c r="BE15" s="137"/>
      <c r="BF15" s="137">
        <v>42781</v>
      </c>
      <c r="BG15" s="137"/>
      <c r="BH15" s="137"/>
      <c r="BI15" s="137"/>
      <c r="BJ15" s="137">
        <v>42816</v>
      </c>
      <c r="BK15" s="137"/>
      <c r="BL15" s="137"/>
      <c r="BM15" s="137"/>
      <c r="BN15" s="137">
        <v>42827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189"/>
      <c r="L17" s="189"/>
      <c r="M17" s="190"/>
      <c r="N17" s="188">
        <v>1</v>
      </c>
      <c r="O17" s="189"/>
      <c r="P17" s="189"/>
      <c r="Q17" s="190"/>
      <c r="R17" s="188">
        <v>1</v>
      </c>
      <c r="S17" s="189"/>
      <c r="T17" s="189"/>
      <c r="U17" s="190"/>
      <c r="V17" s="188">
        <v>1</v>
      </c>
      <c r="W17" s="189"/>
      <c r="X17" s="189"/>
      <c r="Y17" s="190"/>
      <c r="Z17" s="188">
        <v>1</v>
      </c>
      <c r="AA17" s="189"/>
      <c r="AB17" s="189"/>
      <c r="AC17" s="190"/>
      <c r="AD17" s="188">
        <v>1</v>
      </c>
      <c r="AE17" s="189"/>
      <c r="AF17" s="189"/>
      <c r="AG17" s="190"/>
      <c r="AH17" s="188">
        <v>1</v>
      </c>
      <c r="AI17" s="189"/>
      <c r="AJ17" s="189"/>
      <c r="AK17" s="190"/>
      <c r="AL17" s="184"/>
      <c r="AM17" s="185"/>
      <c r="AN17" s="185"/>
      <c r="AO17" s="186"/>
      <c r="AP17" s="173">
        <v>0.75</v>
      </c>
      <c r="AQ17" s="174"/>
      <c r="AR17" s="174"/>
      <c r="AS17" s="175"/>
      <c r="AT17" s="173">
        <v>0.02</v>
      </c>
      <c r="AU17" s="174"/>
      <c r="AV17" s="174"/>
      <c r="AW17" s="175"/>
      <c r="AX17" s="173"/>
      <c r="AY17" s="174"/>
      <c r="AZ17" s="174"/>
      <c r="BA17" s="175"/>
      <c r="BB17" s="173"/>
      <c r="BC17" s="174"/>
      <c r="BD17" s="174"/>
      <c r="BE17" s="175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0.19550000000000001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43049</v>
      </c>
      <c r="O23" s="156"/>
      <c r="P23" s="137">
        <v>43082</v>
      </c>
      <c r="Q23" s="137"/>
      <c r="R23" s="137" t="s">
        <v>34</v>
      </c>
      <c r="S23" s="137"/>
      <c r="T23" s="137" t="s">
        <v>34</v>
      </c>
      <c r="U23" s="137"/>
      <c r="V23" s="155">
        <v>43063</v>
      </c>
      <c r="W23" s="156"/>
      <c r="X23" s="155"/>
      <c r="Y23" s="156"/>
      <c r="Z23" s="155">
        <v>43070</v>
      </c>
      <c r="AA23" s="156"/>
      <c r="AB23" s="155"/>
      <c r="AC23" s="156"/>
      <c r="AD23" s="155">
        <v>43077</v>
      </c>
      <c r="AE23" s="156"/>
      <c r="AF23" s="155"/>
      <c r="AG23" s="156"/>
      <c r="AH23" s="155">
        <v>42740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42754</v>
      </c>
      <c r="AQ23" s="137"/>
      <c r="AR23" s="137"/>
      <c r="AS23" s="137"/>
      <c r="AT23" s="155">
        <v>42767</v>
      </c>
      <c r="AU23" s="156"/>
      <c r="AV23" s="155"/>
      <c r="AW23" s="156"/>
      <c r="AX23" s="155">
        <v>42771</v>
      </c>
      <c r="AY23" s="156"/>
      <c r="AZ23" s="155"/>
      <c r="BA23" s="156"/>
      <c r="BB23" s="137">
        <v>42775</v>
      </c>
      <c r="BC23" s="137"/>
      <c r="BD23" s="137"/>
      <c r="BE23" s="137"/>
      <c r="BF23" s="137">
        <v>42778</v>
      </c>
      <c r="BG23" s="137"/>
      <c r="BH23" s="137"/>
      <c r="BI23" s="137"/>
      <c r="BJ23" s="137">
        <v>42816</v>
      </c>
      <c r="BK23" s="137"/>
      <c r="BL23" s="137"/>
      <c r="BM23" s="137"/>
      <c r="BN23" s="137">
        <v>42827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88">
        <v>1</v>
      </c>
      <c r="O25" s="189"/>
      <c r="P25" s="189"/>
      <c r="Q25" s="190"/>
      <c r="R25" s="184"/>
      <c r="S25" s="185"/>
      <c r="T25" s="185"/>
      <c r="U25" s="186"/>
      <c r="V25" s="173">
        <v>0.85</v>
      </c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tr">
        <f>IF($BV$1=1,"Ferramenta","Tool")</f>
        <v>Ferramenta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</v>
      </c>
      <c r="K29" s="146"/>
      <c r="L29" s="146"/>
      <c r="M29" s="146"/>
      <c r="N29" s="146">
        <v>0</v>
      </c>
      <c r="O29" s="146"/>
      <c r="P29" s="146"/>
      <c r="Q29" s="146"/>
      <c r="R29" s="146">
        <v>0</v>
      </c>
      <c r="S29" s="146"/>
      <c r="T29" s="146"/>
      <c r="U29" s="146"/>
      <c r="V29" s="146">
        <f>IF(BT31&lt;&gt;0,IF($BT31=1,(0),IF(BT31=2,(0),IF($BT31=3,(0),IF($BT31=4,(0),IF(BT31=5,(0),IF(BT31=6,(0),IF(BT31=7,(35))))))))/100)</f>
        <v>0</v>
      </c>
      <c r="W29" s="146"/>
      <c r="X29" s="146"/>
      <c r="Y29" s="146"/>
      <c r="Z29" s="146">
        <v>0</v>
      </c>
      <c r="AA29" s="146"/>
      <c r="AB29" s="146"/>
      <c r="AC29" s="146"/>
      <c r="AD29" s="146">
        <v>0</v>
      </c>
      <c r="AE29" s="146"/>
      <c r="AF29" s="146"/>
      <c r="AG29" s="146"/>
      <c r="AH29" s="146">
        <v>0</v>
      </c>
      <c r="AI29" s="146"/>
      <c r="AJ29" s="146"/>
      <c r="AK29" s="146"/>
      <c r="AL29" s="146">
        <v>0</v>
      </c>
      <c r="AM29" s="146"/>
      <c r="AN29" s="146"/>
      <c r="AO29" s="146"/>
      <c r="AP29" s="146">
        <v>0</v>
      </c>
      <c r="AQ29" s="146"/>
      <c r="AR29" s="146"/>
      <c r="AS29" s="146"/>
      <c r="AT29" s="146">
        <v>0</v>
      </c>
      <c r="AU29" s="146"/>
      <c r="AV29" s="146"/>
      <c r="AW29" s="146"/>
      <c r="AX29" s="146">
        <v>0</v>
      </c>
      <c r="AY29" s="146"/>
      <c r="AZ29" s="146"/>
      <c r="BA29" s="146"/>
      <c r="BB29" s="146">
        <v>0</v>
      </c>
      <c r="BC29" s="146"/>
      <c r="BD29" s="146"/>
      <c r="BE29" s="146"/>
      <c r="BF29" s="146">
        <v>0</v>
      </c>
      <c r="BG29" s="146"/>
      <c r="BH29" s="146"/>
      <c r="BI29" s="146"/>
      <c r="BJ29" s="146">
        <v>0</v>
      </c>
      <c r="BK29" s="146"/>
      <c r="BL29" s="146"/>
      <c r="BM29" s="146"/>
      <c r="BN29" s="146">
        <v>0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76"/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55"/>
      <c r="Q31" s="156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55"/>
      <c r="AC31" s="156"/>
      <c r="AD31" s="137"/>
      <c r="AE31" s="137"/>
      <c r="AF31" s="155"/>
      <c r="AG31" s="156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55"/>
      <c r="BK31" s="156"/>
      <c r="BL31" s="155"/>
      <c r="BM31" s="156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1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101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H1:BB3"/>
    <mergeCell ref="BD1:BR7"/>
    <mergeCell ref="E5:K5"/>
    <mergeCell ref="O5:W5"/>
    <mergeCell ref="AC5:AI5"/>
    <mergeCell ref="AQ5:AS5"/>
    <mergeCell ref="AY5:BB5"/>
    <mergeCell ref="P6:W7"/>
    <mergeCell ref="AG6:AI6"/>
    <mergeCell ref="AZ6:BB6"/>
  </mergeCells>
  <conditionalFormatting sqref="BA7:BB7">
    <cfRule type="cellIs" dxfId="19" priority="4" stopIfTrue="1" operator="equal">
      <formula>1</formula>
    </cfRule>
  </conditionalFormatting>
  <conditionalFormatting sqref="F76:G79">
    <cfRule type="cellIs" dxfId="18" priority="1" stopIfTrue="1" operator="equal">
      <formula>1</formula>
    </cfRule>
    <cfRule type="cellIs" dxfId="17" priority="2" stopIfTrue="1" operator="equal">
      <formula>2</formula>
    </cfRule>
    <cfRule type="cellIs" dxfId="16" priority="3" stopIfTrue="1" operator="equal">
      <formula>3</formula>
    </cfRule>
  </conditionalFormatting>
  <dataValidations count="15"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70:M70 J30:M30 J38:M38 J46:M46 J54:M54 J62:M62 J22:M22">
      <formula1>IF($BV$1=1,"Recortar e/ou puncionar","Trim Pierce Tool")</formula1>
    </dataValidation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70:Q70 N30:Q30 N38:Q38 N46:Q46 N54:Q54 N62:Q62 N22:Q22"/>
    <dataValidation allowBlank="1" showInputMessage="1" showErrorMessage="1" promptTitle="Cast pattern" prompt="Cast pattern aproved." sqref="R14:U14 R70:U70 R30:U30 R38:U38 R46:U46 R54:U54 R62:U62 R22:U22"/>
    <dataValidation allowBlank="1" showInputMessage="1" showErrorMessage="1" promptTitle="Cast - Fundido" prompt="- Cast iron and steel cast in house._x000a__x000a_- Fundido e aços na Tower." sqref="V14:Y14 V70:Y70 V30:Y30 V38:Y38 V46:Y46 V54:Y54 V62:Y62 V22:Y22"/>
    <dataValidation allowBlank="1" showInputMessage="1" showErrorMessage="1" promptTitle="CAD" prompt="- 3D milling surfaces and 2D part design details._x000a__x000a_- Modelamento." sqref="Z14:AC14 Z70:AC70 Z30:AC30 Z38:AC38 Z46:AC46 Z54:AC54 Z62:AC62 Z22:AC22"/>
    <dataValidation allowBlank="1" showInputMessage="1" showErrorMessage="1" promptTitle="CAM" prompt="- NC-programming._x000a__x000a_- Programa de Usinagem 3D." sqref="AD14:AG14 AD70:AG70 AD30:AG30 AD38:AG38 AD46:AG46 AD54:AG54 AD62:AG62 AD22:AG22"/>
    <dataValidation allowBlank="1" showInputMessage="1" showErrorMessage="1" promptTitle="2D Milling - Usinagem 2D" prompt="- 2D Milling single part milling_x000a__x000a_- Usinagem 2D de peças unitárias." sqref="AH14:AK14 AH70:AK70 AH30:AK30 AH38:AK38 AH46:AK46 AH54:AK54 AH62:AK62 AH22:AK22"/>
    <dataValidation allowBlank="1" showInputMessage="1" showErrorMessage="1" promptTitle="Assembly 1" prompt="- Assemble tools, heat treatment._x000a__x000a_- Montagem da ferramenta e tratamento térmico." sqref="AL14:AO14 AL70:AO70 AL30:AO30 AL38:AO38 AL46:AO46 AL54:AO54 AL62:AO62 AL22:AO22"/>
    <dataValidation allowBlank="1" showInputMessage="1" showErrorMessage="1" promptTitle="3D Milling" prompt="- 3d milling of assembled and tool hardening, HSC._x000a__x000a_- Usinagem 3D da ferramenta montada e com tratamento térmico." sqref="AP14:AS14 AP70:AS70 AP30:AS30 AP38:AS38 AP46:AS46 AP54:AS54 AP62:AS62 AP22:AS22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70:AW70 AT30:AW30 AT38:AW38 AT46:AW46 AT54:AW54 AT62:AW62 AT22:AW22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70:BA70 AX30:BA30 AX38:BA38 AX46:BA46 AX54:BA54 AX62:BA62 AX22:BA22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Ready for shipping " prompt="- Pack dies and prepare for shipping to press shop._x000a__x000a_- Conjunto de ferramentas preparadas para transportar para Estamparia." sqref="BJ14:BM14 BJ70:BM70 BJ30:BM30 BJ38:BM38 BJ46:BM46 BJ54:BM54 BJ62:BM62 BJ22:BM22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70:BQ70 BN30:BQ30 BN38:BQ38 BN46:BQ46 BN54:BQ54 BN62:BQ62 BN22:BQ22"/>
    <dataValidation allowBlank="1" showInputMessage="1" showErrorMessage="1" promptTitle="2nd correction loop - Tryout 2" prompt="- Correct dies referring to CMM-report._x000a__x000a_- Correção da Ferramenta conforme relatório dimensional (Tower)." sqref="BF14:BI14 BF70:BI70 BF30:BI30 BF38:BI38 BF46:BI46 BF54:BI54 BF62:BI62 BF22:BI22"/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21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152400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2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3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57150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4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5" r:id="rId8" name="Drop Down 5">
              <controlPr defaultSize="0" autoLine="0" autoPict="0">
                <anchor>
                  <from>
                    <xdr:col>2</xdr:col>
                    <xdr:colOff>57150</xdr:colOff>
                    <xdr:row>37</xdr:row>
                    <xdr:rowOff>180975</xdr:rowOff>
                  </from>
                  <to>
                    <xdr:col>4</xdr:col>
                    <xdr:colOff>85725</xdr:colOff>
                    <xdr:row>37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6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7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8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29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57150</xdr:colOff>
                    <xdr:row>69</xdr:row>
                    <xdr:rowOff>295275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AZ6" sqref="AZ6:BB6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0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80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/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103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0.16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103"/>
      <c r="X10" s="103"/>
      <c r="Y10" s="103"/>
      <c r="Z10" s="103"/>
      <c r="AA10" s="53"/>
      <c r="AB10" s="53"/>
      <c r="AC10" s="103"/>
      <c r="AD10" s="103"/>
      <c r="AE10" s="103"/>
      <c r="AF10" s="103"/>
      <c r="AG10" s="103"/>
      <c r="AH10" s="103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66" t="s">
        <v>81</v>
      </c>
      <c r="BE10" s="267"/>
      <c r="BF10" s="267"/>
      <c r="BG10" s="267"/>
      <c r="BH10" s="267"/>
      <c r="BI10" s="267"/>
      <c r="BJ10" s="267"/>
      <c r="BK10" s="207">
        <v>1</v>
      </c>
      <c r="BL10" s="206"/>
      <c r="BM10" s="208"/>
      <c r="BN10" s="209">
        <v>262</v>
      </c>
      <c r="BO10" s="210"/>
      <c r="BP10" s="211"/>
      <c r="BQ10" s="212">
        <v>128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7.0000000000000007E-2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0.04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0.16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42747</v>
      </c>
      <c r="K15" s="137"/>
      <c r="L15" s="137">
        <v>43105</v>
      </c>
      <c r="M15" s="137"/>
      <c r="N15" s="137">
        <v>42768</v>
      </c>
      <c r="O15" s="137"/>
      <c r="P15" s="137"/>
      <c r="Q15" s="137"/>
      <c r="R15" s="137">
        <v>42775</v>
      </c>
      <c r="S15" s="137"/>
      <c r="T15" s="137"/>
      <c r="U15" s="137"/>
      <c r="V15" s="137">
        <v>42803</v>
      </c>
      <c r="W15" s="137"/>
      <c r="X15" s="137"/>
      <c r="Y15" s="137"/>
      <c r="Z15" s="137">
        <v>42775</v>
      </c>
      <c r="AA15" s="137"/>
      <c r="AB15" s="137"/>
      <c r="AC15" s="137"/>
      <c r="AD15" s="137">
        <v>42789</v>
      </c>
      <c r="AE15" s="137"/>
      <c r="AF15" s="137"/>
      <c r="AG15" s="137"/>
      <c r="AH15" s="155">
        <v>42796</v>
      </c>
      <c r="AI15" s="156"/>
      <c r="AJ15" s="155"/>
      <c r="AK15" s="156"/>
      <c r="AL15" s="137" t="s">
        <v>34</v>
      </c>
      <c r="AM15" s="137"/>
      <c r="AN15" s="137" t="s">
        <v>34</v>
      </c>
      <c r="AO15" s="137"/>
      <c r="AP15" s="137">
        <v>42818</v>
      </c>
      <c r="AQ15" s="137"/>
      <c r="AR15" s="137"/>
      <c r="AS15" s="137"/>
      <c r="AT15" s="137">
        <v>42825</v>
      </c>
      <c r="AU15" s="137"/>
      <c r="AV15" s="137"/>
      <c r="AW15" s="137"/>
      <c r="AX15" s="137">
        <v>42828</v>
      </c>
      <c r="AY15" s="137"/>
      <c r="AZ15" s="137"/>
      <c r="BA15" s="137"/>
      <c r="BB15" s="137">
        <v>42837</v>
      </c>
      <c r="BC15" s="137"/>
      <c r="BD15" s="137"/>
      <c r="BE15" s="137"/>
      <c r="BF15" s="137">
        <v>42857</v>
      </c>
      <c r="BG15" s="137"/>
      <c r="BH15" s="137"/>
      <c r="BI15" s="137"/>
      <c r="BJ15" s="137">
        <v>42885</v>
      </c>
      <c r="BK15" s="137"/>
      <c r="BL15" s="137"/>
      <c r="BM15" s="137"/>
      <c r="BN15" s="137">
        <v>43252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264"/>
      <c r="L17" s="264"/>
      <c r="M17" s="265"/>
      <c r="N17" s="173">
        <v>0.5</v>
      </c>
      <c r="O17" s="174"/>
      <c r="P17" s="174"/>
      <c r="Q17" s="175"/>
      <c r="R17" s="173"/>
      <c r="S17" s="174"/>
      <c r="T17" s="174"/>
      <c r="U17" s="175"/>
      <c r="V17" s="173"/>
      <c r="W17" s="174"/>
      <c r="X17" s="174"/>
      <c r="Y17" s="175"/>
      <c r="Z17" s="173"/>
      <c r="AA17" s="174"/>
      <c r="AB17" s="174"/>
      <c r="AC17" s="175"/>
      <c r="AD17" s="173"/>
      <c r="AE17" s="174"/>
      <c r="AF17" s="174"/>
      <c r="AG17" s="175"/>
      <c r="AH17" s="173"/>
      <c r="AI17" s="174"/>
      <c r="AJ17" s="174"/>
      <c r="AK17" s="175"/>
      <c r="AL17" s="184"/>
      <c r="AM17" s="185"/>
      <c r="AN17" s="185"/>
      <c r="AO17" s="186"/>
      <c r="AP17" s="173"/>
      <c r="AQ17" s="174"/>
      <c r="AR17" s="174"/>
      <c r="AS17" s="175"/>
      <c r="AT17" s="173"/>
      <c r="AU17" s="174"/>
      <c r="AV17" s="174"/>
      <c r="AW17" s="175"/>
      <c r="AX17" s="173"/>
      <c r="AY17" s="174"/>
      <c r="AZ17" s="174"/>
      <c r="BA17" s="175"/>
      <c r="BB17" s="173"/>
      <c r="BC17" s="174"/>
      <c r="BD17" s="174"/>
      <c r="BE17" s="175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42765</v>
      </c>
      <c r="O23" s="156"/>
      <c r="P23" s="137"/>
      <c r="Q23" s="137"/>
      <c r="R23" s="137" t="s">
        <v>34</v>
      </c>
      <c r="S23" s="137"/>
      <c r="T23" s="137" t="s">
        <v>34</v>
      </c>
      <c r="U23" s="137"/>
      <c r="V23" s="155">
        <v>42779</v>
      </c>
      <c r="W23" s="156"/>
      <c r="X23" s="155"/>
      <c r="Y23" s="156"/>
      <c r="Z23" s="155">
        <v>42772</v>
      </c>
      <c r="AA23" s="156"/>
      <c r="AB23" s="155"/>
      <c r="AC23" s="156"/>
      <c r="AD23" s="155">
        <v>42786</v>
      </c>
      <c r="AE23" s="156"/>
      <c r="AF23" s="155"/>
      <c r="AG23" s="156"/>
      <c r="AH23" s="155">
        <v>42809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42823</v>
      </c>
      <c r="AQ23" s="137"/>
      <c r="AR23" s="137"/>
      <c r="AS23" s="137"/>
      <c r="AT23" s="155">
        <v>42838</v>
      </c>
      <c r="AU23" s="156"/>
      <c r="AV23" s="155"/>
      <c r="AW23" s="156"/>
      <c r="AX23" s="155">
        <v>42841</v>
      </c>
      <c r="AY23" s="156"/>
      <c r="AZ23" s="155"/>
      <c r="BA23" s="156"/>
      <c r="BB23" s="137">
        <v>42848</v>
      </c>
      <c r="BC23" s="137"/>
      <c r="BD23" s="137"/>
      <c r="BE23" s="137"/>
      <c r="BF23" s="137">
        <v>42855</v>
      </c>
      <c r="BG23" s="137"/>
      <c r="BH23" s="137"/>
      <c r="BI23" s="137"/>
      <c r="BJ23" s="137">
        <v>42885</v>
      </c>
      <c r="BK23" s="137"/>
      <c r="BL23" s="137"/>
      <c r="BM23" s="137"/>
      <c r="BN23" s="137">
        <v>42887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73"/>
      <c r="O25" s="174"/>
      <c r="P25" s="174"/>
      <c r="Q25" s="175"/>
      <c r="R25" s="184"/>
      <c r="S25" s="185"/>
      <c r="T25" s="185"/>
      <c r="U25" s="186"/>
      <c r="V25" s="173"/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tr">
        <f>IF($BV$1=1,"Ferramenta","Tool")</f>
        <v>Ferramenta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</v>
      </c>
      <c r="K29" s="146"/>
      <c r="L29" s="146"/>
      <c r="M29" s="146"/>
      <c r="N29" s="146">
        <v>0</v>
      </c>
      <c r="O29" s="146"/>
      <c r="P29" s="146"/>
      <c r="Q29" s="146"/>
      <c r="R29" s="146">
        <v>0</v>
      </c>
      <c r="S29" s="146"/>
      <c r="T29" s="146"/>
      <c r="U29" s="146"/>
      <c r="V29" s="146">
        <f>IF(BT31&lt;&gt;0,IF($BT31=1,(0),IF(BT31=2,(0),IF($BT31=3,(0),IF($BT31=4,(0),IF(BT31=5,(0),IF(BT31=6,(0),IF(BT31=7,(35))))))))/100)</f>
        <v>0</v>
      </c>
      <c r="W29" s="146"/>
      <c r="X29" s="146"/>
      <c r="Y29" s="146"/>
      <c r="Z29" s="146">
        <v>0</v>
      </c>
      <c r="AA29" s="146"/>
      <c r="AB29" s="146"/>
      <c r="AC29" s="146"/>
      <c r="AD29" s="146">
        <v>0</v>
      </c>
      <c r="AE29" s="146"/>
      <c r="AF29" s="146"/>
      <c r="AG29" s="146"/>
      <c r="AH29" s="146">
        <v>0</v>
      </c>
      <c r="AI29" s="146"/>
      <c r="AJ29" s="146"/>
      <c r="AK29" s="146"/>
      <c r="AL29" s="146">
        <v>0</v>
      </c>
      <c r="AM29" s="146"/>
      <c r="AN29" s="146"/>
      <c r="AO29" s="146"/>
      <c r="AP29" s="146">
        <v>0</v>
      </c>
      <c r="AQ29" s="146"/>
      <c r="AR29" s="146"/>
      <c r="AS29" s="146"/>
      <c r="AT29" s="146">
        <v>0</v>
      </c>
      <c r="AU29" s="146"/>
      <c r="AV29" s="146"/>
      <c r="AW29" s="146"/>
      <c r="AX29" s="146">
        <v>0</v>
      </c>
      <c r="AY29" s="146"/>
      <c r="AZ29" s="146"/>
      <c r="BA29" s="146"/>
      <c r="BB29" s="146">
        <v>0</v>
      </c>
      <c r="BC29" s="146"/>
      <c r="BD29" s="146"/>
      <c r="BE29" s="146"/>
      <c r="BF29" s="146">
        <v>0</v>
      </c>
      <c r="BG29" s="146"/>
      <c r="BH29" s="146"/>
      <c r="BI29" s="146"/>
      <c r="BJ29" s="146">
        <v>0</v>
      </c>
      <c r="BK29" s="146"/>
      <c r="BL29" s="146"/>
      <c r="BM29" s="146"/>
      <c r="BN29" s="146">
        <v>0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76"/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55"/>
      <c r="Q31" s="156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55"/>
      <c r="AC31" s="156"/>
      <c r="AD31" s="137"/>
      <c r="AE31" s="137"/>
      <c r="AF31" s="155"/>
      <c r="AG31" s="156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55"/>
      <c r="BK31" s="156"/>
      <c r="BL31" s="155"/>
      <c r="BM31" s="156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1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102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Y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15" priority="4" stopIfTrue="1" operator="equal">
      <formula>1</formula>
    </cfRule>
  </conditionalFormatting>
  <conditionalFormatting sqref="F76:G79">
    <cfRule type="cellIs" dxfId="14" priority="1" stopIfTrue="1" operator="equal">
      <formula>1</formula>
    </cfRule>
    <cfRule type="cellIs" dxfId="13" priority="2" stopIfTrue="1" operator="equal">
      <formula>2</formula>
    </cfRule>
    <cfRule type="cellIs" dxfId="12" priority="3" stopIfTrue="1" operator="equal">
      <formula>3</formula>
    </cfRule>
  </conditionalFormatting>
  <dataValidations count="15">
    <dataValidation allowBlank="1" showInputMessage="1" showErrorMessage="1" promptTitle="2nd correction loop - Tryout 2" prompt="- Correct dies referring to CMM-report._x000a__x000a_- Correção da Ferramenta conforme relatório dimensional (Tower)." sqref="BF14:BI14 BF70:BI70 BF30:BI30 BF38:BI38 BF46:BI46 BF54:BI54 BF62:BI62 BF22:BI22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70:BQ70 BN30:BQ30 BN38:BQ38 BN46:BQ46 BN54:BQ54 BN62:BQ62 BN22:BQ22"/>
    <dataValidation allowBlank="1" showInputMessage="1" showErrorMessage="1" promptTitle="Ready for shipping " prompt="- Pack dies and prepare for shipping to press shop._x000a__x000a_- Conjunto de ferramentas preparadas para transportar para Estamparia." sqref="BJ14:BM14 BJ70:BM70 BJ30:BM30 BJ38:BM38 BJ46:BM46 BJ54:BM54 BJ62:BM62 BJ22:BM22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70:BA70 AX30:BA30 AX38:BA38 AX46:BA46 AX54:BA54 AX62:BA62 AX22:BA22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70:AW70 AT30:AW30 AT38:AW38 AT46:AW46 AT54:AW54 AT62:AW62 AT22:AW22"/>
    <dataValidation allowBlank="1" showInputMessage="1" showErrorMessage="1" promptTitle="3D Milling" prompt="- 3d milling of assembled and tool hardening, HSC._x000a__x000a_- Usinagem 3D da ferramenta montada e com tratamento térmico." sqref="AP14:AS14 AP70:AS70 AP30:AS30 AP38:AS38 AP46:AS46 AP54:AS54 AP62:AS62 AP22:AS22"/>
    <dataValidation allowBlank="1" showInputMessage="1" showErrorMessage="1" promptTitle="Assembly 1" prompt="- Assemble tools, heat treatment._x000a__x000a_- Montagem da ferramenta e tratamento térmico." sqref="AL14:AO14 AL70:AO70 AL30:AO30 AL38:AO38 AL46:AO46 AL54:AO54 AL62:AO62 AL22:AO22"/>
    <dataValidation allowBlank="1" showInputMessage="1" showErrorMessage="1" promptTitle="2D Milling - Usinagem 2D" prompt="- 2D Milling single part milling_x000a__x000a_- Usinagem 2D de peças unitárias." sqref="AH14:AK14 AH70:AK70 AH30:AK30 AH38:AK38 AH46:AK46 AH54:AK54 AH62:AK62 AH22:AK22"/>
    <dataValidation allowBlank="1" showInputMessage="1" showErrorMessage="1" promptTitle="CAM" prompt="- NC-programming._x000a__x000a_- Programa de Usinagem 3D." sqref="AD14:AG14 AD70:AG70 AD30:AG30 AD38:AG38 AD46:AG46 AD54:AG54 AD62:AG62 AD22:AG22"/>
    <dataValidation allowBlank="1" showInputMessage="1" showErrorMessage="1" promptTitle="CAD" prompt="- 3D milling surfaces and 2D part design details._x000a__x000a_- Modelamento." sqref="Z14:AC14 Z70:AC70 Z30:AC30 Z38:AC38 Z46:AC46 Z54:AC54 Z62:AC62 Z22:AC22"/>
    <dataValidation allowBlank="1" showInputMessage="1" showErrorMessage="1" promptTitle="Cast - Fundido" prompt="- Cast iron and steel cast in house._x000a__x000a_- Fundido e aços na Tower." sqref="V14:Y14 V70:Y70 V30:Y30 V38:Y38 V46:Y46 V54:Y54 V62:Y62 V22:Y22"/>
    <dataValidation allowBlank="1" showInputMessage="1" showErrorMessage="1" promptTitle="Cast pattern" prompt="Cast pattern aproved." sqref="R14:U14 R70:U70 R30:U30 R38:U38 R46:U46 R54:U54 R62:U62 R22:U22"/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70:Q70 N30:Q30 N38:Q38 N46:Q46 N54:Q54 N62:Q62 N22:Q22"/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70:M70 J30:M30 J38:M38 J46:M46 J54:M54 J62:M62 J22:M22">
      <formula1>IF($BV$1=1,"Recortar e/ou puncionar","Trim Pierce Tool")</formula1>
    </dataValidation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9089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152400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0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1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57150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2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3" r:id="rId8" name="Drop Down 5">
              <controlPr defaultSize="0" autoLine="0" autoPict="0">
                <anchor>
                  <from>
                    <xdr:col>2</xdr:col>
                    <xdr:colOff>57150</xdr:colOff>
                    <xdr:row>37</xdr:row>
                    <xdr:rowOff>180975</xdr:rowOff>
                  </from>
                  <to>
                    <xdr:col>4</xdr:col>
                    <xdr:colOff>85725</xdr:colOff>
                    <xdr:row>37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4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5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6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9097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57150</xdr:colOff>
                    <xdr:row>69</xdr:row>
                    <xdr:rowOff>295275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abSelected="1" topLeftCell="B1" zoomScale="70" zoomScaleNormal="70" zoomScaleSheetLayoutView="70" workbookViewId="0">
      <selection activeCell="AZ7" sqref="AZ7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0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60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82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55">
        <v>43084</v>
      </c>
      <c r="AR5" s="255"/>
      <c r="AS5" s="255"/>
      <c r="AT5" s="2" t="str">
        <f>IF(BV1=1,"Preenchido por:","Prepared by::" )</f>
        <v>Preenchido por:</v>
      </c>
      <c r="AU5" s="3"/>
      <c r="AV5" s="3"/>
      <c r="AW5" s="3"/>
      <c r="AX5" s="97"/>
      <c r="AY5" s="256" t="s">
        <v>45</v>
      </c>
      <c r="AZ5" s="256"/>
      <c r="BA5" s="256"/>
      <c r="BB5" s="257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/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/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>
        <v>0</v>
      </c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62">
        <v>43112</v>
      </c>
      <c r="BA6" s="262"/>
      <c r="BB6" s="263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49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49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103"/>
      <c r="AM7" s="53"/>
      <c r="AN7" s="53"/>
      <c r="AO7" s="216" t="s">
        <v>46</v>
      </c>
      <c r="AP7" s="216"/>
      <c r="AQ7" s="216"/>
      <c r="AR7" s="216"/>
      <c r="AS7" s="216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0.112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">
        <v>48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103"/>
      <c r="X10" s="103"/>
      <c r="Y10" s="103"/>
      <c r="Z10" s="103"/>
      <c r="AA10" s="53"/>
      <c r="AB10" s="53"/>
      <c r="AC10" s="103"/>
      <c r="AD10" s="103"/>
      <c r="AE10" s="103"/>
      <c r="AF10" s="103"/>
      <c r="AG10" s="103"/>
      <c r="AH10" s="103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66" t="s">
        <v>81</v>
      </c>
      <c r="BE10" s="267"/>
      <c r="BF10" s="267"/>
      <c r="BG10" s="267"/>
      <c r="BH10" s="267"/>
      <c r="BI10" s="267"/>
      <c r="BJ10" s="267"/>
      <c r="BK10" s="207">
        <v>1.5</v>
      </c>
      <c r="BL10" s="206"/>
      <c r="BM10" s="208"/>
      <c r="BN10" s="209">
        <v>450</v>
      </c>
      <c r="BO10" s="210"/>
      <c r="BP10" s="211"/>
      <c r="BQ10" s="212">
        <v>210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0.03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7.0000000000000007E-2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0.04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0.112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42747</v>
      </c>
      <c r="K15" s="137"/>
      <c r="L15" s="137">
        <v>43112</v>
      </c>
      <c r="M15" s="137"/>
      <c r="N15" s="137">
        <v>42768</v>
      </c>
      <c r="O15" s="137"/>
      <c r="P15" s="137"/>
      <c r="Q15" s="137"/>
      <c r="R15" s="137">
        <v>42775</v>
      </c>
      <c r="S15" s="137"/>
      <c r="T15" s="137"/>
      <c r="U15" s="137"/>
      <c r="V15" s="137">
        <v>42803</v>
      </c>
      <c r="W15" s="137"/>
      <c r="X15" s="137"/>
      <c r="Y15" s="137"/>
      <c r="Z15" s="137">
        <v>42775</v>
      </c>
      <c r="AA15" s="137"/>
      <c r="AB15" s="137"/>
      <c r="AC15" s="137"/>
      <c r="AD15" s="137">
        <v>42789</v>
      </c>
      <c r="AE15" s="137"/>
      <c r="AF15" s="137"/>
      <c r="AG15" s="137"/>
      <c r="AH15" s="155">
        <v>42796</v>
      </c>
      <c r="AI15" s="156"/>
      <c r="AJ15" s="155"/>
      <c r="AK15" s="156"/>
      <c r="AL15" s="137" t="s">
        <v>34</v>
      </c>
      <c r="AM15" s="137"/>
      <c r="AN15" s="137" t="s">
        <v>34</v>
      </c>
      <c r="AO15" s="137"/>
      <c r="AP15" s="137">
        <v>42818</v>
      </c>
      <c r="AQ15" s="137"/>
      <c r="AR15" s="137"/>
      <c r="AS15" s="137"/>
      <c r="AT15" s="137">
        <v>42825</v>
      </c>
      <c r="AU15" s="137"/>
      <c r="AV15" s="137"/>
      <c r="AW15" s="137"/>
      <c r="AX15" s="137">
        <v>42828</v>
      </c>
      <c r="AY15" s="137"/>
      <c r="AZ15" s="137"/>
      <c r="BA15" s="137"/>
      <c r="BB15" s="137">
        <v>42837</v>
      </c>
      <c r="BC15" s="137"/>
      <c r="BD15" s="137"/>
      <c r="BE15" s="137"/>
      <c r="BF15" s="137">
        <v>42857</v>
      </c>
      <c r="BG15" s="137"/>
      <c r="BH15" s="137"/>
      <c r="BI15" s="137"/>
      <c r="BJ15" s="137">
        <v>42885</v>
      </c>
      <c r="BK15" s="137"/>
      <c r="BL15" s="137"/>
      <c r="BM15" s="137"/>
      <c r="BN15" s="137">
        <v>43252</v>
      </c>
      <c r="BO15" s="137"/>
      <c r="BP15" s="137"/>
      <c r="BQ15" s="137"/>
      <c r="BR15" s="153"/>
      <c r="BS15" s="45"/>
      <c r="BT15" s="69">
        <v>1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188">
        <v>1</v>
      </c>
      <c r="K17" s="264"/>
      <c r="L17" s="264"/>
      <c r="M17" s="265"/>
      <c r="N17" s="173">
        <v>0.1</v>
      </c>
      <c r="O17" s="174"/>
      <c r="P17" s="174"/>
      <c r="Q17" s="175"/>
      <c r="R17" s="173"/>
      <c r="S17" s="174"/>
      <c r="T17" s="174"/>
      <c r="U17" s="175"/>
      <c r="V17" s="173"/>
      <c r="W17" s="174"/>
      <c r="X17" s="174"/>
      <c r="Y17" s="175"/>
      <c r="Z17" s="173"/>
      <c r="AA17" s="174"/>
      <c r="AB17" s="174"/>
      <c r="AC17" s="175"/>
      <c r="AD17" s="173"/>
      <c r="AE17" s="174"/>
      <c r="AF17" s="174"/>
      <c r="AG17" s="175"/>
      <c r="AH17" s="173"/>
      <c r="AI17" s="174"/>
      <c r="AJ17" s="174"/>
      <c r="AK17" s="175"/>
      <c r="AL17" s="184"/>
      <c r="AM17" s="185"/>
      <c r="AN17" s="185"/>
      <c r="AO17" s="186"/>
      <c r="AP17" s="173"/>
      <c r="AQ17" s="174"/>
      <c r="AR17" s="174"/>
      <c r="AS17" s="175"/>
      <c r="AT17" s="173"/>
      <c r="AU17" s="174"/>
      <c r="AV17" s="174"/>
      <c r="AW17" s="175"/>
      <c r="AX17" s="173"/>
      <c r="AY17" s="174"/>
      <c r="AZ17" s="174"/>
      <c r="BA17" s="175"/>
      <c r="BB17" s="173"/>
      <c r="BC17" s="174"/>
      <c r="BD17" s="174"/>
      <c r="BE17" s="175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/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0.03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0.23</v>
      </c>
      <c r="AQ21" s="146"/>
      <c r="AR21" s="146"/>
      <c r="AS21" s="146"/>
      <c r="AT21" s="146">
        <v>0.1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0.04</v>
      </c>
      <c r="BC21" s="146"/>
      <c r="BD21" s="146"/>
      <c r="BE21" s="146"/>
      <c r="BF21" s="146">
        <v>0.14000000000000001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47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>
        <v>42765</v>
      </c>
      <c r="O23" s="156"/>
      <c r="P23" s="137"/>
      <c r="Q23" s="137"/>
      <c r="R23" s="137" t="s">
        <v>34</v>
      </c>
      <c r="S23" s="137"/>
      <c r="T23" s="137" t="s">
        <v>34</v>
      </c>
      <c r="U23" s="137"/>
      <c r="V23" s="155">
        <v>42779</v>
      </c>
      <c r="W23" s="156"/>
      <c r="X23" s="155"/>
      <c r="Y23" s="156"/>
      <c r="Z23" s="155">
        <v>42772</v>
      </c>
      <c r="AA23" s="156"/>
      <c r="AB23" s="155"/>
      <c r="AC23" s="156"/>
      <c r="AD23" s="155">
        <v>42786</v>
      </c>
      <c r="AE23" s="156"/>
      <c r="AF23" s="155"/>
      <c r="AG23" s="156"/>
      <c r="AH23" s="155">
        <v>42809</v>
      </c>
      <c r="AI23" s="156"/>
      <c r="AJ23" s="155"/>
      <c r="AK23" s="156"/>
      <c r="AL23" s="137" t="s">
        <v>34</v>
      </c>
      <c r="AM23" s="137"/>
      <c r="AN23" s="137" t="s">
        <v>34</v>
      </c>
      <c r="AO23" s="137"/>
      <c r="AP23" s="137">
        <v>42823</v>
      </c>
      <c r="AQ23" s="137"/>
      <c r="AR23" s="137"/>
      <c r="AS23" s="137"/>
      <c r="AT23" s="155">
        <v>42838</v>
      </c>
      <c r="AU23" s="156"/>
      <c r="AV23" s="155"/>
      <c r="AW23" s="156"/>
      <c r="AX23" s="155">
        <v>42841</v>
      </c>
      <c r="AY23" s="156"/>
      <c r="AZ23" s="155"/>
      <c r="BA23" s="156"/>
      <c r="BB23" s="137">
        <v>42848</v>
      </c>
      <c r="BC23" s="137"/>
      <c r="BD23" s="137"/>
      <c r="BE23" s="137"/>
      <c r="BF23" s="137">
        <v>42855</v>
      </c>
      <c r="BG23" s="137"/>
      <c r="BH23" s="137"/>
      <c r="BI23" s="137"/>
      <c r="BJ23" s="137">
        <v>42885</v>
      </c>
      <c r="BK23" s="137"/>
      <c r="BL23" s="137"/>
      <c r="BM23" s="137"/>
      <c r="BN23" s="137">
        <v>42887</v>
      </c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4"/>
      <c r="J25" s="173"/>
      <c r="K25" s="174"/>
      <c r="L25" s="174"/>
      <c r="M25" s="175"/>
      <c r="N25" s="173"/>
      <c r="O25" s="174"/>
      <c r="P25" s="174"/>
      <c r="Q25" s="175"/>
      <c r="R25" s="184"/>
      <c r="S25" s="185"/>
      <c r="T25" s="185"/>
      <c r="U25" s="186"/>
      <c r="V25" s="173"/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84"/>
      <c r="AM25" s="185"/>
      <c r="AN25" s="185"/>
      <c r="AO25" s="186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tr">
        <f>IF($BV$1=1,"Ferramenta","Tool")</f>
        <v>Ferramenta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</v>
      </c>
      <c r="K29" s="146"/>
      <c r="L29" s="146"/>
      <c r="M29" s="146"/>
      <c r="N29" s="146">
        <v>0</v>
      </c>
      <c r="O29" s="146"/>
      <c r="P29" s="146"/>
      <c r="Q29" s="146"/>
      <c r="R29" s="146">
        <v>0</v>
      </c>
      <c r="S29" s="146"/>
      <c r="T29" s="146"/>
      <c r="U29" s="146"/>
      <c r="V29" s="146">
        <f>IF(BT31&lt;&gt;0,IF($BT31=1,(0),IF(BT31=2,(0),IF($BT31=3,(0),IF($BT31=4,(0),IF(BT31=5,(0),IF(BT31=6,(0),IF(BT31=7,(35))))))))/100)</f>
        <v>0</v>
      </c>
      <c r="W29" s="146"/>
      <c r="X29" s="146"/>
      <c r="Y29" s="146"/>
      <c r="Z29" s="146">
        <v>0</v>
      </c>
      <c r="AA29" s="146"/>
      <c r="AB29" s="146"/>
      <c r="AC29" s="146"/>
      <c r="AD29" s="146">
        <v>0</v>
      </c>
      <c r="AE29" s="146"/>
      <c r="AF29" s="146"/>
      <c r="AG29" s="146"/>
      <c r="AH29" s="146">
        <v>0</v>
      </c>
      <c r="AI29" s="146"/>
      <c r="AJ29" s="146"/>
      <c r="AK29" s="146"/>
      <c r="AL29" s="146">
        <v>0</v>
      </c>
      <c r="AM29" s="146"/>
      <c r="AN29" s="146"/>
      <c r="AO29" s="146"/>
      <c r="AP29" s="146">
        <v>0</v>
      </c>
      <c r="AQ29" s="146"/>
      <c r="AR29" s="146"/>
      <c r="AS29" s="146"/>
      <c r="AT29" s="146">
        <v>0</v>
      </c>
      <c r="AU29" s="146"/>
      <c r="AV29" s="146"/>
      <c r="AW29" s="146"/>
      <c r="AX29" s="146">
        <v>0</v>
      </c>
      <c r="AY29" s="146"/>
      <c r="AZ29" s="146"/>
      <c r="BA29" s="146"/>
      <c r="BB29" s="146">
        <v>0</v>
      </c>
      <c r="BC29" s="146"/>
      <c r="BD29" s="146"/>
      <c r="BE29" s="146"/>
      <c r="BF29" s="146">
        <v>0</v>
      </c>
      <c r="BG29" s="146"/>
      <c r="BH29" s="146"/>
      <c r="BI29" s="146"/>
      <c r="BJ29" s="146">
        <v>0</v>
      </c>
      <c r="BK29" s="146"/>
      <c r="BL29" s="146"/>
      <c r="BM29" s="146"/>
      <c r="BN29" s="146">
        <v>0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76"/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55"/>
      <c r="Q31" s="156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55"/>
      <c r="AC31" s="156"/>
      <c r="AD31" s="137"/>
      <c r="AE31" s="137"/>
      <c r="AF31" s="155"/>
      <c r="AG31" s="156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55"/>
      <c r="BK31" s="156"/>
      <c r="BL31" s="155"/>
      <c r="BM31" s="156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1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102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Y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11" priority="4" stopIfTrue="1" operator="equal">
      <formula>1</formula>
    </cfRule>
  </conditionalFormatting>
  <conditionalFormatting sqref="F76:G79">
    <cfRule type="cellIs" dxfId="10" priority="1" stopIfTrue="1" operator="equal">
      <formula>1</formula>
    </cfRule>
    <cfRule type="cellIs" dxfId="9" priority="2" stopIfTrue="1" operator="equal">
      <formula>2</formula>
    </cfRule>
    <cfRule type="cellIs" dxfId="8" priority="3" stopIfTrue="1" operator="equal">
      <formula>3</formula>
    </cfRule>
  </conditionalFormatting>
  <dataValidations disablePrompts="1" count="15"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70:M70 J30:M30 J38:M38 J46:M46 J54:M54 J62:M62 J22:M22">
      <formula1>IF($BV$1=1,"Recortar e/ou puncionar","Trim Pierce Tool")</formula1>
    </dataValidation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70:Q70 N30:Q30 N38:Q38 N46:Q46 N54:Q54 N62:Q62 N22:Q22"/>
    <dataValidation allowBlank="1" showInputMessage="1" showErrorMessage="1" promptTitle="Cast pattern" prompt="Cast pattern aproved." sqref="R14:U14 R70:U70 R30:U30 R38:U38 R46:U46 R54:U54 R62:U62 R22:U22"/>
    <dataValidation allowBlank="1" showInputMessage="1" showErrorMessage="1" promptTitle="Cast - Fundido" prompt="- Cast iron and steel cast in house._x000a__x000a_- Fundido e aços na Tower." sqref="V14:Y14 V70:Y70 V30:Y30 V38:Y38 V46:Y46 V54:Y54 V62:Y62 V22:Y22"/>
    <dataValidation allowBlank="1" showInputMessage="1" showErrorMessage="1" promptTitle="CAD" prompt="- 3D milling surfaces and 2D part design details._x000a__x000a_- Modelamento." sqref="Z14:AC14 Z70:AC70 Z30:AC30 Z38:AC38 Z46:AC46 Z54:AC54 Z62:AC62 Z22:AC22"/>
    <dataValidation allowBlank="1" showInputMessage="1" showErrorMessage="1" promptTitle="CAM" prompt="- NC-programming._x000a__x000a_- Programa de Usinagem 3D." sqref="AD14:AG14 AD70:AG70 AD30:AG30 AD38:AG38 AD46:AG46 AD54:AG54 AD62:AG62 AD22:AG22"/>
    <dataValidation allowBlank="1" showInputMessage="1" showErrorMessage="1" promptTitle="2D Milling - Usinagem 2D" prompt="- 2D Milling single part milling_x000a__x000a_- Usinagem 2D de peças unitárias." sqref="AH14:AK14 AH70:AK70 AH30:AK30 AH38:AK38 AH46:AK46 AH54:AK54 AH62:AK62 AH22:AK22"/>
    <dataValidation allowBlank="1" showInputMessage="1" showErrorMessage="1" promptTitle="Assembly 1" prompt="- Assemble tools, heat treatment._x000a__x000a_- Montagem da ferramenta e tratamento térmico." sqref="AL14:AO14 AL70:AO70 AL30:AO30 AL38:AO38 AL46:AO46 AL54:AO54 AL62:AO62 AL22:AO22"/>
    <dataValidation allowBlank="1" showInputMessage="1" showErrorMessage="1" promptTitle="3D Milling" prompt="- 3d milling of assembled and tool hardening, HSC._x000a__x000a_- Usinagem 3D da ferramenta montada e com tratamento térmico." sqref="AP14:AS14 AP70:AS70 AP30:AS30 AP38:AS38 AP46:AS46 AP54:AS54 AP62:AS62 AP22:AS22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70:AW70 AT30:AW30 AT38:AW38 AT46:AW46 AT54:AW54 AT62:AW62 AT22:AW22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70:BA70 AX30:BA30 AX38:BA38 AX46:BA46 AX54:BA54 AX62:BA62 AX22:BA22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Ready for shipping " prompt="- Pack dies and prepare for shipping to press shop._x000a__x000a_- Conjunto de ferramentas preparadas para transportar para Estamparia." sqref="BJ14:BM14 BJ70:BM70 BJ30:BM30 BJ38:BM38 BJ46:BM46 BJ54:BM54 BJ62:BM62 BJ22:BM22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70:BQ70 BN30:BQ30 BN38:BQ38 BN46:BQ46 BN54:BQ54 BN62:BQ62 BN22:BQ22"/>
    <dataValidation allowBlank="1" showInputMessage="1" showErrorMessage="1" promptTitle="2nd correction loop - Tryout 2" prompt="- Correct dies referring to CMM-report._x000a__x000a_- Correção da Ferramenta conforme relatório dimensional (Tower)." sqref="BF14:BI14 BF70:BI70 BF30:BI30 BF38:BI38 BF46:BI46 BF54:BI54 BF62:BI62 BF22:BI22"/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0113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152400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4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5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57150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6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7" r:id="rId8" name="Drop Down 5">
              <controlPr defaultSize="0" autoLine="0" autoPict="0">
                <anchor>
                  <from>
                    <xdr:col>2</xdr:col>
                    <xdr:colOff>57150</xdr:colOff>
                    <xdr:row>37</xdr:row>
                    <xdr:rowOff>180975</xdr:rowOff>
                  </from>
                  <to>
                    <xdr:col>4</xdr:col>
                    <xdr:colOff>85725</xdr:colOff>
                    <xdr:row>37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8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19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0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121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57150</xdr:colOff>
                    <xdr:row>69</xdr:row>
                    <xdr:rowOff>295275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BB17" sqref="BB17:BE17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0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31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42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74"/>
      <c r="AR5" s="274"/>
      <c r="AS5" s="274"/>
      <c r="AT5" s="2" t="str">
        <f>IF(BV1=1,"Preenchido por:","Prepared by::" )</f>
        <v>Preenchido por:</v>
      </c>
      <c r="AU5" s="3"/>
      <c r="AV5" s="3"/>
      <c r="AW5" s="3"/>
      <c r="AX5" s="275" t="s">
        <v>39</v>
      </c>
      <c r="AY5" s="275"/>
      <c r="AZ5" s="275"/>
      <c r="BA5" s="275"/>
      <c r="BB5" s="276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 t="s">
        <v>43</v>
      </c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>
        <v>2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/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77">
        <v>42265</v>
      </c>
      <c r="BA6" s="278"/>
      <c r="BB6" s="279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35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35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92"/>
      <c r="AM7" s="53"/>
      <c r="AN7" s="53"/>
      <c r="AO7" s="273"/>
      <c r="AP7" s="273"/>
      <c r="AQ7" s="273"/>
      <c r="AR7" s="273"/>
      <c r="AS7" s="273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0.63000000000000012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tr">
        <f>IF(BV1=1,"Comprimento","Length")</f>
        <v>Comprimento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92"/>
      <c r="X10" s="92"/>
      <c r="Y10" s="92"/>
      <c r="Z10" s="92"/>
      <c r="AA10" s="53"/>
      <c r="AB10" s="53"/>
      <c r="AC10" s="92"/>
      <c r="AD10" s="92"/>
      <c r="AE10" s="92"/>
      <c r="AF10" s="92"/>
      <c r="AG10" s="92"/>
      <c r="AH10" s="92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41</v>
      </c>
      <c r="BE10" s="206"/>
      <c r="BF10" s="206"/>
      <c r="BG10" s="206"/>
      <c r="BH10" s="206"/>
      <c r="BI10" s="206"/>
      <c r="BJ10" s="206"/>
      <c r="BK10" s="207">
        <v>1</v>
      </c>
      <c r="BL10" s="206"/>
      <c r="BM10" s="208"/>
      <c r="BN10" s="209">
        <v>550</v>
      </c>
      <c r="BO10" s="210"/>
      <c r="BP10" s="211"/>
      <c r="BQ10" s="212">
        <v>275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0.02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0.03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0.04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0.05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0.63000000000000012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42073</v>
      </c>
      <c r="K15" s="137"/>
      <c r="L15" s="137"/>
      <c r="M15" s="137"/>
      <c r="N15" s="155">
        <v>42145</v>
      </c>
      <c r="O15" s="156"/>
      <c r="P15" s="155">
        <v>42145</v>
      </c>
      <c r="Q15" s="156"/>
      <c r="R15" s="137">
        <v>42146</v>
      </c>
      <c r="S15" s="137"/>
      <c r="T15" s="137">
        <v>42146</v>
      </c>
      <c r="U15" s="137"/>
      <c r="V15" s="137">
        <v>42177</v>
      </c>
      <c r="W15" s="137"/>
      <c r="X15" s="137">
        <v>42177</v>
      </c>
      <c r="Y15" s="137"/>
      <c r="Z15" s="137">
        <v>42176</v>
      </c>
      <c r="AA15" s="137"/>
      <c r="AB15" s="155">
        <v>42176</v>
      </c>
      <c r="AC15" s="156"/>
      <c r="AD15" s="137">
        <v>42178</v>
      </c>
      <c r="AE15" s="137"/>
      <c r="AF15" s="155">
        <v>42178</v>
      </c>
      <c r="AG15" s="156"/>
      <c r="AH15" s="155">
        <v>42251</v>
      </c>
      <c r="AI15" s="156"/>
      <c r="AJ15" s="155">
        <v>42251</v>
      </c>
      <c r="AK15" s="156"/>
      <c r="AL15" s="137" t="s">
        <v>34</v>
      </c>
      <c r="AM15" s="137"/>
      <c r="AN15" s="137" t="s">
        <v>34</v>
      </c>
      <c r="AO15" s="137"/>
      <c r="AP15" s="137">
        <v>42263</v>
      </c>
      <c r="AQ15" s="137"/>
      <c r="AR15" s="137"/>
      <c r="AS15" s="137"/>
      <c r="AT15" s="137">
        <v>42271</v>
      </c>
      <c r="AU15" s="137"/>
      <c r="AV15" s="137"/>
      <c r="AW15" s="137"/>
      <c r="AX15" s="137">
        <v>42272</v>
      </c>
      <c r="AY15" s="137"/>
      <c r="AZ15" s="137"/>
      <c r="BA15" s="137"/>
      <c r="BB15" s="137">
        <v>42277</v>
      </c>
      <c r="BC15" s="137"/>
      <c r="BD15" s="137"/>
      <c r="BE15" s="137"/>
      <c r="BF15" s="137">
        <v>42292</v>
      </c>
      <c r="BG15" s="137"/>
      <c r="BH15" s="137"/>
      <c r="BI15" s="137"/>
      <c r="BJ15" s="137">
        <v>42307</v>
      </c>
      <c r="BK15" s="137"/>
      <c r="BL15" s="137"/>
      <c r="BM15" s="137"/>
      <c r="BN15" s="137">
        <v>42318</v>
      </c>
      <c r="BO15" s="137"/>
      <c r="BP15" s="137"/>
      <c r="BQ15" s="137"/>
      <c r="BR15" s="153"/>
      <c r="BS15" s="45"/>
      <c r="BT15" s="69">
        <v>2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268">
        <v>1</v>
      </c>
      <c r="K17" s="269"/>
      <c r="L17" s="269"/>
      <c r="M17" s="270"/>
      <c r="N17" s="188">
        <v>0.8</v>
      </c>
      <c r="O17" s="264"/>
      <c r="P17" s="264"/>
      <c r="Q17" s="265"/>
      <c r="R17" s="188">
        <v>1</v>
      </c>
      <c r="S17" s="264"/>
      <c r="T17" s="264"/>
      <c r="U17" s="265"/>
      <c r="V17" s="188">
        <v>1</v>
      </c>
      <c r="W17" s="264"/>
      <c r="X17" s="264"/>
      <c r="Y17" s="265"/>
      <c r="Z17" s="188">
        <v>1</v>
      </c>
      <c r="AA17" s="264"/>
      <c r="AB17" s="264"/>
      <c r="AC17" s="265"/>
      <c r="AD17" s="188">
        <v>1</v>
      </c>
      <c r="AE17" s="264"/>
      <c r="AF17" s="264"/>
      <c r="AG17" s="265"/>
      <c r="AH17" s="188">
        <v>1</v>
      </c>
      <c r="AI17" s="264"/>
      <c r="AJ17" s="264"/>
      <c r="AK17" s="265"/>
      <c r="AL17" s="184"/>
      <c r="AM17" s="271"/>
      <c r="AN17" s="271"/>
      <c r="AO17" s="272"/>
      <c r="AP17" s="268">
        <v>0.8</v>
      </c>
      <c r="AQ17" s="269"/>
      <c r="AR17" s="269"/>
      <c r="AS17" s="270"/>
      <c r="AT17" s="188">
        <v>0.6</v>
      </c>
      <c r="AU17" s="264"/>
      <c r="AV17" s="264"/>
      <c r="AW17" s="265"/>
      <c r="AX17" s="173"/>
      <c r="AY17" s="174"/>
      <c r="AZ17" s="174"/>
      <c r="BA17" s="175"/>
      <c r="BB17" s="173"/>
      <c r="BC17" s="174"/>
      <c r="BD17" s="174"/>
      <c r="BE17" s="175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>
        <v>20</v>
      </c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0.1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0.03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</v>
      </c>
      <c r="AQ21" s="146"/>
      <c r="AR21" s="146"/>
      <c r="AS21" s="146"/>
      <c r="AT21" s="146">
        <v>0.05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0.09</v>
      </c>
      <c r="BC21" s="146"/>
      <c r="BD21" s="146"/>
      <c r="BE21" s="146"/>
      <c r="BF21" s="146">
        <v>0.1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33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/>
      <c r="O23" s="156"/>
      <c r="P23" s="155"/>
      <c r="Q23" s="156"/>
      <c r="R23" s="137"/>
      <c r="S23" s="137"/>
      <c r="T23" s="137"/>
      <c r="U23" s="137"/>
      <c r="V23" s="155"/>
      <c r="W23" s="156"/>
      <c r="X23" s="155"/>
      <c r="Y23" s="156"/>
      <c r="Z23" s="155"/>
      <c r="AA23" s="156"/>
      <c r="AB23" s="155"/>
      <c r="AC23" s="156"/>
      <c r="AD23" s="155"/>
      <c r="AE23" s="156"/>
      <c r="AF23" s="155"/>
      <c r="AG23" s="156"/>
      <c r="AH23" s="155"/>
      <c r="AI23" s="156"/>
      <c r="AJ23" s="155"/>
      <c r="AK23" s="156"/>
      <c r="AL23" s="137"/>
      <c r="AM23" s="137"/>
      <c r="AN23" s="137"/>
      <c r="AO23" s="137"/>
      <c r="AP23" s="137"/>
      <c r="AQ23" s="137"/>
      <c r="AR23" s="137"/>
      <c r="AS23" s="137"/>
      <c r="AT23" s="155"/>
      <c r="AU23" s="156"/>
      <c r="AV23" s="155"/>
      <c r="AW23" s="156"/>
      <c r="AX23" s="155"/>
      <c r="AY23" s="156"/>
      <c r="AZ23" s="155"/>
      <c r="BA23" s="156"/>
      <c r="BB23" s="137"/>
      <c r="BC23" s="137"/>
      <c r="BD23" s="137"/>
      <c r="BE23" s="137"/>
      <c r="BF23" s="137"/>
      <c r="BG23" s="137"/>
      <c r="BH23" s="137"/>
      <c r="BI23" s="137"/>
      <c r="BJ23" s="137"/>
      <c r="BK23" s="137"/>
      <c r="BL23" s="137"/>
      <c r="BM23" s="137"/>
      <c r="BN23" s="137"/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1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5"/>
      <c r="J25" s="173"/>
      <c r="K25" s="174"/>
      <c r="L25" s="174"/>
      <c r="M25" s="175"/>
      <c r="N25" s="173"/>
      <c r="O25" s="174"/>
      <c r="P25" s="174"/>
      <c r="Q25" s="175"/>
      <c r="R25" s="173"/>
      <c r="S25" s="174"/>
      <c r="T25" s="174"/>
      <c r="U25" s="175"/>
      <c r="V25" s="173"/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73"/>
      <c r="AM25" s="174"/>
      <c r="AN25" s="174"/>
      <c r="AO25" s="175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tr">
        <f>IF($BV$1=1,"Ferramenta","Tool")</f>
        <v>Ferramenta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v>0</v>
      </c>
      <c r="K29" s="146"/>
      <c r="L29" s="146"/>
      <c r="M29" s="146"/>
      <c r="N29" s="146">
        <v>0</v>
      </c>
      <c r="O29" s="146"/>
      <c r="P29" s="146"/>
      <c r="Q29" s="146"/>
      <c r="R29" s="146">
        <v>0</v>
      </c>
      <c r="S29" s="146"/>
      <c r="T29" s="146"/>
      <c r="U29" s="146"/>
      <c r="V29" s="146">
        <f>IF(BT31&lt;&gt;0,IF($BT31=1,(0),IF(BT31=2,(0),IF($BT31=3,(0),IF($BT31=4,(0),IF(BT31=5,(0),IF(BT31=6,(0),IF(BT31=7,(35))))))))/100)</f>
        <v>0</v>
      </c>
      <c r="W29" s="146"/>
      <c r="X29" s="146"/>
      <c r="Y29" s="146"/>
      <c r="Z29" s="146">
        <v>0</v>
      </c>
      <c r="AA29" s="146"/>
      <c r="AB29" s="146"/>
      <c r="AC29" s="146"/>
      <c r="AD29" s="146">
        <v>0</v>
      </c>
      <c r="AE29" s="146"/>
      <c r="AF29" s="146"/>
      <c r="AG29" s="146"/>
      <c r="AH29" s="146">
        <v>0</v>
      </c>
      <c r="AI29" s="146"/>
      <c r="AJ29" s="146"/>
      <c r="AK29" s="146"/>
      <c r="AL29" s="146">
        <v>0</v>
      </c>
      <c r="AM29" s="146"/>
      <c r="AN29" s="146"/>
      <c r="AO29" s="146"/>
      <c r="AP29" s="146">
        <v>0</v>
      </c>
      <c r="AQ29" s="146"/>
      <c r="AR29" s="146"/>
      <c r="AS29" s="146"/>
      <c r="AT29" s="146">
        <v>0</v>
      </c>
      <c r="AU29" s="146"/>
      <c r="AV29" s="146"/>
      <c r="AW29" s="146"/>
      <c r="AX29" s="146">
        <v>0</v>
      </c>
      <c r="AY29" s="146"/>
      <c r="AZ29" s="146"/>
      <c r="BA29" s="146"/>
      <c r="BB29" s="146">
        <v>0</v>
      </c>
      <c r="BC29" s="146"/>
      <c r="BD29" s="146"/>
      <c r="BE29" s="146"/>
      <c r="BF29" s="146">
        <v>0</v>
      </c>
      <c r="BG29" s="146"/>
      <c r="BH29" s="146"/>
      <c r="BI29" s="146"/>
      <c r="BJ29" s="146">
        <v>0</v>
      </c>
      <c r="BK29" s="146"/>
      <c r="BL29" s="146"/>
      <c r="BM29" s="146"/>
      <c r="BN29" s="146">
        <v>0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76"/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55"/>
      <c r="Q31" s="156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55"/>
      <c r="AC31" s="156"/>
      <c r="AD31" s="137"/>
      <c r="AE31" s="137"/>
      <c r="AF31" s="155"/>
      <c r="AG31" s="156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55"/>
      <c r="BK31" s="156"/>
      <c r="BL31" s="155"/>
      <c r="BM31" s="156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6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6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f>(J49*J45+N49*N45+R49*R45+V49*V45+Z49*Z45+AD49*AD45+AH49*AH45+AL49*AL45+AP49*AP45+AT49*AT45+AX49*AX45+BB49*$BB$45+BF49*BF45+BJ49*BJ45+BN49*BN45)</f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6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91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X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7" priority="4" stopIfTrue="1" operator="equal">
      <formula>1</formula>
    </cfRule>
  </conditionalFormatting>
  <conditionalFormatting sqref="F76:G79">
    <cfRule type="cellIs" dxfId="6" priority="1" stopIfTrue="1" operator="equal">
      <formula>1</formula>
    </cfRule>
    <cfRule type="cellIs" dxfId="5" priority="2" stopIfTrue="1" operator="equal">
      <formula>2</formula>
    </cfRule>
    <cfRule type="cellIs" dxfId="4" priority="3" stopIfTrue="1" operator="equal">
      <formula>3</formula>
    </cfRule>
  </conditionalFormatting>
  <dataValidations count="15"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70:M70 J30:M30 J38:M38 J46:M46 J54:M54 J62:M62 J22:M22">
      <formula1>IF($BV$1=1,"Recortar e/ou puncionar","Trim Pierce Tool")</formula1>
    </dataValidation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70:Q70 N30:Q30 N38:Q38 N46:Q46 N54:Q54 N62:Q62 N22:Q22"/>
    <dataValidation allowBlank="1" showInputMessage="1" showErrorMessage="1" promptTitle="Cast pattern" prompt="Cast pattern aproved." sqref="R14:U14 R70:U70 R30:U30 R38:U38 R46:U46 R54:U54 R62:U62 R22:U22"/>
    <dataValidation allowBlank="1" showInputMessage="1" showErrorMessage="1" promptTitle="Cast - Fundido" prompt="- Cast iron and steel cast in house._x000a__x000a_- Fundido e aços na Tower." sqref="V14:Y14 V70:Y70 V30:Y30 V38:Y38 V46:Y46 V54:Y54 V62:Y62 V22:Y22"/>
    <dataValidation allowBlank="1" showInputMessage="1" showErrorMessage="1" promptTitle="CAD" prompt="- 3D milling surfaces and 2D part design details._x000a__x000a_- Modelamento." sqref="Z14:AC14 Z70:AC70 Z30:AC30 Z38:AC38 Z46:AC46 Z54:AC54 Z62:AC62 Z22:AC22"/>
    <dataValidation allowBlank="1" showInputMessage="1" showErrorMessage="1" promptTitle="CAM" prompt="- NC-programming._x000a__x000a_- Programa de Usinagem 3D." sqref="AD14:AG14 AD70:AG70 AD30:AG30 AD38:AG38 AD46:AG46 AD54:AG54 AD62:AG62 AD22:AG22"/>
    <dataValidation allowBlank="1" showInputMessage="1" showErrorMessage="1" promptTitle="2D Milling - Usinagem 2D" prompt="- 2D Milling single part milling_x000a__x000a_- Usinagem 2D de peças unitárias." sqref="AH14:AK14 AH70:AK70 AH30:AK30 AH38:AK38 AH46:AK46 AH54:AK54 AH62:AK62 AH22:AK22"/>
    <dataValidation allowBlank="1" showInputMessage="1" showErrorMessage="1" promptTitle="Assembly 1" prompt="- Assemble tools, heat treatment._x000a__x000a_- Montagem da ferramenta e tratamento térmico." sqref="AL14:AO14 AL70:AO70 AL30:AO30 AL38:AO38 AL46:AO46 AL54:AO54 AL62:AO62 AL22:AO22"/>
    <dataValidation allowBlank="1" showInputMessage="1" showErrorMessage="1" promptTitle="3D Milling" prompt="- 3d milling of assembled and tool hardening, HSC._x000a__x000a_- Usinagem 3D da ferramenta montada e com tratamento térmico." sqref="AP14:AS14 AP70:AS70 AP30:AS30 AP38:AS38 AP46:AS46 AP54:AS54 AP62:AS62 AP22:AS22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70:AW70 AT30:AW30 AT38:AW38 AT46:AW46 AT54:AW54 AT62:AW62 AT22:AW22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70:BA70 AX30:BA30 AX38:BA38 AX46:BA46 AX54:BA54 AX62:BA62 AX22:BA22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Ready for shipping " prompt="- Pack dies and prepare for shipping to press shop._x000a__x000a_- Conjunto de ferramentas preparadas para transportar para Estamparia." sqref="BJ14:BM14 BJ70:BM70 BJ30:BM30 BJ38:BM38 BJ46:BM46 BJ54:BM54 BJ62:BM62 BJ22:BM22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70:BQ70 BN30:BQ30 BN38:BQ38 BN46:BQ46 BN54:BQ54 BN62:BQ62 BN22:BQ22"/>
    <dataValidation allowBlank="1" showInputMessage="1" showErrorMessage="1" promptTitle="2nd correction loop - Tryout 2" prompt="- Correct dies referring to CMM-report._x000a__x000a_- Correção da Ferramenta conforme relatório dimensional (Tower)." sqref="BF14:BI14 BF70:BI70 BF30:BI30 BF38:BI38 BF46:BI46 BF54:BI54 BF62:BI62 BF22:BI22"/>
  </dataValidations>
  <printOptions horizontalCentered="1" verticalCentered="1"/>
  <pageMargins left="0.19685039370078741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142875</xdr:rowOff>
                  </from>
                  <to>
                    <xdr:col>4</xdr:col>
                    <xdr:colOff>38100</xdr:colOff>
                    <xdr:row>13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4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152400</xdr:rowOff>
                  </from>
                  <to>
                    <xdr:col>4</xdr:col>
                    <xdr:colOff>9525</xdr:colOff>
                    <xdr:row>21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5" r:id="rId6" name="Drop Down 3">
              <controlPr defaultSize="0" autoLine="0" autoPict="0">
                <anchor>
                  <from>
                    <xdr:col>4</xdr:col>
                    <xdr:colOff>9525</xdr:colOff>
                    <xdr:row>5</xdr:row>
                    <xdr:rowOff>47625</xdr:rowOff>
                  </from>
                  <to>
                    <xdr:col>8</xdr:col>
                    <xdr:colOff>190500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6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133350</xdr:rowOff>
                  </from>
                  <to>
                    <xdr:col>4</xdr:col>
                    <xdr:colOff>9525</xdr:colOff>
                    <xdr:row>29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7" r:id="rId8" name="Drop Down 5">
              <controlPr defaultSize="0" autoLine="0" autoPict="0">
                <anchor>
                  <from>
                    <xdr:col>2</xdr:col>
                    <xdr:colOff>47625</xdr:colOff>
                    <xdr:row>37</xdr:row>
                    <xdr:rowOff>171450</xdr:rowOff>
                  </from>
                  <to>
                    <xdr:col>4</xdr:col>
                    <xdr:colOff>85725</xdr:colOff>
                    <xdr:row>37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8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133350</xdr:rowOff>
                  </from>
                  <to>
                    <xdr:col>4</xdr:col>
                    <xdr:colOff>0</xdr:colOff>
                    <xdr:row>45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19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180975</xdr:rowOff>
                  </from>
                  <to>
                    <xdr:col>4</xdr:col>
                    <xdr:colOff>9525</xdr:colOff>
                    <xdr:row>53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0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180975</xdr:rowOff>
                  </from>
                  <to>
                    <xdr:col>4</xdr:col>
                    <xdr:colOff>9525</xdr:colOff>
                    <xdr:row>61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521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133350</xdr:rowOff>
                  </from>
                  <to>
                    <xdr:col>4</xdr:col>
                    <xdr:colOff>47625</xdr:colOff>
                    <xdr:row>69</xdr:row>
                    <xdr:rowOff>304800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F84"/>
  <sheetViews>
    <sheetView showGridLines="0" topLeftCell="B1" zoomScale="70" zoomScaleNormal="70" zoomScaleSheetLayoutView="70" workbookViewId="0">
      <selection activeCell="BB23" sqref="BB23:BC23"/>
    </sheetView>
  </sheetViews>
  <sheetFormatPr defaultColWidth="9.140625" defaultRowHeight="16.5" customHeight="1" x14ac:dyDescent="0.2"/>
  <cols>
    <col min="1" max="1" width="0.5703125" style="29" hidden="1" customWidth="1"/>
    <col min="2" max="2" width="3.7109375" style="29" customWidth="1"/>
    <col min="3" max="4" width="3.7109375" style="32" customWidth="1"/>
    <col min="5" max="5" width="4.42578125" style="32" customWidth="1"/>
    <col min="6" max="23" width="3.7109375" style="32" customWidth="1"/>
    <col min="24" max="24" width="4.28515625" style="32" customWidth="1"/>
    <col min="25" max="26" width="3.7109375" style="32" customWidth="1"/>
    <col min="27" max="27" width="4.5703125" style="32" customWidth="1"/>
    <col min="28" max="33" width="3.7109375" style="32" customWidth="1"/>
    <col min="34" max="34" width="3.5703125" style="32" customWidth="1"/>
    <col min="35" max="36" width="3.7109375" style="32" customWidth="1"/>
    <col min="37" max="37" width="4.85546875" style="32" customWidth="1"/>
    <col min="38" max="53" width="3.7109375" style="32" customWidth="1"/>
    <col min="54" max="54" width="4.7109375" style="32" customWidth="1"/>
    <col min="55" max="69" width="3.7109375" style="32" customWidth="1"/>
    <col min="70" max="70" width="11.140625" style="29" customWidth="1"/>
    <col min="71" max="71" width="1.42578125" style="33" customWidth="1"/>
    <col min="72" max="72" width="7" style="34" hidden="1" customWidth="1"/>
    <col min="73" max="73" width="36.7109375" style="33" hidden="1" customWidth="1"/>
    <col min="74" max="78" width="3.7109375" style="33" customWidth="1"/>
    <col min="79" max="16384" width="9.140625" style="29"/>
  </cols>
  <sheetData>
    <row r="1" spans="1:84" ht="16.5" customHeight="1" thickTop="1" x14ac:dyDescent="0.2">
      <c r="B1" s="30"/>
      <c r="C1" s="31"/>
      <c r="D1" s="31"/>
      <c r="E1" s="31"/>
      <c r="F1" s="31"/>
      <c r="G1" s="31"/>
      <c r="H1" s="236" t="str">
        <f>IF(BV1=1,"ACOMPANHAMENTO DE EVOLUÇÃO DE FERRAMENTAL","TOOLING ACCOMPANIMENT")</f>
        <v>ACOMPANHAMENTO DE EVOLUÇÃO DE FERRAMENTAL</v>
      </c>
      <c r="I1" s="236"/>
      <c r="J1" s="236"/>
      <c r="K1" s="236"/>
      <c r="L1" s="236"/>
      <c r="M1" s="236"/>
      <c r="N1" s="236"/>
      <c r="O1" s="236"/>
      <c r="P1" s="236"/>
      <c r="Q1" s="236"/>
      <c r="R1" s="236"/>
      <c r="S1" s="236"/>
      <c r="T1" s="236"/>
      <c r="U1" s="236"/>
      <c r="V1" s="236"/>
      <c r="W1" s="236"/>
      <c r="X1" s="236"/>
      <c r="Y1" s="236"/>
      <c r="Z1" s="236"/>
      <c r="AA1" s="236"/>
      <c r="AB1" s="236"/>
      <c r="AC1" s="236"/>
      <c r="AD1" s="236"/>
      <c r="AE1" s="236"/>
      <c r="AF1" s="236"/>
      <c r="AG1" s="236"/>
      <c r="AH1" s="236"/>
      <c r="AI1" s="236"/>
      <c r="AJ1" s="236"/>
      <c r="AK1" s="236"/>
      <c r="AL1" s="236"/>
      <c r="AM1" s="236"/>
      <c r="AN1" s="236"/>
      <c r="AO1" s="236"/>
      <c r="AP1" s="236"/>
      <c r="AQ1" s="236"/>
      <c r="AR1" s="236"/>
      <c r="AS1" s="236"/>
      <c r="AT1" s="236"/>
      <c r="AU1" s="236"/>
      <c r="AV1" s="236"/>
      <c r="AW1" s="236"/>
      <c r="AX1" s="236"/>
      <c r="AY1" s="236"/>
      <c r="AZ1" s="236"/>
      <c r="BA1" s="236"/>
      <c r="BB1" s="237"/>
      <c r="BD1" s="242" t="str">
        <f>IF(BV1=1,"Foto","Picture")</f>
        <v>Foto</v>
      </c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4"/>
      <c r="BV1" s="33">
        <v>1</v>
      </c>
      <c r="BW1" s="33" t="s">
        <v>0</v>
      </c>
    </row>
    <row r="2" spans="1:84" ht="29.25" customHeight="1" x14ac:dyDescent="0.2">
      <c r="B2" s="35"/>
      <c r="C2" s="36"/>
      <c r="D2" s="36"/>
      <c r="E2" s="36"/>
      <c r="F2" s="36"/>
      <c r="G2" s="36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9"/>
      <c r="BD2" s="245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7"/>
      <c r="BW2" s="33" t="s">
        <v>1</v>
      </c>
    </row>
    <row r="3" spans="1:84" ht="16.5" customHeight="1" thickBot="1" x14ac:dyDescent="0.25">
      <c r="B3" s="37"/>
      <c r="C3" s="38"/>
      <c r="D3" s="38"/>
      <c r="E3" s="38"/>
      <c r="F3" s="38"/>
      <c r="G3" s="38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1"/>
      <c r="BD3" s="245"/>
      <c r="BE3" s="246"/>
      <c r="BF3" s="246"/>
      <c r="BG3" s="246"/>
      <c r="BH3" s="246"/>
      <c r="BI3" s="246"/>
      <c r="BJ3" s="246"/>
      <c r="BK3" s="246"/>
      <c r="BL3" s="246"/>
      <c r="BM3" s="246"/>
      <c r="BN3" s="246"/>
      <c r="BO3" s="246"/>
      <c r="BP3" s="246"/>
      <c r="BQ3" s="246"/>
      <c r="BR3" s="247"/>
      <c r="BW3" s="33">
        <f>IF(BR13&lt;&gt;0,1,0)</f>
        <v>1</v>
      </c>
    </row>
    <row r="4" spans="1:84" ht="9" customHeight="1" thickTop="1" thickBot="1" x14ac:dyDescent="0.25">
      <c r="BD4" s="245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7"/>
      <c r="BW4" s="33">
        <f>IF(BR21&lt;&gt;0,1,0)</f>
        <v>0</v>
      </c>
    </row>
    <row r="5" spans="1:84" s="39" customFormat="1" ht="21.75" customHeight="1" thickTop="1" x14ac:dyDescent="0.2">
      <c r="B5" s="1" t="str">
        <f>IF(BV1=1,"Cliente:","Customer:")</f>
        <v>Cliente:</v>
      </c>
      <c r="C5" s="2"/>
      <c r="D5" s="2"/>
      <c r="E5" s="251" t="s">
        <v>31</v>
      </c>
      <c r="F5" s="251"/>
      <c r="G5" s="251"/>
      <c r="H5" s="251"/>
      <c r="I5" s="251"/>
      <c r="J5" s="251"/>
      <c r="K5" s="251"/>
      <c r="L5" s="2" t="str">
        <f>IF($BV$1=1,"Produto:","Product:")</f>
        <v>Produto:</v>
      </c>
      <c r="M5" s="2"/>
      <c r="N5" s="2"/>
      <c r="O5" s="252" t="s">
        <v>44</v>
      </c>
      <c r="P5" s="252"/>
      <c r="Q5" s="252"/>
      <c r="R5" s="252"/>
      <c r="S5" s="252"/>
      <c r="T5" s="252"/>
      <c r="U5" s="252"/>
      <c r="V5" s="252"/>
      <c r="W5" s="252"/>
      <c r="X5" s="2" t="str">
        <f>IF(BV1=1,"Modelo matemático:","CAD data:")</f>
        <v>Modelo matemático:</v>
      </c>
      <c r="Y5" s="3"/>
      <c r="Z5" s="3"/>
      <c r="AA5" s="2"/>
      <c r="AB5" s="2"/>
      <c r="AC5" s="253"/>
      <c r="AD5" s="253"/>
      <c r="AE5" s="253"/>
      <c r="AF5" s="253"/>
      <c r="AG5" s="253"/>
      <c r="AH5" s="253"/>
      <c r="AI5" s="254"/>
      <c r="AJ5" s="40"/>
      <c r="AK5" s="41" t="str">
        <f>IF(BV1=1,"Doc. Revisado em:","Document revised in:")</f>
        <v>Doc. Revisado em:</v>
      </c>
      <c r="AL5" s="3"/>
      <c r="AM5" s="3"/>
      <c r="AN5" s="42"/>
      <c r="AO5" s="43"/>
      <c r="AP5" s="44"/>
      <c r="AQ5" s="274"/>
      <c r="AR5" s="274"/>
      <c r="AS5" s="274"/>
      <c r="AT5" s="2" t="str">
        <f>IF(BV1=1,"Preenchido por:","Prepared by::" )</f>
        <v>Preenchido por:</v>
      </c>
      <c r="AU5" s="3"/>
      <c r="AV5" s="3"/>
      <c r="AW5" s="3"/>
      <c r="AX5" s="275" t="s">
        <v>39</v>
      </c>
      <c r="AY5" s="275"/>
      <c r="AZ5" s="275"/>
      <c r="BA5" s="275"/>
      <c r="BB5" s="276"/>
      <c r="BC5" s="40"/>
      <c r="BD5" s="245"/>
      <c r="BE5" s="246"/>
      <c r="BF5" s="246"/>
      <c r="BG5" s="246"/>
      <c r="BH5" s="246"/>
      <c r="BI5" s="246"/>
      <c r="BJ5" s="246"/>
      <c r="BK5" s="246"/>
      <c r="BL5" s="246"/>
      <c r="BM5" s="246"/>
      <c r="BN5" s="246"/>
      <c r="BO5" s="246"/>
      <c r="BP5" s="246"/>
      <c r="BQ5" s="246"/>
      <c r="BR5" s="247"/>
      <c r="BS5" s="45"/>
      <c r="BT5" s="46"/>
      <c r="BU5" s="45"/>
      <c r="BV5" s="45"/>
      <c r="BW5" s="45">
        <f>IF(BR29&lt;&gt;0,1,0)</f>
        <v>0</v>
      </c>
      <c r="BX5" s="45"/>
      <c r="BY5" s="45"/>
      <c r="BZ5" s="45"/>
    </row>
    <row r="6" spans="1:84" s="39" customFormat="1" ht="21.75" customHeight="1" x14ac:dyDescent="0.2">
      <c r="B6" s="4" t="str">
        <f>IF(BV1=1,"Versão:","Version:")</f>
        <v>Versão:</v>
      </c>
      <c r="C6" s="5"/>
      <c r="D6" s="5"/>
      <c r="E6" s="6"/>
      <c r="F6" s="6"/>
      <c r="G6" s="6"/>
      <c r="H6" s="6"/>
      <c r="I6" s="6"/>
      <c r="J6" s="6"/>
      <c r="K6" s="6"/>
      <c r="L6" s="5" t="str">
        <f>IF(BV1=1,"Denominação:","Denomination:")</f>
        <v>Denominação:</v>
      </c>
      <c r="M6" s="47"/>
      <c r="N6" s="5"/>
      <c r="O6" s="47"/>
      <c r="P6" s="258" t="s">
        <v>43</v>
      </c>
      <c r="Q6" s="258"/>
      <c r="R6" s="258"/>
      <c r="S6" s="258"/>
      <c r="T6" s="258"/>
      <c r="U6" s="258"/>
      <c r="V6" s="258"/>
      <c r="W6" s="258"/>
      <c r="X6" s="5" t="str">
        <f>IF(BV1=1,"Revisão do modelo matemático:","Revision of the CAD data:")</f>
        <v>Revisão do modelo matemático:</v>
      </c>
      <c r="Y6" s="48"/>
      <c r="Z6" s="5"/>
      <c r="AA6" s="5"/>
      <c r="AB6" s="5"/>
      <c r="AC6" s="93"/>
      <c r="AD6" s="93"/>
      <c r="AE6" s="93"/>
      <c r="AF6" s="93"/>
      <c r="AG6" s="260">
        <v>3</v>
      </c>
      <c r="AH6" s="260"/>
      <c r="AI6" s="261"/>
      <c r="AJ6" s="40"/>
      <c r="AK6" s="49" t="str">
        <f>IF(BV1=1,"Nº da Revisão:","Nº of Revision:")</f>
        <v>Nº da Revisão:</v>
      </c>
      <c r="AL6" s="47"/>
      <c r="AM6" s="47"/>
      <c r="AN6" s="47"/>
      <c r="AO6" s="50"/>
      <c r="AP6" s="51"/>
      <c r="AQ6" s="51"/>
      <c r="AR6" s="51"/>
      <c r="AS6" s="51"/>
      <c r="AT6" s="5" t="str">
        <f>IF(BV1=1,"Data da última atualização:","Date of the last update:" )</f>
        <v>Data da última atualização:</v>
      </c>
      <c r="AU6" s="47"/>
      <c r="AV6" s="47"/>
      <c r="AW6" s="47"/>
      <c r="AX6" s="93"/>
      <c r="AY6" s="93"/>
      <c r="AZ6" s="277">
        <v>42265</v>
      </c>
      <c r="BA6" s="278"/>
      <c r="BB6" s="279"/>
      <c r="BC6" s="40"/>
      <c r="BD6" s="245"/>
      <c r="BE6" s="246"/>
      <c r="BF6" s="246"/>
      <c r="BG6" s="246"/>
      <c r="BH6" s="246"/>
      <c r="BI6" s="246"/>
      <c r="BJ6" s="246"/>
      <c r="BK6" s="246"/>
      <c r="BL6" s="246"/>
      <c r="BM6" s="246"/>
      <c r="BN6" s="246"/>
      <c r="BO6" s="246"/>
      <c r="BP6" s="246"/>
      <c r="BQ6" s="246"/>
      <c r="BR6" s="247"/>
      <c r="BS6" s="45"/>
      <c r="BT6" s="46"/>
      <c r="BU6" s="45"/>
      <c r="BV6" s="45"/>
      <c r="BW6" s="45">
        <f>IF(BR37&lt;&gt;0,1,0)</f>
        <v>0</v>
      </c>
      <c r="BX6" s="45"/>
      <c r="BY6" s="45"/>
      <c r="BZ6" s="45"/>
    </row>
    <row r="7" spans="1:84" s="39" customFormat="1" ht="21.75" customHeight="1" thickBot="1" x14ac:dyDescent="0.25">
      <c r="B7" s="52" t="str">
        <f>IF($BV$1=1,"Fornecedor:","Supplier:")</f>
        <v>Fornecedor:</v>
      </c>
      <c r="C7" s="53"/>
      <c r="D7" s="53"/>
      <c r="E7" s="214" t="s">
        <v>35</v>
      </c>
      <c r="F7" s="214"/>
      <c r="G7" s="214"/>
      <c r="H7" s="214"/>
      <c r="I7" s="214"/>
      <c r="J7" s="214"/>
      <c r="K7" s="214"/>
      <c r="L7" s="48"/>
      <c r="M7" s="48"/>
      <c r="N7" s="48"/>
      <c r="O7" s="48"/>
      <c r="P7" s="259"/>
      <c r="Q7" s="259"/>
      <c r="R7" s="259"/>
      <c r="S7" s="259"/>
      <c r="T7" s="259"/>
      <c r="U7" s="259"/>
      <c r="V7" s="259"/>
      <c r="W7" s="259"/>
      <c r="X7" s="13" t="str">
        <f>IF(BV1=1,"Fornecedor de Projetos:","Die design supplier:")</f>
        <v>Fornecedor de Projetos:</v>
      </c>
      <c r="Y7" s="48"/>
      <c r="Z7" s="53"/>
      <c r="AA7" s="53"/>
      <c r="AB7" s="53"/>
      <c r="AC7" s="7"/>
      <c r="AD7" s="214" t="s">
        <v>35</v>
      </c>
      <c r="AE7" s="214"/>
      <c r="AF7" s="214"/>
      <c r="AG7" s="214"/>
      <c r="AH7" s="214"/>
      <c r="AI7" s="215"/>
      <c r="AJ7" s="40"/>
      <c r="AK7" s="54" t="str">
        <f>IF(BV1=1,"Revisado por:","Revised for:")</f>
        <v>Revisado por:</v>
      </c>
      <c r="AL7" s="92"/>
      <c r="AM7" s="53"/>
      <c r="AN7" s="53"/>
      <c r="AO7" s="273"/>
      <c r="AP7" s="273"/>
      <c r="AQ7" s="273"/>
      <c r="AR7" s="273"/>
      <c r="AS7" s="273"/>
      <c r="AT7" s="7"/>
      <c r="AU7" s="7"/>
      <c r="AV7" s="7"/>
      <c r="AW7" s="7"/>
      <c r="AX7" s="7"/>
      <c r="AY7" s="7"/>
      <c r="AZ7" s="7"/>
      <c r="BA7" s="8"/>
      <c r="BB7" s="9"/>
      <c r="BC7" s="40"/>
      <c r="BD7" s="248"/>
      <c r="BE7" s="249"/>
      <c r="BF7" s="249"/>
      <c r="BG7" s="249"/>
      <c r="BH7" s="249"/>
      <c r="BI7" s="249"/>
      <c r="BJ7" s="249"/>
      <c r="BK7" s="249"/>
      <c r="BL7" s="249"/>
      <c r="BM7" s="249"/>
      <c r="BN7" s="249"/>
      <c r="BO7" s="249"/>
      <c r="BP7" s="249"/>
      <c r="BQ7" s="249"/>
      <c r="BR7" s="250"/>
      <c r="BS7" s="45"/>
      <c r="BT7" s="55" t="s">
        <v>2</v>
      </c>
      <c r="BU7" s="45" t="s">
        <v>3</v>
      </c>
      <c r="BV7" s="45"/>
      <c r="BW7" s="45">
        <f>IF(BR45&lt;&gt;0,1,0)</f>
        <v>0</v>
      </c>
      <c r="BX7" s="45"/>
      <c r="BY7" s="45"/>
      <c r="BZ7" s="45"/>
    </row>
    <row r="8" spans="1:84" s="39" customFormat="1" ht="16.5" customHeight="1" thickTop="1" thickBot="1" x14ac:dyDescent="0.25">
      <c r="B8" s="10" t="str">
        <f>IF(BV1=1,"Legenda:","Legend:")</f>
        <v>Legenda:</v>
      </c>
      <c r="C8" s="11"/>
      <c r="D8" s="2"/>
      <c r="E8" s="2" t="str">
        <f>IF($BV$1=1,"Obs: As percentagens referentes ao tipos de ferramentas e bases estão conforme milestone para construção de ferramentas.","The percentages refering to the types of tools and bases are agreement milestone's tools contruction. ")</f>
        <v>Obs: As percentagens referentes ao tipos de ferramentas e bases estão conforme milestone para construção de ferramentas.</v>
      </c>
      <c r="F8" s="2"/>
      <c r="G8" s="2"/>
      <c r="H8" s="2"/>
      <c r="I8" s="2"/>
      <c r="J8" s="2"/>
      <c r="K8" s="2"/>
      <c r="L8" s="2"/>
      <c r="M8" s="2"/>
      <c r="N8" s="3"/>
      <c r="O8" s="3"/>
      <c r="P8" s="2"/>
      <c r="Q8" s="2"/>
      <c r="R8" s="2"/>
      <c r="S8" s="11"/>
      <c r="T8" s="11"/>
      <c r="U8" s="3"/>
      <c r="V8" s="3"/>
      <c r="W8" s="2"/>
      <c r="X8" s="48"/>
      <c r="Y8" s="3"/>
      <c r="Z8" s="3"/>
      <c r="AA8" s="3"/>
      <c r="AB8" s="3"/>
      <c r="AC8" s="3"/>
      <c r="AD8" s="3"/>
      <c r="AE8" s="2"/>
      <c r="AF8" s="2"/>
      <c r="AG8" s="2"/>
      <c r="AH8" s="2"/>
      <c r="AI8" s="12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217" t="str">
        <f>IF(BV1=1,"Tamanho do blank desenvolvido","Blank size (DEFINITIVE)")</f>
        <v>Tamanho do blank desenvolvido</v>
      </c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9"/>
      <c r="BS8" s="45"/>
      <c r="BT8" s="55" t="s">
        <v>4</v>
      </c>
      <c r="BU8" s="45" t="s">
        <v>5</v>
      </c>
      <c r="BV8" s="45"/>
      <c r="BW8" s="45">
        <f>IF(BR53&lt;&gt;0,1,0)</f>
        <v>0</v>
      </c>
      <c r="BX8" s="45"/>
      <c r="BY8" s="45"/>
      <c r="BZ8" s="45"/>
    </row>
    <row r="9" spans="1:84" s="39" customFormat="1" ht="16.5" customHeight="1" thickTop="1" x14ac:dyDescent="0.2">
      <c r="B9" s="56" t="s">
        <v>2</v>
      </c>
      <c r="C9" s="57" t="str">
        <f>IF($BV$1=1,"Formar","Drawing Tool")</f>
        <v>Formar</v>
      </c>
      <c r="D9" s="57"/>
      <c r="E9" s="57"/>
      <c r="F9" s="57"/>
      <c r="G9" s="57"/>
      <c r="H9" s="57"/>
      <c r="I9" s="57"/>
      <c r="J9" s="47"/>
      <c r="K9" s="58" t="s">
        <v>6</v>
      </c>
      <c r="L9" s="57" t="str">
        <f>IF($BV$1=1,"Recortar e/ou puncionar","Trim Pierce Tool")</f>
        <v>Recortar e/ou puncionar</v>
      </c>
      <c r="M9" s="47"/>
      <c r="N9" s="57"/>
      <c r="O9" s="57"/>
      <c r="P9" s="5"/>
      <c r="Q9" s="5"/>
      <c r="R9" s="58" t="s">
        <v>7</v>
      </c>
      <c r="S9" s="5" t="str">
        <f>IF($BV$1=1,"Recortar, puncionar e calibrar com cunha","Cam trim/pierce/restrike")</f>
        <v>Recortar, puncionar e calibrar com cunha</v>
      </c>
      <c r="T9" s="47"/>
      <c r="U9" s="5"/>
      <c r="V9" s="5"/>
      <c r="W9" s="5"/>
      <c r="X9" s="48"/>
      <c r="Y9" s="47"/>
      <c r="Z9" s="47"/>
      <c r="AA9" s="47"/>
      <c r="AB9" s="47"/>
      <c r="AC9" s="47"/>
      <c r="AD9" s="59" t="s">
        <v>8</v>
      </c>
      <c r="AE9" s="5" t="str">
        <f>IF($BV$1=1,"Base de Conjunção","Common Plate")</f>
        <v>Base de Conjunção</v>
      </c>
      <c r="AF9" s="47"/>
      <c r="AG9" s="47"/>
      <c r="AH9" s="47"/>
      <c r="AI9" s="60"/>
      <c r="AJ9" s="40"/>
      <c r="AK9" s="220" t="str">
        <f>IF(BV1=1,"Data de entrega do Dispositivo de controle:","Delivery date of the Controle Gage:")</f>
        <v>Data de entrega do Dispositivo de controle:</v>
      </c>
      <c r="AL9" s="221"/>
      <c r="AM9" s="221"/>
      <c r="AN9" s="221"/>
      <c r="AO9" s="221"/>
      <c r="AP9" s="221"/>
      <c r="AQ9" s="224"/>
      <c r="AR9" s="224"/>
      <c r="AS9" s="225"/>
      <c r="AT9" s="40"/>
      <c r="AU9" s="220" t="str">
        <f>IF(BV1=1,"Média % da Evolução:","Average % of the Evolution: " )</f>
        <v>Média % da Evolução:</v>
      </c>
      <c r="AV9" s="221"/>
      <c r="AW9" s="221"/>
      <c r="AX9" s="221"/>
      <c r="AY9" s="221"/>
      <c r="AZ9" s="228">
        <f>IF(BR13&lt;&gt;0,(BR13+BR21+BR29+BR37+BR45+BR53+BR61)/SUM(BW3:BW9),0)</f>
        <v>0.68900000000000006</v>
      </c>
      <c r="BA9" s="228"/>
      <c r="BB9" s="229"/>
      <c r="BC9" s="40"/>
      <c r="BD9" s="232" t="s">
        <v>9</v>
      </c>
      <c r="BE9" s="233"/>
      <c r="BF9" s="233"/>
      <c r="BG9" s="233"/>
      <c r="BH9" s="233"/>
      <c r="BI9" s="233"/>
      <c r="BJ9" s="233"/>
      <c r="BK9" s="234" t="str">
        <f>IF(BV1=1,"Espessura","Tickness")</f>
        <v>Espessura</v>
      </c>
      <c r="BL9" s="233"/>
      <c r="BM9" s="235"/>
      <c r="BN9" s="200" t="str">
        <f>IF(BV1=1,"Largura","Width")</f>
        <v>Largura</v>
      </c>
      <c r="BO9" s="201"/>
      <c r="BP9" s="202"/>
      <c r="BQ9" s="203" t="str">
        <f>IF(BV1=1,"Comprimento","Length")</f>
        <v>Comprimento</v>
      </c>
      <c r="BR9" s="204"/>
      <c r="BS9" s="45"/>
      <c r="BT9" s="55" t="s">
        <v>6</v>
      </c>
      <c r="BU9" s="45" t="s">
        <v>10</v>
      </c>
      <c r="BV9" s="45"/>
      <c r="BW9" s="45">
        <f>IF(BR61&lt;&gt;0,1,0)</f>
        <v>0</v>
      </c>
      <c r="BX9" s="45"/>
      <c r="BY9" s="45"/>
      <c r="BZ9" s="45"/>
    </row>
    <row r="10" spans="1:84" s="39" customFormat="1" ht="23.25" customHeight="1" thickBot="1" x14ac:dyDescent="0.25">
      <c r="B10" s="61" t="s">
        <v>4</v>
      </c>
      <c r="C10" s="62" t="str">
        <f>IF($BV$1=1,"Formar com alojamentos de aços","Drawing Tool with Steel inlay")</f>
        <v>Formar com alojamentos de aços</v>
      </c>
      <c r="D10" s="13"/>
      <c r="E10" s="13"/>
      <c r="F10" s="13"/>
      <c r="G10" s="53"/>
      <c r="H10" s="53"/>
      <c r="I10" s="53"/>
      <c r="J10" s="53"/>
      <c r="K10" s="63" t="s">
        <v>11</v>
      </c>
      <c r="L10" s="13" t="str">
        <f>IF($BV$1=1,"Calibrar","Restrike Tool")</f>
        <v>Calibrar</v>
      </c>
      <c r="M10" s="53"/>
      <c r="N10" s="62"/>
      <c r="O10" s="62"/>
      <c r="P10" s="53"/>
      <c r="Q10" s="53"/>
      <c r="R10" s="63" t="s">
        <v>12</v>
      </c>
      <c r="S10" s="13" t="str">
        <f>IF($BV$1=1,"Base Única","Only Base")</f>
        <v>Base Única</v>
      </c>
      <c r="T10" s="13"/>
      <c r="U10" s="13"/>
      <c r="V10" s="13"/>
      <c r="W10" s="92"/>
      <c r="X10" s="92"/>
      <c r="Y10" s="92"/>
      <c r="Z10" s="92"/>
      <c r="AA10" s="53"/>
      <c r="AB10" s="53"/>
      <c r="AC10" s="92"/>
      <c r="AD10" s="92"/>
      <c r="AE10" s="92"/>
      <c r="AF10" s="92"/>
      <c r="AG10" s="92"/>
      <c r="AH10" s="92"/>
      <c r="AI10" s="14"/>
      <c r="AJ10" s="40"/>
      <c r="AK10" s="222"/>
      <c r="AL10" s="223"/>
      <c r="AM10" s="223"/>
      <c r="AN10" s="223"/>
      <c r="AO10" s="223"/>
      <c r="AP10" s="223"/>
      <c r="AQ10" s="226"/>
      <c r="AR10" s="226"/>
      <c r="AS10" s="227"/>
      <c r="AT10" s="40"/>
      <c r="AU10" s="222"/>
      <c r="AV10" s="223"/>
      <c r="AW10" s="223"/>
      <c r="AX10" s="223"/>
      <c r="AY10" s="223"/>
      <c r="AZ10" s="230"/>
      <c r="BA10" s="230"/>
      <c r="BB10" s="231"/>
      <c r="BC10" s="40"/>
      <c r="BD10" s="205" t="s">
        <v>40</v>
      </c>
      <c r="BE10" s="206"/>
      <c r="BF10" s="206"/>
      <c r="BG10" s="206"/>
      <c r="BH10" s="206"/>
      <c r="BI10" s="206"/>
      <c r="BJ10" s="206"/>
      <c r="BK10" s="207">
        <v>1.8</v>
      </c>
      <c r="BL10" s="206"/>
      <c r="BM10" s="208"/>
      <c r="BN10" s="209">
        <v>575</v>
      </c>
      <c r="BO10" s="210"/>
      <c r="BP10" s="211"/>
      <c r="BQ10" s="212">
        <v>125</v>
      </c>
      <c r="BR10" s="213"/>
      <c r="BS10" s="45"/>
      <c r="BT10" s="55" t="s">
        <v>11</v>
      </c>
      <c r="BU10" s="45" t="s">
        <v>13</v>
      </c>
      <c r="BV10" s="45"/>
      <c r="BW10" s="45"/>
      <c r="BX10" s="45"/>
      <c r="BY10" s="45"/>
      <c r="BZ10" s="45"/>
    </row>
    <row r="11" spans="1:84" s="39" customFormat="1" ht="6.75" customHeight="1" thickTop="1" thickBot="1" x14ac:dyDescent="0.25"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P11" s="40"/>
      <c r="Q11" s="40"/>
      <c r="R11" s="40"/>
      <c r="S11" s="64"/>
      <c r="T11" s="64"/>
      <c r="U11" s="40"/>
      <c r="V11" s="40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40"/>
      <c r="AL11" s="64"/>
      <c r="AM11" s="65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S11" s="45"/>
      <c r="BT11" s="55" t="s">
        <v>7</v>
      </c>
      <c r="BU11" s="45" t="s">
        <v>14</v>
      </c>
      <c r="BV11" s="45"/>
      <c r="BW11" s="45"/>
      <c r="BX11" s="45"/>
      <c r="BY11" s="45"/>
      <c r="BZ11" s="45"/>
    </row>
    <row r="12" spans="1:84" s="39" customFormat="1" ht="18.75" customHeight="1" thickTop="1" x14ac:dyDescent="0.2">
      <c r="A12" s="66"/>
      <c r="B12" s="194" t="str">
        <f>IF($BV$1=1,"Ferramenta","Tool")</f>
        <v>Ferramenta</v>
      </c>
      <c r="C12" s="195"/>
      <c r="D12" s="195"/>
      <c r="E12" s="195"/>
      <c r="F12" s="195" t="str">
        <f>IF($BV$1=1,"Parâmetros","Parameters")</f>
        <v>Parâmetros</v>
      </c>
      <c r="G12" s="195"/>
      <c r="H12" s="195"/>
      <c r="I12" s="195"/>
      <c r="J12" s="196" t="str">
        <f>IF($BV$1=1,"Cronograma de evolução","Accompaniment of Evolution")</f>
        <v>Cronograma de evolução</v>
      </c>
      <c r="K12" s="196"/>
      <c r="L12" s="196"/>
      <c r="M12" s="196"/>
      <c r="N12" s="196"/>
      <c r="O12" s="196"/>
      <c r="P12" s="196"/>
      <c r="Q12" s="196"/>
      <c r="R12" s="196"/>
      <c r="S12" s="196"/>
      <c r="T12" s="196"/>
      <c r="U12" s="196"/>
      <c r="V12" s="196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  <c r="AQ12" s="196"/>
      <c r="AR12" s="196"/>
      <c r="AS12" s="196"/>
      <c r="AT12" s="196"/>
      <c r="AU12" s="196"/>
      <c r="AV12" s="196"/>
      <c r="AW12" s="196"/>
      <c r="AX12" s="196"/>
      <c r="AY12" s="196"/>
      <c r="AZ12" s="196"/>
      <c r="BA12" s="196"/>
      <c r="BB12" s="196"/>
      <c r="BC12" s="196"/>
      <c r="BD12" s="196"/>
      <c r="BE12" s="196"/>
      <c r="BF12" s="196"/>
      <c r="BG12" s="196"/>
      <c r="BH12" s="196"/>
      <c r="BI12" s="196"/>
      <c r="BJ12" s="196"/>
      <c r="BK12" s="196"/>
      <c r="BL12" s="196"/>
      <c r="BM12" s="196"/>
      <c r="BN12" s="196"/>
      <c r="BO12" s="196"/>
      <c r="BP12" s="196"/>
      <c r="BQ12" s="196"/>
      <c r="BR12" s="16" t="s">
        <v>15</v>
      </c>
      <c r="BS12" s="67"/>
      <c r="BT12" s="55" t="s">
        <v>12</v>
      </c>
      <c r="BU12" s="45" t="s">
        <v>16</v>
      </c>
      <c r="BV12" s="45"/>
      <c r="BW12" s="45"/>
      <c r="BX12" s="45"/>
      <c r="BY12" s="45"/>
      <c r="BZ12" s="45"/>
    </row>
    <row r="13" spans="1:84" s="20" customFormat="1" ht="27" customHeight="1" x14ac:dyDescent="0.2">
      <c r="A13" s="17"/>
      <c r="B13" s="197" t="str">
        <f>IF($BV$1=1,"Operação","Operation")</f>
        <v>Operação</v>
      </c>
      <c r="C13" s="198"/>
      <c r="D13" s="198"/>
      <c r="E13" s="90">
        <v>10</v>
      </c>
      <c r="F13" s="199" t="str">
        <f>IF($BV$1=1,"Evolução","Evolution")</f>
        <v>Evolução</v>
      </c>
      <c r="G13" s="199"/>
      <c r="H13" s="199"/>
      <c r="I13" s="199"/>
      <c r="J13" s="146">
        <v>0.1</v>
      </c>
      <c r="K13" s="146"/>
      <c r="L13" s="146"/>
      <c r="M13" s="146"/>
      <c r="N13" s="146">
        <v>0.12</v>
      </c>
      <c r="O13" s="146"/>
      <c r="P13" s="146"/>
      <c r="Q13" s="146"/>
      <c r="R13" s="146">
        <v>0.02</v>
      </c>
      <c r="S13" s="146"/>
      <c r="T13" s="146"/>
      <c r="U13" s="146"/>
      <c r="V13" s="146">
        <v>0.03</v>
      </c>
      <c r="W13" s="146"/>
      <c r="X13" s="146"/>
      <c r="Y13" s="146"/>
      <c r="Z13" s="146">
        <f>IF(BT15&lt;&gt;0,IF(BT15=1,(3),IF(BT15=2,(3),IF(BT15=3,(6),IF($BT15=4,(4),IF($BT15=5,(4),IF($BT15=6,(4),IF(BT15=7,(0))))))))/100)</f>
        <v>0.04</v>
      </c>
      <c r="AA13" s="146"/>
      <c r="AB13" s="146"/>
      <c r="AC13" s="146"/>
      <c r="AD13" s="146">
        <f>IF(BT15&lt;&gt;0,IF(BT15=1,(3),IF(BT15=2,(4),IF(BT15=3,(5),IF(BT15=4,(5),IF(BT15=5,(6),IF(BT15=6,(5),IF(BT15=7,(0))))))))/100)</f>
        <v>0.06</v>
      </c>
      <c r="AE13" s="146"/>
      <c r="AF13" s="146"/>
      <c r="AG13" s="146"/>
      <c r="AH13" s="146">
        <v>0.1</v>
      </c>
      <c r="AI13" s="146"/>
      <c r="AJ13" s="146"/>
      <c r="AK13" s="146"/>
      <c r="AL13" s="146">
        <v>0</v>
      </c>
      <c r="AM13" s="146"/>
      <c r="AN13" s="146"/>
      <c r="AO13" s="146"/>
      <c r="AP13" s="146">
        <v>0.23</v>
      </c>
      <c r="AQ13" s="146"/>
      <c r="AR13" s="146"/>
      <c r="AS13" s="146"/>
      <c r="AT13" s="146">
        <v>0.05</v>
      </c>
      <c r="AU13" s="146"/>
      <c r="AV13" s="146"/>
      <c r="AW13" s="146"/>
      <c r="AX13" s="146">
        <v>0.09</v>
      </c>
      <c r="AY13" s="146"/>
      <c r="AZ13" s="146"/>
      <c r="BA13" s="146"/>
      <c r="BB13" s="146">
        <v>0</v>
      </c>
      <c r="BC13" s="146"/>
      <c r="BD13" s="146"/>
      <c r="BE13" s="146"/>
      <c r="BF13" s="146">
        <v>0.12</v>
      </c>
      <c r="BG13" s="146"/>
      <c r="BH13" s="146"/>
      <c r="BI13" s="146"/>
      <c r="BJ13" s="146">
        <f>IF(BT15&lt;&gt;0,IF(BT15=1,(1),IF(BT15=2,(1),IF(BT15=3,(1),IF(BT15=4,(1),IF(BT15=5,(1),IF(BT15=6,(1),IF(BT15=7,(0))))))))/100)</f>
        <v>0.01</v>
      </c>
      <c r="BK13" s="146"/>
      <c r="BL13" s="146"/>
      <c r="BM13" s="146"/>
      <c r="BN13" s="146">
        <f>IF(BT15&lt;&gt;0,IF(BT15=1,(3),IF(BT15=2,(3),IF(BT15=3,(3),IF(BT15=4,(3),IF(BT15=5,(3),IF(BT15=6,(3),IF(BT15=7,(2))))))))/100)</f>
        <v>0.03</v>
      </c>
      <c r="BO13" s="146"/>
      <c r="BP13" s="146"/>
      <c r="BQ13" s="146"/>
      <c r="BR13" s="153">
        <f>(J17*J13+N17*N13+R17*R13+V17*V13+Z17*Z13+AD17*AD13+AH17*AH13+AL17*AL13+AP17*AP13+AT17*AT13+AX17*AX13+BB17*$BB$13+BF17*BF13+BJ17*BJ13+BN17*BN13)</f>
        <v>0.68900000000000006</v>
      </c>
      <c r="BS13" s="18"/>
      <c r="BT13" s="19" t="s">
        <v>8</v>
      </c>
      <c r="BU13" s="45" t="s">
        <v>17</v>
      </c>
      <c r="BV13" s="18"/>
      <c r="BW13" s="18"/>
      <c r="BX13" s="18"/>
      <c r="BY13" s="18"/>
      <c r="BZ13" s="18"/>
      <c r="CC13" s="39"/>
      <c r="CD13" s="39"/>
      <c r="CE13" s="39"/>
      <c r="CF13" s="39"/>
    </row>
    <row r="14" spans="1:84" s="39" customFormat="1" ht="37.5" customHeight="1" x14ac:dyDescent="0.2">
      <c r="A14" s="68"/>
      <c r="B14" s="169"/>
      <c r="C14" s="170"/>
      <c r="D14" s="170"/>
      <c r="E14" s="171"/>
      <c r="F14" s="141" t="str">
        <f>IF($BV$1=1,"Fase","Phase")</f>
        <v>Fase</v>
      </c>
      <c r="G14" s="141"/>
      <c r="H14" s="141"/>
      <c r="I14" s="141"/>
      <c r="J14" s="142" t="str">
        <f>IF($BV$1=1,"Engenharia","Engineering")</f>
        <v>Engenharia</v>
      </c>
      <c r="K14" s="143"/>
      <c r="L14" s="143"/>
      <c r="M14" s="144"/>
      <c r="N14" s="145" t="str">
        <f>IF($BV$1=1,"Projeto","Die Design")</f>
        <v>Projeto</v>
      </c>
      <c r="O14" s="145"/>
      <c r="P14" s="145"/>
      <c r="Q14" s="145"/>
      <c r="R14" s="145" t="str">
        <f>IF($BV$1=1,"Modelo de 
isopor","Casting Model")</f>
        <v>Modelo de 
isopor</v>
      </c>
      <c r="S14" s="145"/>
      <c r="T14" s="145"/>
      <c r="U14" s="145"/>
      <c r="V14" s="145" t="str">
        <f>IF($BV$1=1,"Fundidos e Materiais","Casting and Materials")</f>
        <v>Fundidos e Materiais</v>
      </c>
      <c r="W14" s="145"/>
      <c r="X14" s="145"/>
      <c r="Y14" s="145"/>
      <c r="Z14" s="145" t="s">
        <v>18</v>
      </c>
      <c r="AA14" s="145"/>
      <c r="AB14" s="145"/>
      <c r="AC14" s="145"/>
      <c r="AD14" s="145" t="s">
        <v>19</v>
      </c>
      <c r="AE14" s="145"/>
      <c r="AF14" s="145"/>
      <c r="AG14" s="145"/>
      <c r="AH14" s="145" t="str">
        <f>IF($BV$1=1,"Usinagem 1","2D Milling")</f>
        <v>Usinagem 1</v>
      </c>
      <c r="AI14" s="145"/>
      <c r="AJ14" s="145"/>
      <c r="AK14" s="145"/>
      <c r="AL14" s="145" t="str">
        <f>IF($BV$1=1,"Montagem 1","Assembly")</f>
        <v>Montagem 1</v>
      </c>
      <c r="AM14" s="145"/>
      <c r="AN14" s="145"/>
      <c r="AO14" s="145"/>
      <c r="AP14" s="145" t="str">
        <f>IF($BV$1=1,"Usinagem 2","3D Milling")</f>
        <v>Usinagem 2</v>
      </c>
      <c r="AQ14" s="145"/>
      <c r="AR14" s="145"/>
      <c r="AS14" s="145"/>
      <c r="AT14" s="142" t="str">
        <f>IF($BV$1=1,"Montagem 2","Ready for Tryout")</f>
        <v>Montagem 2</v>
      </c>
      <c r="AU14" s="143"/>
      <c r="AV14" s="143"/>
      <c r="AW14" s="144"/>
      <c r="AX14" s="145" t="str">
        <f>IF($BV$1=1,"Tryout","1º Part out of tool")</f>
        <v>Tryout</v>
      </c>
      <c r="AY14" s="145"/>
      <c r="AZ14" s="145"/>
      <c r="BA14" s="145"/>
      <c r="BB14" s="145" t="str">
        <f>IF($BV$1=1,"1º Amostra","1st Correction loop")</f>
        <v>1º Amostra</v>
      </c>
      <c r="BC14" s="145"/>
      <c r="BD14" s="145"/>
      <c r="BE14" s="145"/>
      <c r="BF14" s="145" t="str">
        <f>IF($BV$1=1,"2º Amostra","2nd Correction loop")</f>
        <v>2º Amostra</v>
      </c>
      <c r="BG14" s="145"/>
      <c r="BH14" s="145"/>
      <c r="BI14" s="145"/>
      <c r="BJ14" s="145" t="str">
        <f>IF($BV$1=1,"Pronta para Transporte","Ready for shipping")</f>
        <v>Pronta para Transporte</v>
      </c>
      <c r="BK14" s="145"/>
      <c r="BL14" s="145"/>
      <c r="BM14" s="145"/>
      <c r="BN14" s="145" t="str">
        <f>IF($BV$1=1,"Aceite de Ferramental","Final tryout PPAP")</f>
        <v>Aceite de Ferramental</v>
      </c>
      <c r="BO14" s="145"/>
      <c r="BP14" s="145"/>
      <c r="BQ14" s="145"/>
      <c r="BR14" s="153"/>
      <c r="BS14" s="45"/>
      <c r="BT14" s="55"/>
      <c r="BU14" s="45"/>
      <c r="BV14" s="45"/>
      <c r="BW14" s="45"/>
      <c r="BX14" s="45"/>
      <c r="BY14" s="45"/>
      <c r="BZ14" s="45"/>
    </row>
    <row r="15" spans="1:84" s="39" customFormat="1" ht="18.75" customHeight="1" x14ac:dyDescent="0.2">
      <c r="A15" s="68"/>
      <c r="B15" s="176" t="s">
        <v>32</v>
      </c>
      <c r="C15" s="177"/>
      <c r="D15" s="177"/>
      <c r="E15" s="178"/>
      <c r="F15" s="141" t="str">
        <f>IF($BV$1=1,"Prev","Forecast")</f>
        <v>Prev</v>
      </c>
      <c r="G15" s="141"/>
      <c r="H15" s="141" t="str">
        <f>IF($BV$1=1,"Real","Real")</f>
        <v>Real</v>
      </c>
      <c r="I15" s="141"/>
      <c r="J15" s="137">
        <v>42073</v>
      </c>
      <c r="K15" s="137"/>
      <c r="L15" s="137">
        <v>42087</v>
      </c>
      <c r="M15" s="137"/>
      <c r="N15" s="155">
        <v>42142</v>
      </c>
      <c r="O15" s="156"/>
      <c r="P15" s="155">
        <v>42142</v>
      </c>
      <c r="Q15" s="156"/>
      <c r="R15" s="137">
        <v>42146</v>
      </c>
      <c r="S15" s="137"/>
      <c r="T15" s="137">
        <v>42146</v>
      </c>
      <c r="U15" s="137"/>
      <c r="V15" s="137">
        <v>42177</v>
      </c>
      <c r="W15" s="137"/>
      <c r="X15" s="137">
        <v>42177</v>
      </c>
      <c r="Y15" s="137"/>
      <c r="Z15" s="137">
        <v>42144</v>
      </c>
      <c r="AA15" s="137"/>
      <c r="AB15" s="155">
        <v>42144</v>
      </c>
      <c r="AC15" s="156"/>
      <c r="AD15" s="137">
        <v>42145</v>
      </c>
      <c r="AE15" s="137"/>
      <c r="AF15" s="155">
        <v>42145</v>
      </c>
      <c r="AG15" s="156"/>
      <c r="AH15" s="155">
        <v>42236</v>
      </c>
      <c r="AI15" s="156"/>
      <c r="AJ15" s="155">
        <v>42235</v>
      </c>
      <c r="AK15" s="156"/>
      <c r="AL15" s="137" t="s">
        <v>34</v>
      </c>
      <c r="AM15" s="137"/>
      <c r="AN15" s="137" t="s">
        <v>34</v>
      </c>
      <c r="AO15" s="137"/>
      <c r="AP15" s="137">
        <v>42256</v>
      </c>
      <c r="AQ15" s="137"/>
      <c r="AR15" s="137"/>
      <c r="AS15" s="137"/>
      <c r="AT15" s="137">
        <v>42268</v>
      </c>
      <c r="AU15" s="137"/>
      <c r="AV15" s="137"/>
      <c r="AW15" s="137"/>
      <c r="AX15" s="137">
        <v>42272</v>
      </c>
      <c r="AY15" s="137"/>
      <c r="AZ15" s="137"/>
      <c r="BA15" s="137"/>
      <c r="BB15" s="137">
        <v>42277</v>
      </c>
      <c r="BC15" s="137"/>
      <c r="BD15" s="137"/>
      <c r="BE15" s="137"/>
      <c r="BF15" s="137">
        <v>42292</v>
      </c>
      <c r="BG15" s="137"/>
      <c r="BH15" s="137"/>
      <c r="BI15" s="137"/>
      <c r="BJ15" s="137">
        <v>42307</v>
      </c>
      <c r="BK15" s="137"/>
      <c r="BL15" s="137"/>
      <c r="BM15" s="137"/>
      <c r="BN15" s="137">
        <v>42318</v>
      </c>
      <c r="BO15" s="137"/>
      <c r="BP15" s="137"/>
      <c r="BQ15" s="137"/>
      <c r="BR15" s="153"/>
      <c r="BS15" s="45"/>
      <c r="BT15" s="69">
        <v>5</v>
      </c>
      <c r="BU15" s="45"/>
      <c r="BV15" s="45"/>
      <c r="BW15" s="45"/>
      <c r="BX15" s="45"/>
      <c r="BY15" s="45"/>
      <c r="BZ15" s="45"/>
    </row>
    <row r="16" spans="1:84" s="39" customFormat="1" ht="5.25" customHeight="1" x14ac:dyDescent="0.2">
      <c r="A16" s="68"/>
      <c r="B16" s="176"/>
      <c r="C16" s="177"/>
      <c r="D16" s="177"/>
      <c r="E16" s="178"/>
      <c r="F16" s="182"/>
      <c r="G16" s="183"/>
      <c r="H16" s="183"/>
      <c r="I16" s="183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93"/>
      <c r="BR16" s="153"/>
      <c r="BS16" s="45"/>
      <c r="BT16" s="55" t="s">
        <v>2</v>
      </c>
      <c r="BU16" s="45" t="s">
        <v>3</v>
      </c>
      <c r="BV16" s="45"/>
      <c r="BW16" s="45"/>
      <c r="BX16" s="45"/>
      <c r="BY16" s="45"/>
      <c r="BZ16" s="45"/>
    </row>
    <row r="17" spans="1:78" s="39" customFormat="1" ht="18.75" customHeight="1" x14ac:dyDescent="0.2">
      <c r="A17" s="68"/>
      <c r="B17" s="179"/>
      <c r="C17" s="180"/>
      <c r="D17" s="180"/>
      <c r="E17" s="181"/>
      <c r="F17" s="164" t="str">
        <f>IF($BV$1=1,"Evolução Parcial","Partial Evolution")</f>
        <v>Evolução Parcial</v>
      </c>
      <c r="G17" s="164"/>
      <c r="H17" s="164"/>
      <c r="I17" s="164"/>
      <c r="J17" s="268">
        <v>1</v>
      </c>
      <c r="K17" s="269"/>
      <c r="L17" s="269"/>
      <c r="M17" s="270"/>
      <c r="N17" s="188">
        <v>1</v>
      </c>
      <c r="O17" s="264"/>
      <c r="P17" s="264"/>
      <c r="Q17" s="265"/>
      <c r="R17" s="188">
        <v>1</v>
      </c>
      <c r="S17" s="264"/>
      <c r="T17" s="264"/>
      <c r="U17" s="265"/>
      <c r="V17" s="188">
        <v>1</v>
      </c>
      <c r="W17" s="264"/>
      <c r="X17" s="264"/>
      <c r="Y17" s="265"/>
      <c r="Z17" s="188">
        <v>1</v>
      </c>
      <c r="AA17" s="264"/>
      <c r="AB17" s="264"/>
      <c r="AC17" s="265"/>
      <c r="AD17" s="188">
        <v>1</v>
      </c>
      <c r="AE17" s="264"/>
      <c r="AF17" s="264"/>
      <c r="AG17" s="265"/>
      <c r="AH17" s="188">
        <v>1</v>
      </c>
      <c r="AI17" s="264"/>
      <c r="AJ17" s="264"/>
      <c r="AK17" s="265"/>
      <c r="AL17" s="184"/>
      <c r="AM17" s="271"/>
      <c r="AN17" s="271"/>
      <c r="AO17" s="272"/>
      <c r="AP17" s="268">
        <v>0.8</v>
      </c>
      <c r="AQ17" s="269"/>
      <c r="AR17" s="269"/>
      <c r="AS17" s="270"/>
      <c r="AT17" s="188">
        <v>0.7</v>
      </c>
      <c r="AU17" s="264"/>
      <c r="AV17" s="264"/>
      <c r="AW17" s="265"/>
      <c r="AX17" s="173"/>
      <c r="AY17" s="174"/>
      <c r="AZ17" s="174"/>
      <c r="BA17" s="175"/>
      <c r="BB17" s="173"/>
      <c r="BC17" s="174"/>
      <c r="BD17" s="174"/>
      <c r="BE17" s="175"/>
      <c r="BF17" s="173"/>
      <c r="BG17" s="174"/>
      <c r="BH17" s="174"/>
      <c r="BI17" s="175"/>
      <c r="BJ17" s="173"/>
      <c r="BK17" s="174"/>
      <c r="BL17" s="174"/>
      <c r="BM17" s="175"/>
      <c r="BN17" s="173"/>
      <c r="BO17" s="174"/>
      <c r="BP17" s="174"/>
      <c r="BQ17" s="175"/>
      <c r="BR17" s="172"/>
      <c r="BS17" s="45"/>
      <c r="BT17" s="55" t="s">
        <v>4</v>
      </c>
      <c r="BU17" s="45" t="s">
        <v>5</v>
      </c>
      <c r="BV17" s="45"/>
      <c r="BW17" s="45"/>
      <c r="BX17" s="45"/>
      <c r="BY17" s="45"/>
      <c r="BZ17" s="45"/>
    </row>
    <row r="18" spans="1:78" s="72" customFormat="1" ht="3.75" customHeight="1" x14ac:dyDescent="0.2">
      <c r="A18" s="68"/>
      <c r="B18" s="21"/>
      <c r="C18" s="22"/>
      <c r="D18" s="22"/>
      <c r="E18" s="22"/>
      <c r="F18" s="23"/>
      <c r="G18" s="23"/>
      <c r="H18" s="23"/>
      <c r="I18" s="23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70"/>
      <c r="BS18" s="71"/>
      <c r="BT18" s="55" t="s">
        <v>6</v>
      </c>
      <c r="BU18" s="45" t="s">
        <v>10</v>
      </c>
      <c r="BV18" s="71"/>
      <c r="BW18" s="71"/>
      <c r="BX18" s="71"/>
      <c r="BY18" s="71"/>
      <c r="BZ18" s="71"/>
    </row>
    <row r="19" spans="1:78" s="39" customFormat="1" ht="3.75" customHeight="1" x14ac:dyDescent="0.2">
      <c r="A19" s="68"/>
      <c r="B19" s="68"/>
      <c r="C19" s="73"/>
      <c r="D19" s="73"/>
      <c r="E19" s="73"/>
      <c r="F19" s="74"/>
      <c r="G19" s="74"/>
      <c r="H19" s="74"/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5"/>
      <c r="T19" s="75"/>
      <c r="U19" s="73"/>
      <c r="V19" s="73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73"/>
      <c r="AL19" s="75"/>
      <c r="AM19" s="9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6"/>
      <c r="BS19" s="45"/>
      <c r="BT19" s="55" t="s">
        <v>11</v>
      </c>
      <c r="BU19" s="45" t="s">
        <v>13</v>
      </c>
      <c r="BV19" s="45"/>
      <c r="BW19" s="45"/>
      <c r="BX19" s="45"/>
      <c r="BY19" s="45"/>
      <c r="BZ19" s="45"/>
    </row>
    <row r="20" spans="1:78" s="39" customFormat="1" ht="18.75" customHeight="1" x14ac:dyDescent="0.2">
      <c r="A20" s="68"/>
      <c r="B20" s="166" t="str">
        <f>IF($BV$1=1,"Calibre","Tool")</f>
        <v>Calibre</v>
      </c>
      <c r="C20" s="167"/>
      <c r="D20" s="167"/>
      <c r="E20" s="167"/>
      <c r="F20" s="167" t="str">
        <f>IF($BV$1=1,"Parâmetros","Parameters")</f>
        <v>Parâmetros</v>
      </c>
      <c r="G20" s="167"/>
      <c r="H20" s="167"/>
      <c r="I20" s="167"/>
      <c r="J20" s="168" t="str">
        <f>IF($BV$1=1,"Cronograma de evolução","Accompaniment of Evolution")</f>
        <v>Cronograma de evolução</v>
      </c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8"/>
      <c r="AV20" s="168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8"/>
      <c r="BI20" s="168"/>
      <c r="BJ20" s="168"/>
      <c r="BK20" s="168"/>
      <c r="BL20" s="168"/>
      <c r="BM20" s="168"/>
      <c r="BN20" s="168"/>
      <c r="BO20" s="168"/>
      <c r="BP20" s="168"/>
      <c r="BQ20" s="168"/>
      <c r="BR20" s="25" t="s">
        <v>15</v>
      </c>
      <c r="BS20" s="67"/>
      <c r="BT20" s="55" t="s">
        <v>7</v>
      </c>
      <c r="BU20" s="45" t="s">
        <v>14</v>
      </c>
      <c r="BV20" s="45"/>
      <c r="BW20" s="45"/>
      <c r="BX20" s="45"/>
      <c r="BY20" s="45"/>
      <c r="BZ20" s="45"/>
    </row>
    <row r="21" spans="1:78" s="39" customFormat="1" ht="27" customHeight="1" x14ac:dyDescent="0.2">
      <c r="A21" s="68"/>
      <c r="B21" s="158" t="str">
        <f>IF($BV$1=1,"Operação","Operation")</f>
        <v>Operação</v>
      </c>
      <c r="C21" s="159"/>
      <c r="D21" s="160"/>
      <c r="E21" s="89">
        <v>20</v>
      </c>
      <c r="F21" s="161" t="str">
        <f>IF($BV$1=1,"Evolução","Evolution")</f>
        <v>Evolução</v>
      </c>
      <c r="G21" s="162"/>
      <c r="H21" s="162"/>
      <c r="I21" s="163"/>
      <c r="J21" s="146">
        <v>0</v>
      </c>
      <c r="K21" s="146"/>
      <c r="L21" s="146"/>
      <c r="M21" s="146"/>
      <c r="N21" s="146">
        <v>0.17</v>
      </c>
      <c r="O21" s="146"/>
      <c r="P21" s="146"/>
      <c r="Q21" s="146"/>
      <c r="R21" s="146">
        <v>0</v>
      </c>
      <c r="S21" s="146"/>
      <c r="T21" s="146"/>
      <c r="U21" s="146"/>
      <c r="V21" s="146">
        <v>0.1</v>
      </c>
      <c r="W21" s="146"/>
      <c r="X21" s="146"/>
      <c r="Y21" s="146"/>
      <c r="Z21" s="146">
        <f>IF(BT15&lt;&gt;0,IF(BT15=1,(3),IF(BT15=2,(3),IF(BT15=3,(6),IF($BT15=4,(4),IF($BT15=5,(4),IF($BT15=6,(4),IF(BT15=7,(0))))))))/100)</f>
        <v>0.04</v>
      </c>
      <c r="AA21" s="146"/>
      <c r="AB21" s="146"/>
      <c r="AC21" s="146"/>
      <c r="AD21" s="146">
        <v>0.03</v>
      </c>
      <c r="AE21" s="146"/>
      <c r="AF21" s="146"/>
      <c r="AG21" s="146"/>
      <c r="AH21" s="146">
        <v>0.1</v>
      </c>
      <c r="AI21" s="146"/>
      <c r="AJ21" s="146"/>
      <c r="AK21" s="146"/>
      <c r="AL21" s="146">
        <v>0</v>
      </c>
      <c r="AM21" s="146"/>
      <c r="AN21" s="146"/>
      <c r="AO21" s="146"/>
      <c r="AP21" s="146">
        <v>0.2</v>
      </c>
      <c r="AQ21" s="146"/>
      <c r="AR21" s="146"/>
      <c r="AS21" s="146"/>
      <c r="AT21" s="146">
        <v>0.05</v>
      </c>
      <c r="AU21" s="146"/>
      <c r="AV21" s="146"/>
      <c r="AW21" s="146"/>
      <c r="AX21" s="146">
        <v>0.09</v>
      </c>
      <c r="AY21" s="146"/>
      <c r="AZ21" s="146"/>
      <c r="BA21" s="146"/>
      <c r="BB21" s="146">
        <v>0.09</v>
      </c>
      <c r="BC21" s="146"/>
      <c r="BD21" s="146"/>
      <c r="BE21" s="146"/>
      <c r="BF21" s="146">
        <v>0.1</v>
      </c>
      <c r="BG21" s="146"/>
      <c r="BH21" s="146"/>
      <c r="BI21" s="146"/>
      <c r="BJ21" s="146">
        <f>IF(BT15&lt;&gt;0,IF(BT15=1,(1),IF(BT15=2,(1),IF(BT15=3,(1),IF(BT15=4,(1),IF(BT15=5,(1),IF(BT15=6,(1),IF(BT15=7,(0))))))))/100)</f>
        <v>0.01</v>
      </c>
      <c r="BK21" s="146"/>
      <c r="BL21" s="146"/>
      <c r="BM21" s="146"/>
      <c r="BN21" s="146">
        <f>IF(BT15&lt;&gt;0,IF(BT15=1,(3),IF(BT15=2,(3),IF(BT15=3,(3),IF(BT15=4,(3),IF(BT15=5,(3),IF(BT15=6,(3),IF(BT15=7,(2))))))))/100)</f>
        <v>0.03</v>
      </c>
      <c r="BO21" s="146"/>
      <c r="BP21" s="146"/>
      <c r="BQ21" s="146"/>
      <c r="BR21" s="153">
        <f>(J25*J21+N25*N21+R25*R21+V25*V21+Z25*Z21+AD25*AD21+AH25*AH21+AL25*AL21+AP25*AP21+AT25*AT21+AX25*AX21+BB25*$BB$21+BF25*BF21+BJ25*BJ21+BN25*BN21)</f>
        <v>0</v>
      </c>
      <c r="BS21" s="18"/>
      <c r="BT21" s="55" t="s">
        <v>12</v>
      </c>
      <c r="BU21" s="45" t="s">
        <v>16</v>
      </c>
      <c r="BV21" s="45"/>
      <c r="BW21" s="45"/>
      <c r="BX21" s="45"/>
      <c r="BY21" s="45"/>
      <c r="BZ21" s="45"/>
    </row>
    <row r="22" spans="1:78" s="39" customFormat="1" ht="37.5" customHeight="1" x14ac:dyDescent="0.2">
      <c r="A22" s="68"/>
      <c r="B22" s="169"/>
      <c r="C22" s="170"/>
      <c r="D22" s="170"/>
      <c r="E22" s="171"/>
      <c r="F22" s="141" t="str">
        <f>IF($BV$1=1,"Fase","Phase")</f>
        <v>Fase</v>
      </c>
      <c r="G22" s="141"/>
      <c r="H22" s="141"/>
      <c r="I22" s="141"/>
      <c r="J22" s="142" t="str">
        <f>IF($BV$1=1,"Engenharia","Engineering")</f>
        <v>Engenharia</v>
      </c>
      <c r="K22" s="143"/>
      <c r="L22" s="143"/>
      <c r="M22" s="144"/>
      <c r="N22" s="145" t="str">
        <f>IF($BV$1=1,"Projeto","Die Design")</f>
        <v>Projeto</v>
      </c>
      <c r="O22" s="145"/>
      <c r="P22" s="145"/>
      <c r="Q22" s="145"/>
      <c r="R22" s="145" t="str">
        <f>IF($BV$1=1,"Modelo de 
isopor","Casting Model")</f>
        <v>Modelo de 
isopor</v>
      </c>
      <c r="S22" s="145"/>
      <c r="T22" s="145"/>
      <c r="U22" s="145"/>
      <c r="V22" s="145" t="str">
        <f>IF($BV$1=1,"Fundidos e Materiais","Casting and Materials")</f>
        <v>Fundidos e Materiais</v>
      </c>
      <c r="W22" s="145"/>
      <c r="X22" s="145"/>
      <c r="Y22" s="145"/>
      <c r="Z22" s="145" t="s">
        <v>18</v>
      </c>
      <c r="AA22" s="145"/>
      <c r="AB22" s="145"/>
      <c r="AC22" s="145"/>
      <c r="AD22" s="145" t="s">
        <v>19</v>
      </c>
      <c r="AE22" s="145"/>
      <c r="AF22" s="145"/>
      <c r="AG22" s="145"/>
      <c r="AH22" s="145" t="str">
        <f>IF($BV$1=1,"Usinagem 1","2D Milling")</f>
        <v>Usinagem 1</v>
      </c>
      <c r="AI22" s="145"/>
      <c r="AJ22" s="145"/>
      <c r="AK22" s="145"/>
      <c r="AL22" s="145" t="str">
        <f>IF($BV$1=1,"Montagem 1","Assembly")</f>
        <v>Montagem 1</v>
      </c>
      <c r="AM22" s="145"/>
      <c r="AN22" s="145"/>
      <c r="AO22" s="145"/>
      <c r="AP22" s="145" t="str">
        <f>IF($BV$1=1,"Usinagem 2","3D Milling")</f>
        <v>Usinagem 2</v>
      </c>
      <c r="AQ22" s="145"/>
      <c r="AR22" s="145"/>
      <c r="AS22" s="145"/>
      <c r="AT22" s="142" t="str">
        <f>IF($BV$1=1,"Montagem 2","Ready for Tryout")</f>
        <v>Montagem 2</v>
      </c>
      <c r="AU22" s="143"/>
      <c r="AV22" s="143"/>
      <c r="AW22" s="144"/>
      <c r="AX22" s="145" t="s">
        <v>36</v>
      </c>
      <c r="AY22" s="145"/>
      <c r="AZ22" s="145"/>
      <c r="BA22" s="145"/>
      <c r="BB22" s="145" t="s">
        <v>37</v>
      </c>
      <c r="BC22" s="145"/>
      <c r="BD22" s="145"/>
      <c r="BE22" s="145"/>
      <c r="BF22" s="145" t="s">
        <v>38</v>
      </c>
      <c r="BG22" s="145"/>
      <c r="BH22" s="145"/>
      <c r="BI22" s="145"/>
      <c r="BJ22" s="145" t="str">
        <f>IF($BV$1=1,"Pronta para Transporte","Ready for shipping")</f>
        <v>Pronta para Transporte</v>
      </c>
      <c r="BK22" s="145"/>
      <c r="BL22" s="145"/>
      <c r="BM22" s="145"/>
      <c r="BN22" s="145" t="str">
        <f>IF($BV$1=1,"Aceite de Ferramental","Final tryout PPAP")</f>
        <v>Aceite de Ferramental</v>
      </c>
      <c r="BO22" s="145"/>
      <c r="BP22" s="145"/>
      <c r="BQ22" s="145"/>
      <c r="BR22" s="153"/>
      <c r="BS22" s="45"/>
      <c r="BT22" s="19" t="s">
        <v>8</v>
      </c>
      <c r="BU22" s="45" t="s">
        <v>17</v>
      </c>
      <c r="BV22" s="45"/>
      <c r="BW22" s="45"/>
      <c r="BX22" s="45"/>
      <c r="BY22" s="45"/>
      <c r="BZ22" s="45"/>
    </row>
    <row r="23" spans="1:78" s="39" customFormat="1" ht="18.75" customHeight="1" x14ac:dyDescent="0.2">
      <c r="A23" s="68"/>
      <c r="B23" s="187" t="s">
        <v>33</v>
      </c>
      <c r="C23" s="177"/>
      <c r="D23" s="177"/>
      <c r="E23" s="178"/>
      <c r="F23" s="135" t="str">
        <f>IF($BV$1=1,"Prev","Forecast")</f>
        <v>Prev</v>
      </c>
      <c r="G23" s="136"/>
      <c r="H23" s="135" t="str">
        <f>IF($BV$1=1,"Real","Real")</f>
        <v>Real</v>
      </c>
      <c r="I23" s="136"/>
      <c r="J23" s="137"/>
      <c r="K23" s="137"/>
      <c r="L23" s="137"/>
      <c r="M23" s="137"/>
      <c r="N23" s="155"/>
      <c r="O23" s="156"/>
      <c r="P23" s="155"/>
      <c r="Q23" s="156"/>
      <c r="R23" s="137"/>
      <c r="S23" s="137"/>
      <c r="T23" s="137"/>
      <c r="U23" s="137"/>
      <c r="V23" s="155"/>
      <c r="W23" s="156"/>
      <c r="X23" s="155"/>
      <c r="Y23" s="156"/>
      <c r="Z23" s="155"/>
      <c r="AA23" s="156"/>
      <c r="AB23" s="155"/>
      <c r="AC23" s="156"/>
      <c r="AD23" s="155"/>
      <c r="AE23" s="156"/>
      <c r="AF23" s="155"/>
      <c r="AG23" s="156"/>
      <c r="AH23" s="155"/>
      <c r="AI23" s="156"/>
      <c r="AJ23" s="155"/>
      <c r="AK23" s="156"/>
      <c r="AL23" s="137"/>
      <c r="AM23" s="137"/>
      <c r="AN23" s="137"/>
      <c r="AO23" s="137"/>
      <c r="AP23" s="137"/>
      <c r="AQ23" s="137"/>
      <c r="AR23" s="137"/>
      <c r="AS23" s="137"/>
      <c r="AT23" s="155"/>
      <c r="AU23" s="156"/>
      <c r="AV23" s="155"/>
      <c r="AW23" s="156"/>
      <c r="AX23" s="155"/>
      <c r="AY23" s="156"/>
      <c r="AZ23" s="155"/>
      <c r="BA23" s="156"/>
      <c r="BB23" s="137"/>
      <c r="BC23" s="137"/>
      <c r="BD23" s="137"/>
      <c r="BE23" s="137"/>
      <c r="BF23" s="137"/>
      <c r="BG23" s="137"/>
      <c r="BH23" s="137"/>
      <c r="BI23" s="137"/>
      <c r="BJ23" s="137"/>
      <c r="BK23" s="137"/>
      <c r="BL23" s="137"/>
      <c r="BM23" s="137"/>
      <c r="BN23" s="137"/>
      <c r="BO23" s="137"/>
      <c r="BP23" s="137"/>
      <c r="BQ23" s="137"/>
      <c r="BR23" s="153"/>
      <c r="BS23" s="45"/>
      <c r="BT23" s="55"/>
      <c r="BU23" s="71"/>
      <c r="BV23" s="45"/>
      <c r="BW23" s="45"/>
      <c r="BX23" s="45"/>
      <c r="BY23" s="45"/>
      <c r="BZ23" s="45"/>
    </row>
    <row r="24" spans="1:78" s="39" customFormat="1" ht="5.25" customHeight="1" x14ac:dyDescent="0.2">
      <c r="A24" s="68"/>
      <c r="B24" s="176"/>
      <c r="C24" s="177"/>
      <c r="D24" s="177"/>
      <c r="E24" s="178"/>
      <c r="F24" s="182"/>
      <c r="G24" s="183"/>
      <c r="H24" s="183"/>
      <c r="I24" s="183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53"/>
      <c r="BS24" s="45"/>
      <c r="BT24" s="69">
        <v>2</v>
      </c>
      <c r="BU24" s="45"/>
      <c r="BV24" s="45"/>
      <c r="BW24" s="45"/>
      <c r="BX24" s="45"/>
      <c r="BY24" s="45"/>
      <c r="BZ24" s="45"/>
    </row>
    <row r="25" spans="1:78" s="39" customFormat="1" ht="18.75" customHeight="1" x14ac:dyDescent="0.2">
      <c r="A25" s="68"/>
      <c r="B25" s="179"/>
      <c r="C25" s="180"/>
      <c r="D25" s="180"/>
      <c r="E25" s="181"/>
      <c r="F25" s="164" t="str">
        <f>IF($BV$1=1,"Evolução Parcial","Partial Evolution")</f>
        <v>Evolução Parcial</v>
      </c>
      <c r="G25" s="164"/>
      <c r="H25" s="164"/>
      <c r="I25" s="165"/>
      <c r="J25" s="173"/>
      <c r="K25" s="174"/>
      <c r="L25" s="174"/>
      <c r="M25" s="175"/>
      <c r="N25" s="173"/>
      <c r="O25" s="174"/>
      <c r="P25" s="174"/>
      <c r="Q25" s="175"/>
      <c r="R25" s="173"/>
      <c r="S25" s="174"/>
      <c r="T25" s="174"/>
      <c r="U25" s="175"/>
      <c r="V25" s="173"/>
      <c r="W25" s="174"/>
      <c r="X25" s="174"/>
      <c r="Y25" s="175"/>
      <c r="Z25" s="173"/>
      <c r="AA25" s="174"/>
      <c r="AB25" s="174"/>
      <c r="AC25" s="175"/>
      <c r="AD25" s="173"/>
      <c r="AE25" s="174"/>
      <c r="AF25" s="174"/>
      <c r="AG25" s="175"/>
      <c r="AH25" s="173"/>
      <c r="AI25" s="174"/>
      <c r="AJ25" s="174"/>
      <c r="AK25" s="175"/>
      <c r="AL25" s="173"/>
      <c r="AM25" s="174"/>
      <c r="AN25" s="174"/>
      <c r="AO25" s="175"/>
      <c r="AP25" s="173"/>
      <c r="AQ25" s="174"/>
      <c r="AR25" s="174"/>
      <c r="AS25" s="175"/>
      <c r="AT25" s="173"/>
      <c r="AU25" s="174"/>
      <c r="AV25" s="174"/>
      <c r="AW25" s="175"/>
      <c r="AX25" s="173"/>
      <c r="AY25" s="174"/>
      <c r="AZ25" s="174"/>
      <c r="BA25" s="175"/>
      <c r="BB25" s="173"/>
      <c r="BC25" s="174"/>
      <c r="BD25" s="174"/>
      <c r="BE25" s="175"/>
      <c r="BF25" s="173"/>
      <c r="BG25" s="174"/>
      <c r="BH25" s="174"/>
      <c r="BI25" s="175"/>
      <c r="BJ25" s="173"/>
      <c r="BK25" s="174"/>
      <c r="BL25" s="174"/>
      <c r="BM25" s="175"/>
      <c r="BN25" s="173"/>
      <c r="BO25" s="174"/>
      <c r="BP25" s="174"/>
      <c r="BQ25" s="175"/>
      <c r="BR25" s="172"/>
      <c r="BS25" s="45"/>
      <c r="BT25" s="55"/>
      <c r="BU25" s="45"/>
      <c r="BV25" s="45"/>
      <c r="BW25" s="45"/>
      <c r="BX25" s="45"/>
      <c r="BY25" s="45"/>
      <c r="BZ25" s="45"/>
    </row>
    <row r="26" spans="1:78" s="39" customFormat="1" ht="3.75" customHeight="1" x14ac:dyDescent="0.2">
      <c r="A26" s="68"/>
      <c r="B26" s="21"/>
      <c r="C26" s="22"/>
      <c r="D26" s="22"/>
      <c r="E26" s="22"/>
      <c r="F26" s="23"/>
      <c r="G26" s="23"/>
      <c r="H26" s="23"/>
      <c r="I26" s="23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70"/>
      <c r="BS26" s="71"/>
      <c r="BT26" s="55" t="s">
        <v>2</v>
      </c>
      <c r="BU26" s="45" t="s">
        <v>3</v>
      </c>
      <c r="BV26" s="45"/>
      <c r="BW26" s="45"/>
      <c r="BX26" s="45"/>
      <c r="BY26" s="45"/>
      <c r="BZ26" s="45"/>
    </row>
    <row r="27" spans="1:78" s="39" customFormat="1" ht="3.75" customHeight="1" x14ac:dyDescent="0.2">
      <c r="A27" s="68"/>
      <c r="B27" s="68"/>
      <c r="C27" s="73"/>
      <c r="D27" s="73"/>
      <c r="E27" s="73"/>
      <c r="F27" s="74"/>
      <c r="G27" s="74"/>
      <c r="H27" s="74"/>
      <c r="I27" s="74"/>
      <c r="J27" s="73"/>
      <c r="K27" s="73"/>
      <c r="L27" s="73"/>
      <c r="M27" s="73"/>
      <c r="N27" s="73"/>
      <c r="O27" s="73"/>
      <c r="P27" s="73"/>
      <c r="Q27" s="73"/>
      <c r="R27" s="73"/>
      <c r="S27" s="75"/>
      <c r="T27" s="75"/>
      <c r="U27" s="73"/>
      <c r="V27" s="73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73"/>
      <c r="AL27" s="75"/>
      <c r="AM27" s="9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6"/>
      <c r="BS27" s="45"/>
      <c r="BT27" s="55" t="s">
        <v>4</v>
      </c>
      <c r="BU27" s="45" t="s">
        <v>5</v>
      </c>
      <c r="BV27" s="45"/>
      <c r="BW27" s="45"/>
      <c r="BX27" s="45"/>
      <c r="BY27" s="45"/>
      <c r="BZ27" s="45"/>
    </row>
    <row r="28" spans="1:78" s="39" customFormat="1" ht="18.75" customHeight="1" x14ac:dyDescent="0.2">
      <c r="A28" s="68"/>
      <c r="B28" s="166" t="str">
        <f>IF($BV$1=1,"Ferramenta","Tool")</f>
        <v>Ferramenta</v>
      </c>
      <c r="C28" s="167"/>
      <c r="D28" s="167"/>
      <c r="E28" s="167"/>
      <c r="F28" s="167" t="str">
        <f>IF($BV$1=1,"Parâmetros","Parameters")</f>
        <v>Parâmetros</v>
      </c>
      <c r="G28" s="167"/>
      <c r="H28" s="167"/>
      <c r="I28" s="167"/>
      <c r="J28" s="168" t="str">
        <f>IF($BV$1=1,"Cronograma de evolução","Accompaniment of Evolution")</f>
        <v>Cronograma de evolução</v>
      </c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8"/>
      <c r="BI28" s="168"/>
      <c r="BJ28" s="168"/>
      <c r="BK28" s="168"/>
      <c r="BL28" s="168"/>
      <c r="BM28" s="168"/>
      <c r="BN28" s="168"/>
      <c r="BO28" s="168"/>
      <c r="BP28" s="168"/>
      <c r="BQ28" s="168"/>
      <c r="BR28" s="27" t="s">
        <v>15</v>
      </c>
      <c r="BS28" s="67"/>
      <c r="BT28" s="55" t="s">
        <v>6</v>
      </c>
      <c r="BU28" s="45" t="s">
        <v>10</v>
      </c>
      <c r="BV28" s="45"/>
      <c r="BW28" s="45"/>
      <c r="BX28" s="45"/>
      <c r="BY28" s="45"/>
      <c r="BZ28" s="45"/>
    </row>
    <row r="29" spans="1:78" s="39" customFormat="1" ht="27" customHeight="1" x14ac:dyDescent="0.2">
      <c r="A29" s="68"/>
      <c r="B29" s="158" t="str">
        <f>IF($BV$1=1,"Operação","Operation")</f>
        <v>Operação</v>
      </c>
      <c r="C29" s="159"/>
      <c r="D29" s="160"/>
      <c r="E29" s="89"/>
      <c r="F29" s="161" t="str">
        <f>IF($BV$1=1,"Evolução","Evolution")</f>
        <v>Evolução</v>
      </c>
      <c r="G29" s="162"/>
      <c r="H29" s="162"/>
      <c r="I29" s="163"/>
      <c r="J29" s="146">
        <f>IF(BT35&lt;&gt;0,IF(BT35=1,(10),IF(BT35=2,(10),IF(BT35=3,(2),IF(BT35=4,(2),IF(BT35=5,(2),IF(BT35=6,(5),IF(BT35=7,(0)))))))),0)/100</f>
        <v>0</v>
      </c>
      <c r="K29" s="146"/>
      <c r="L29" s="146"/>
      <c r="M29" s="146"/>
      <c r="N29" s="146">
        <f>IF(BT35&lt;&gt;0,IF(BT35=1,(12),IF(BT35=2,(12),IF(BT35=3,(12),IF(BT35=4,(12),IF(BT35=5,(13),IF(BT35=6,(11.5),IF(BT35=7,(6))))))))/100)</f>
        <v>0</v>
      </c>
      <c r="O29" s="146"/>
      <c r="P29" s="146"/>
      <c r="Q29" s="146"/>
      <c r="R29" s="146">
        <f>IF(BT35&lt;&gt;0,IF(BT35=1,(4),IF(BT35=2,(4),IF(BT35=3,(4),IF(BT35=4,(6),IF(BT35=5,(7),IF(BT35=6,(5),IF(BT35=7,(4))))))))/100)</f>
        <v>0</v>
      </c>
      <c r="S29" s="146"/>
      <c r="T29" s="146"/>
      <c r="U29" s="146"/>
      <c r="V29" s="146">
        <f>IF(BT35&lt;&gt;0,IF($BT35=1,(0),IF(BT35=2,(0),IF($BT35=3,(0),IF($BT35=4,(0),IF(BT35=5,(0),IF(BT35=6,(0),IF(BT35=7,(35))))))))/100)</f>
        <v>0</v>
      </c>
      <c r="W29" s="146"/>
      <c r="X29" s="146"/>
      <c r="Y29" s="146"/>
      <c r="Z29" s="146">
        <f>IF(BT35&lt;&gt;0,IF(BT35=1,(3),IF(BT35=2,(3),IF(BT35=3,(6),IF($BT35=4,(4),IF($BT35=5,(4),IF($BT35=6,(4),IF(BT35=7,(0))))))))/100)</f>
        <v>0</v>
      </c>
      <c r="AA29" s="146"/>
      <c r="AB29" s="146"/>
      <c r="AC29" s="146"/>
      <c r="AD29" s="146">
        <f>IF(BT35&lt;&gt;0,IF(BT35=1,(3),IF(BT35=2,(4),IF(BT35=3,(5),IF(BT35=4,(5),IF(BT35=5,(6),IF(BT35=6,(5),IF(BT35=7,(0))))))))/100)</f>
        <v>0</v>
      </c>
      <c r="AE29" s="146"/>
      <c r="AF29" s="146"/>
      <c r="AG29" s="146"/>
      <c r="AH29" s="146">
        <f>IF(BT35&lt;&gt;0,IF(BT35=1,(12),IF(BT35=2,(13),IF(BT35=3,(14),IF(BT35=4,(12),IF(BT35=5,(12),IF(BT35=6,(13),IF(BT35=7,(10))))))))/100)</f>
        <v>0</v>
      </c>
      <c r="AI29" s="146"/>
      <c r="AJ29" s="146"/>
      <c r="AK29" s="146"/>
      <c r="AL29" s="146">
        <f>IF(BT35&lt;&gt;0,IF(BT35=1,(10),IF(BT35=2,(12),IF(BT35=3,(11),IF(BT35=4,(10),IF(BT35=5,(12),IF(BT35=6,(11),IF(BT35=7,(39))))))))/100)</f>
        <v>0</v>
      </c>
      <c r="AM29" s="146"/>
      <c r="AN29" s="146"/>
      <c r="AO29" s="146"/>
      <c r="AP29" s="146">
        <f>IF(BT35&lt;&gt;0,IF(BT35=1,(11),IF(BT35=2,(12),IF(BT35=3,(12),IF(BT35=4,(12),IF(BT35=5,(12),IF(BT35=6,(11.5),IF(BT35=7,(0))))))))/100)</f>
        <v>0</v>
      </c>
      <c r="AQ29" s="146"/>
      <c r="AR29" s="146"/>
      <c r="AS29" s="146"/>
      <c r="AT29" s="146">
        <f>IF(BT35&lt;&gt;0,IF(BT35=1,(5),IF(BT35=2,(5),IF(BT35=3,(7),IF(BT35=4,(7),IF(BT35=5,(6),IF(BT35=6,(6),IF(BT35=7,(0))))))))/100)</f>
        <v>0</v>
      </c>
      <c r="AU29" s="146"/>
      <c r="AV29" s="146"/>
      <c r="AW29" s="146"/>
      <c r="AX29" s="146">
        <f>IF(BT35&lt;&gt;0,IF(BT35=1,(7),IF(BT35=2,(9),IF(BT35=3,(8),IF(BT35=4,(8),IF(BT35=5,(8),IF(BT35=6,(8),IF(BT35=7,(2))))))))/100)</f>
        <v>0</v>
      </c>
      <c r="AY29" s="146"/>
      <c r="AZ29" s="146"/>
      <c r="BA29" s="146"/>
      <c r="BB29" s="146">
        <f>IF(BT35&lt;&gt;0,IF(BT35=1,(9),IF(BT35=2,(6),IF(BT35=3,(7),IF(BT35=4,(9),IF(BT35=5,(8),IF(BT35=6,(8),IF(BT35=7,(2))))))))/100)</f>
        <v>0</v>
      </c>
      <c r="BC29" s="146"/>
      <c r="BD29" s="146"/>
      <c r="BE29" s="146"/>
      <c r="BF29" s="146">
        <f>IF(BT35&lt;&gt;0,IF(BT35=1,(10),IF(BT35=2,(6),IF(BT35=3,(8),IF(BT35=4,(9),IF(BT35=5,(6),IF(BT35=6,(8),IF(BT35=7,(0))))))))/100)</f>
        <v>0</v>
      </c>
      <c r="BG29" s="146"/>
      <c r="BH29" s="146"/>
      <c r="BI29" s="146"/>
      <c r="BJ29" s="146">
        <f>IF(BT35&lt;&gt;0,IF(BT35=1,(1),IF(BT35=2,(1),IF(BT35=3,(1),IF(BT35=4,(1),IF(BT35=5,(1),IF(BT35=6,(1),IF(BT35=7,(0))))))))/100)</f>
        <v>0</v>
      </c>
      <c r="BK29" s="146"/>
      <c r="BL29" s="146"/>
      <c r="BM29" s="146"/>
      <c r="BN29" s="146">
        <f>IF(BT35&lt;&gt;0,IF(BT35=1,(3),IF(BT35=2,(3),IF(BT35=3,(3),IF(BT35=4,(3),IF(BT35=5,(3),IF(BT35=6,(3),IF(BT35=7,(2))))))))/100)</f>
        <v>0</v>
      </c>
      <c r="BO29" s="146"/>
      <c r="BP29" s="146"/>
      <c r="BQ29" s="146"/>
      <c r="BR29" s="153">
        <f>(J33*J29+N33*N29+R33*R29+V33*V29+Z33*Z29+AD33*AD29+AH33*AH29+AL33*AL29+AP33*AP29+AT33*AT29+AX33*AX29+BB33*$BB$29+BF33*BF29+BJ33*BJ29+BN33*BN29)</f>
        <v>0</v>
      </c>
      <c r="BS29" s="18"/>
      <c r="BT29" s="55" t="s">
        <v>11</v>
      </c>
      <c r="BU29" s="45" t="s">
        <v>13</v>
      </c>
      <c r="BV29" s="45"/>
      <c r="BW29" s="45"/>
      <c r="BX29" s="45"/>
      <c r="BY29" s="45"/>
      <c r="BZ29" s="45"/>
    </row>
    <row r="30" spans="1:78" s="39" customFormat="1" ht="37.5" customHeight="1" x14ac:dyDescent="0.2">
      <c r="A30" s="68"/>
      <c r="B30" s="169"/>
      <c r="C30" s="170"/>
      <c r="D30" s="170"/>
      <c r="E30" s="171"/>
      <c r="F30" s="141" t="str">
        <f>IF($BV$1=1,"Fase","Phase")</f>
        <v>Fase</v>
      </c>
      <c r="G30" s="141"/>
      <c r="H30" s="141"/>
      <c r="I30" s="141"/>
      <c r="J30" s="142" t="str">
        <f>IF($BV$1=1,"Engenharia","Engineering")</f>
        <v>Engenharia</v>
      </c>
      <c r="K30" s="143"/>
      <c r="L30" s="143"/>
      <c r="M30" s="144"/>
      <c r="N30" s="145" t="str">
        <f>IF($BV$1=1,"Projeto","Die Design")</f>
        <v>Projeto</v>
      </c>
      <c r="O30" s="145"/>
      <c r="P30" s="145"/>
      <c r="Q30" s="145"/>
      <c r="R30" s="145" t="str">
        <f>IF($BV$1=1,"Modelo de 
isopor","Casting Model")</f>
        <v>Modelo de 
isopor</v>
      </c>
      <c r="S30" s="145"/>
      <c r="T30" s="145"/>
      <c r="U30" s="145"/>
      <c r="V30" s="145" t="str">
        <f>IF($BV$1=1,"Fundidos e Materiais","Casting and Materials")</f>
        <v>Fundidos e Materiais</v>
      </c>
      <c r="W30" s="145"/>
      <c r="X30" s="145"/>
      <c r="Y30" s="145"/>
      <c r="Z30" s="145" t="s">
        <v>18</v>
      </c>
      <c r="AA30" s="145"/>
      <c r="AB30" s="145"/>
      <c r="AC30" s="145"/>
      <c r="AD30" s="145" t="s">
        <v>19</v>
      </c>
      <c r="AE30" s="145"/>
      <c r="AF30" s="145"/>
      <c r="AG30" s="145"/>
      <c r="AH30" s="145" t="str">
        <f>IF($BV$1=1,"Usinagem 1","2D Milling")</f>
        <v>Usinagem 1</v>
      </c>
      <c r="AI30" s="145"/>
      <c r="AJ30" s="145"/>
      <c r="AK30" s="145"/>
      <c r="AL30" s="145" t="str">
        <f>IF($BV$1=1,"Montagem 1","Assembly")</f>
        <v>Montagem 1</v>
      </c>
      <c r="AM30" s="145"/>
      <c r="AN30" s="145"/>
      <c r="AO30" s="145"/>
      <c r="AP30" s="145" t="str">
        <f>IF($BV$1=1,"Usinagem 2","3D Milling")</f>
        <v>Usinagem 2</v>
      </c>
      <c r="AQ30" s="145"/>
      <c r="AR30" s="145"/>
      <c r="AS30" s="145"/>
      <c r="AT30" s="142" t="str">
        <f>IF($BV$1=1,"Montagem 2","Ready for Tryout")</f>
        <v>Montagem 2</v>
      </c>
      <c r="AU30" s="143"/>
      <c r="AV30" s="143"/>
      <c r="AW30" s="144"/>
      <c r="AX30" s="145" t="str">
        <f>IF($BV$1=1,"Tryout","1º Part out of tool")</f>
        <v>Tryout</v>
      </c>
      <c r="AY30" s="145"/>
      <c r="AZ30" s="145"/>
      <c r="BA30" s="145"/>
      <c r="BB30" s="145" t="str">
        <f>IF($BV$1=1,"1º Amostra","1st Correction loop")</f>
        <v>1º Amostra</v>
      </c>
      <c r="BC30" s="145"/>
      <c r="BD30" s="145"/>
      <c r="BE30" s="145"/>
      <c r="BF30" s="145" t="str">
        <f>IF($BV$1=1,"2º Amostra","2nd Correction loop")</f>
        <v>2º Amostra</v>
      </c>
      <c r="BG30" s="145"/>
      <c r="BH30" s="145"/>
      <c r="BI30" s="145"/>
      <c r="BJ30" s="145" t="str">
        <f>IF($BV$1=1,"Pronta para Transporte","Ready for shipping")</f>
        <v>Pronta para Transporte</v>
      </c>
      <c r="BK30" s="145"/>
      <c r="BL30" s="145"/>
      <c r="BM30" s="145"/>
      <c r="BN30" s="145" t="str">
        <f>IF($BV$1=1,"Aceite de Ferramental","Final tryout PPAP")</f>
        <v>Aceite de Ferramental</v>
      </c>
      <c r="BO30" s="145"/>
      <c r="BP30" s="145"/>
      <c r="BQ30" s="145"/>
      <c r="BR30" s="153"/>
      <c r="BS30" s="45"/>
      <c r="BT30" s="55" t="s">
        <v>7</v>
      </c>
      <c r="BU30" s="45" t="s">
        <v>14</v>
      </c>
      <c r="BV30" s="45"/>
      <c r="BW30" s="45"/>
      <c r="BX30" s="45"/>
      <c r="BY30" s="45"/>
      <c r="BZ30" s="45"/>
    </row>
    <row r="31" spans="1:78" s="39" customFormat="1" ht="18.75" customHeight="1" x14ac:dyDescent="0.2">
      <c r="A31" s="68"/>
      <c r="B31" s="176"/>
      <c r="C31" s="177"/>
      <c r="D31" s="177"/>
      <c r="E31" s="178"/>
      <c r="F31" s="135" t="str">
        <f>IF($BV$1=1,"Prev","Forecast")</f>
        <v>Prev</v>
      </c>
      <c r="G31" s="136"/>
      <c r="H31" s="135" t="str">
        <f>IF($BV$1=1,"Real","Real")</f>
        <v>Real</v>
      </c>
      <c r="I31" s="136"/>
      <c r="J31" s="137"/>
      <c r="K31" s="137"/>
      <c r="L31" s="137"/>
      <c r="M31" s="137"/>
      <c r="N31" s="155"/>
      <c r="O31" s="156"/>
      <c r="P31" s="155"/>
      <c r="Q31" s="156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55"/>
      <c r="AC31" s="156"/>
      <c r="AD31" s="137"/>
      <c r="AE31" s="137"/>
      <c r="AF31" s="155"/>
      <c r="AG31" s="156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/>
      <c r="BH31" s="137"/>
      <c r="BI31" s="137"/>
      <c r="BJ31" s="155"/>
      <c r="BK31" s="156"/>
      <c r="BL31" s="155"/>
      <c r="BM31" s="156"/>
      <c r="BN31" s="137"/>
      <c r="BO31" s="137"/>
      <c r="BP31" s="155"/>
      <c r="BQ31" s="157"/>
      <c r="BR31" s="153"/>
      <c r="BS31" s="45"/>
      <c r="BT31" s="55" t="s">
        <v>12</v>
      </c>
      <c r="BU31" s="45" t="s">
        <v>16</v>
      </c>
      <c r="BV31" s="45"/>
      <c r="BW31" s="45"/>
      <c r="BX31" s="45"/>
      <c r="BY31" s="45"/>
      <c r="BZ31" s="45"/>
    </row>
    <row r="32" spans="1:78" s="39" customFormat="1" ht="5.25" customHeight="1" x14ac:dyDescent="0.2">
      <c r="A32" s="68"/>
      <c r="B32" s="176"/>
      <c r="C32" s="177"/>
      <c r="D32" s="177"/>
      <c r="E32" s="178"/>
      <c r="F32" s="182"/>
      <c r="G32" s="183"/>
      <c r="H32" s="183"/>
      <c r="I32" s="183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53"/>
      <c r="BS32" s="45"/>
      <c r="BT32" s="19" t="s">
        <v>8</v>
      </c>
      <c r="BU32" s="45" t="s">
        <v>17</v>
      </c>
      <c r="BV32" s="45"/>
      <c r="BW32" s="45"/>
      <c r="BX32" s="45"/>
      <c r="BY32" s="45"/>
      <c r="BZ32" s="45"/>
    </row>
    <row r="33" spans="1:78" s="39" customFormat="1" ht="18.75" customHeight="1" x14ac:dyDescent="0.2">
      <c r="A33" s="68"/>
      <c r="B33" s="179"/>
      <c r="C33" s="180"/>
      <c r="D33" s="180"/>
      <c r="E33" s="181"/>
      <c r="F33" s="164" t="str">
        <f>IF($BV$1=1,"Evolução Parcial","Partial Evolution")</f>
        <v>Evolução Parcial</v>
      </c>
      <c r="G33" s="164"/>
      <c r="H33" s="164"/>
      <c r="I33" s="165"/>
      <c r="J33" s="173"/>
      <c r="K33" s="174"/>
      <c r="L33" s="174"/>
      <c r="M33" s="175"/>
      <c r="N33" s="173"/>
      <c r="O33" s="174"/>
      <c r="P33" s="174"/>
      <c r="Q33" s="175"/>
      <c r="R33" s="173"/>
      <c r="S33" s="174"/>
      <c r="T33" s="174"/>
      <c r="U33" s="175"/>
      <c r="V33" s="173"/>
      <c r="W33" s="174"/>
      <c r="X33" s="174"/>
      <c r="Y33" s="175"/>
      <c r="Z33" s="173"/>
      <c r="AA33" s="174"/>
      <c r="AB33" s="174"/>
      <c r="AC33" s="175"/>
      <c r="AD33" s="173"/>
      <c r="AE33" s="174"/>
      <c r="AF33" s="174"/>
      <c r="AG33" s="175"/>
      <c r="AH33" s="173"/>
      <c r="AI33" s="174"/>
      <c r="AJ33" s="174"/>
      <c r="AK33" s="175"/>
      <c r="AL33" s="173"/>
      <c r="AM33" s="174"/>
      <c r="AN33" s="174"/>
      <c r="AO33" s="175"/>
      <c r="AP33" s="173"/>
      <c r="AQ33" s="174"/>
      <c r="AR33" s="174"/>
      <c r="AS33" s="175"/>
      <c r="AT33" s="173"/>
      <c r="AU33" s="174"/>
      <c r="AV33" s="174"/>
      <c r="AW33" s="175"/>
      <c r="AX33" s="173"/>
      <c r="AY33" s="174"/>
      <c r="AZ33" s="174"/>
      <c r="BA33" s="175"/>
      <c r="BB33" s="173"/>
      <c r="BC33" s="174"/>
      <c r="BD33" s="174"/>
      <c r="BE33" s="175"/>
      <c r="BF33" s="173"/>
      <c r="BG33" s="174"/>
      <c r="BH33" s="174"/>
      <c r="BI33" s="175"/>
      <c r="BJ33" s="173"/>
      <c r="BK33" s="174"/>
      <c r="BL33" s="174"/>
      <c r="BM33" s="175"/>
      <c r="BN33" s="173"/>
      <c r="BO33" s="174"/>
      <c r="BP33" s="174"/>
      <c r="BQ33" s="175"/>
      <c r="BR33" s="172"/>
      <c r="BS33" s="45"/>
      <c r="BT33" s="55"/>
      <c r="BU33" s="45"/>
      <c r="BV33" s="45"/>
      <c r="BW33" s="45"/>
      <c r="BX33" s="45"/>
      <c r="BY33" s="45"/>
      <c r="BZ33" s="45"/>
    </row>
    <row r="34" spans="1:78" s="39" customFormat="1" ht="3.75" customHeight="1" x14ac:dyDescent="0.2">
      <c r="A34" s="68"/>
      <c r="B34" s="21"/>
      <c r="C34" s="22"/>
      <c r="D34" s="22"/>
      <c r="E34" s="22"/>
      <c r="F34" s="23"/>
      <c r="G34" s="23"/>
      <c r="H34" s="23"/>
      <c r="I34" s="23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70"/>
      <c r="BS34" s="71"/>
      <c r="BT34" s="69">
        <v>4</v>
      </c>
      <c r="BU34" s="45"/>
      <c r="BV34" s="45"/>
      <c r="BW34" s="45"/>
      <c r="BX34" s="45"/>
      <c r="BY34" s="45"/>
      <c r="BZ34" s="45"/>
    </row>
    <row r="35" spans="1:78" s="39" customFormat="1" ht="3.75" customHeight="1" x14ac:dyDescent="0.2">
      <c r="A35" s="68"/>
      <c r="B35" s="68"/>
      <c r="C35" s="73"/>
      <c r="D35" s="73"/>
      <c r="E35" s="73"/>
      <c r="F35" s="74"/>
      <c r="G35" s="74"/>
      <c r="H35" s="74"/>
      <c r="I35" s="74"/>
      <c r="J35" s="73"/>
      <c r="K35" s="73"/>
      <c r="L35" s="73"/>
      <c r="M35" s="73"/>
      <c r="N35" s="73"/>
      <c r="O35" s="73"/>
      <c r="P35" s="73"/>
      <c r="Q35" s="73"/>
      <c r="R35" s="73"/>
      <c r="S35" s="75"/>
      <c r="T35" s="75"/>
      <c r="U35" s="73"/>
      <c r="V35" s="73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73"/>
      <c r="AL35" s="75"/>
      <c r="AM35" s="9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6"/>
      <c r="BS35" s="45"/>
      <c r="BT35" s="55" t="s">
        <v>2</v>
      </c>
      <c r="BU35" s="45" t="s">
        <v>3</v>
      </c>
      <c r="BV35" s="45"/>
      <c r="BW35" s="45"/>
      <c r="BX35" s="45"/>
      <c r="BY35" s="45"/>
      <c r="BZ35" s="45"/>
    </row>
    <row r="36" spans="1:78" s="39" customFormat="1" ht="18.75" customHeight="1" x14ac:dyDescent="0.2">
      <c r="A36" s="68"/>
      <c r="B36" s="166" t="str">
        <f>IF($BV$1=1,"Ferramenta","Tool")</f>
        <v>Ferramenta</v>
      </c>
      <c r="C36" s="167"/>
      <c r="D36" s="167"/>
      <c r="E36" s="167"/>
      <c r="F36" s="167" t="str">
        <f>IF($BV$1=1,"Parâmetros","Parameters")</f>
        <v>Parâmetros</v>
      </c>
      <c r="G36" s="167"/>
      <c r="H36" s="167"/>
      <c r="I36" s="167"/>
      <c r="J36" s="168" t="str">
        <f>IF($BV$1=1,"Cronograma de evolução","Accompaniment of Evolution")</f>
        <v>Cronograma de evolução</v>
      </c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8"/>
      <c r="AV36" s="168"/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8"/>
      <c r="BI36" s="168"/>
      <c r="BJ36" s="168"/>
      <c r="BK36" s="168"/>
      <c r="BL36" s="168"/>
      <c r="BM36" s="168"/>
      <c r="BN36" s="168"/>
      <c r="BO36" s="168"/>
      <c r="BP36" s="168"/>
      <c r="BQ36" s="168"/>
      <c r="BR36" s="27" t="s">
        <v>15</v>
      </c>
      <c r="BS36" s="67"/>
      <c r="BT36" s="55" t="s">
        <v>4</v>
      </c>
      <c r="BU36" s="45" t="s">
        <v>5</v>
      </c>
      <c r="BV36" s="45"/>
      <c r="BW36" s="45"/>
      <c r="BX36" s="45"/>
      <c r="BY36" s="45"/>
      <c r="BZ36" s="45"/>
    </row>
    <row r="37" spans="1:78" s="39" customFormat="1" ht="27" customHeight="1" x14ac:dyDescent="0.2">
      <c r="A37" s="68"/>
      <c r="B37" s="158" t="str">
        <f>IF($BV$1=1,"Operação","Operation")</f>
        <v>Operação</v>
      </c>
      <c r="C37" s="159"/>
      <c r="D37" s="160"/>
      <c r="E37" s="89"/>
      <c r="F37" s="161" t="str">
        <f>IF($BV$1=1,"Evolução","Evolution")</f>
        <v>Evolução</v>
      </c>
      <c r="G37" s="162"/>
      <c r="H37" s="162"/>
      <c r="I37" s="163"/>
      <c r="J37" s="146">
        <v>0</v>
      </c>
      <c r="K37" s="146"/>
      <c r="L37" s="146"/>
      <c r="M37" s="146"/>
      <c r="N37" s="146">
        <v>0</v>
      </c>
      <c r="O37" s="146"/>
      <c r="P37" s="146"/>
      <c r="Q37" s="146"/>
      <c r="R37" s="146">
        <v>0</v>
      </c>
      <c r="S37" s="146"/>
      <c r="T37" s="146"/>
      <c r="U37" s="146"/>
      <c r="V37" s="146">
        <v>0</v>
      </c>
      <c r="W37" s="146"/>
      <c r="X37" s="146"/>
      <c r="Y37" s="146"/>
      <c r="Z37" s="146">
        <v>0</v>
      </c>
      <c r="AA37" s="146"/>
      <c r="AB37" s="146"/>
      <c r="AC37" s="146"/>
      <c r="AD37" s="146">
        <v>0</v>
      </c>
      <c r="AE37" s="146"/>
      <c r="AF37" s="146"/>
      <c r="AG37" s="146"/>
      <c r="AH37" s="146">
        <v>0</v>
      </c>
      <c r="AI37" s="146"/>
      <c r="AJ37" s="146"/>
      <c r="AK37" s="146"/>
      <c r="AL37" s="146">
        <v>0</v>
      </c>
      <c r="AM37" s="146"/>
      <c r="AN37" s="146"/>
      <c r="AO37" s="146"/>
      <c r="AP37" s="146">
        <v>0</v>
      </c>
      <c r="AQ37" s="146"/>
      <c r="AR37" s="146"/>
      <c r="AS37" s="146"/>
      <c r="AT37" s="146">
        <v>0</v>
      </c>
      <c r="AU37" s="146"/>
      <c r="AV37" s="146"/>
      <c r="AW37" s="146"/>
      <c r="AX37" s="146">
        <v>0</v>
      </c>
      <c r="AY37" s="146"/>
      <c r="AZ37" s="146"/>
      <c r="BA37" s="146"/>
      <c r="BB37" s="146">
        <v>0</v>
      </c>
      <c r="BC37" s="146"/>
      <c r="BD37" s="146"/>
      <c r="BE37" s="146"/>
      <c r="BF37" s="146">
        <v>0</v>
      </c>
      <c r="BG37" s="146"/>
      <c r="BH37" s="146"/>
      <c r="BI37" s="146"/>
      <c r="BJ37" s="146">
        <v>0</v>
      </c>
      <c r="BK37" s="146"/>
      <c r="BL37" s="146"/>
      <c r="BM37" s="146"/>
      <c r="BN37" s="146">
        <v>0</v>
      </c>
      <c r="BO37" s="146"/>
      <c r="BP37" s="146"/>
      <c r="BQ37" s="146"/>
      <c r="BR37" s="153">
        <f>(J41*J37+N41*N37+R41*R37+V41*V37+Z41*Z37+AD41*AD37+AH41*AH37+AL41*AL37+AP41*AP37+AT41*AT37+AX41*AX37+BB41*$BB$37+BF41*BF37+BJ41*BJ37+BN41*BN37)</f>
        <v>0</v>
      </c>
      <c r="BS37" s="18"/>
      <c r="BT37" s="55" t="s">
        <v>6</v>
      </c>
      <c r="BU37" s="45" t="s">
        <v>10</v>
      </c>
      <c r="BV37" s="45"/>
      <c r="BW37" s="45"/>
      <c r="BX37" s="45"/>
      <c r="BY37" s="45"/>
      <c r="BZ37" s="45"/>
    </row>
    <row r="38" spans="1:78" s="39" customFormat="1" ht="37.5" customHeight="1" x14ac:dyDescent="0.2">
      <c r="A38" s="68"/>
      <c r="B38" s="169"/>
      <c r="C38" s="170"/>
      <c r="D38" s="170"/>
      <c r="E38" s="171"/>
      <c r="F38" s="141" t="s">
        <v>20</v>
      </c>
      <c r="G38" s="141"/>
      <c r="H38" s="141"/>
      <c r="I38" s="141"/>
      <c r="J38" s="142" t="str">
        <f>IF($BV$1=1,"Engenharia","Engineering")</f>
        <v>Engenharia</v>
      </c>
      <c r="K38" s="143"/>
      <c r="L38" s="143"/>
      <c r="M38" s="144"/>
      <c r="N38" s="145" t="str">
        <f>IF($BV$1=1,"Projeto","Die Design")</f>
        <v>Projeto</v>
      </c>
      <c r="O38" s="145"/>
      <c r="P38" s="145"/>
      <c r="Q38" s="145"/>
      <c r="R38" s="145" t="str">
        <f>IF($BV$1=1,"Modelo de 
isopor","Casting Model")</f>
        <v>Modelo de 
isopor</v>
      </c>
      <c r="S38" s="145"/>
      <c r="T38" s="145"/>
      <c r="U38" s="145"/>
      <c r="V38" s="145" t="str">
        <f>IF($BV$1=1,"Fundidos e Materiais","Casting and Materials")</f>
        <v>Fundidos e Materiais</v>
      </c>
      <c r="W38" s="145"/>
      <c r="X38" s="145"/>
      <c r="Y38" s="145"/>
      <c r="Z38" s="145" t="s">
        <v>18</v>
      </c>
      <c r="AA38" s="145"/>
      <c r="AB38" s="145"/>
      <c r="AC38" s="145"/>
      <c r="AD38" s="145" t="s">
        <v>19</v>
      </c>
      <c r="AE38" s="145"/>
      <c r="AF38" s="145"/>
      <c r="AG38" s="145"/>
      <c r="AH38" s="145" t="str">
        <f>IF($BV$1=1,"Usinagem 1","2D Milling")</f>
        <v>Usinagem 1</v>
      </c>
      <c r="AI38" s="145"/>
      <c r="AJ38" s="145"/>
      <c r="AK38" s="145"/>
      <c r="AL38" s="145" t="str">
        <f>IF($BV$1=1,"Montagem 1","Assembly")</f>
        <v>Montagem 1</v>
      </c>
      <c r="AM38" s="145"/>
      <c r="AN38" s="145"/>
      <c r="AO38" s="145"/>
      <c r="AP38" s="145" t="str">
        <f>IF($BV$1=1,"Usinagem 2","3D Milling")</f>
        <v>Usinagem 2</v>
      </c>
      <c r="AQ38" s="145"/>
      <c r="AR38" s="145"/>
      <c r="AS38" s="145"/>
      <c r="AT38" s="142" t="str">
        <f>IF($BV$1=1,"Montagem 2","Ready for Tryout")</f>
        <v>Montagem 2</v>
      </c>
      <c r="AU38" s="143"/>
      <c r="AV38" s="143"/>
      <c r="AW38" s="144"/>
      <c r="AX38" s="145" t="str">
        <f>IF($BV$1=1,"Tryout","1º Part out of tool")</f>
        <v>Tryout</v>
      </c>
      <c r="AY38" s="145"/>
      <c r="AZ38" s="145"/>
      <c r="BA38" s="145"/>
      <c r="BB38" s="145" t="str">
        <f>IF($BV$1=1,"1º Amostra","1st Correction loop")</f>
        <v>1º Amostra</v>
      </c>
      <c r="BC38" s="145"/>
      <c r="BD38" s="145"/>
      <c r="BE38" s="145"/>
      <c r="BF38" s="145" t="str">
        <f>IF($BV$1=1,"2º Amostra","2nd Correction loop")</f>
        <v>2º Amostra</v>
      </c>
      <c r="BG38" s="145"/>
      <c r="BH38" s="145"/>
      <c r="BI38" s="145"/>
      <c r="BJ38" s="145" t="str">
        <f>IF($BV$1=1,"Pronta para Transporte","Ready for shipping")</f>
        <v>Pronta para Transporte</v>
      </c>
      <c r="BK38" s="145"/>
      <c r="BL38" s="145"/>
      <c r="BM38" s="145"/>
      <c r="BN38" s="142" t="str">
        <f>IF($BV$1=1,"Aceite de Ferramental","Final tryout PPAP")</f>
        <v>Aceite de Ferramental</v>
      </c>
      <c r="BO38" s="143"/>
      <c r="BP38" s="143"/>
      <c r="BQ38" s="144"/>
      <c r="BR38" s="153"/>
      <c r="BS38" s="45"/>
      <c r="BT38" s="55" t="s">
        <v>11</v>
      </c>
      <c r="BU38" s="45" t="s">
        <v>13</v>
      </c>
      <c r="BV38" s="45"/>
      <c r="BW38" s="45"/>
      <c r="BX38" s="45"/>
      <c r="BY38" s="45"/>
      <c r="BZ38" s="45"/>
    </row>
    <row r="39" spans="1:78" s="39" customFormat="1" ht="18.75" customHeight="1" x14ac:dyDescent="0.2">
      <c r="A39" s="68"/>
      <c r="B39" s="176"/>
      <c r="C39" s="177"/>
      <c r="D39" s="177"/>
      <c r="E39" s="178"/>
      <c r="F39" s="135" t="str">
        <f>IF($BV$1=1,"Prev","Forecast")</f>
        <v>Prev</v>
      </c>
      <c r="G39" s="136"/>
      <c r="H39" s="135" t="str">
        <f>IF($BV$1=1,"Real","Real")</f>
        <v>Real</v>
      </c>
      <c r="I39" s="136"/>
      <c r="J39" s="137"/>
      <c r="K39" s="137"/>
      <c r="L39" s="137"/>
      <c r="M39" s="137"/>
      <c r="N39" s="155"/>
      <c r="O39" s="156"/>
      <c r="P39" s="155"/>
      <c r="Q39" s="156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55"/>
      <c r="AC39" s="156"/>
      <c r="AD39" s="137"/>
      <c r="AE39" s="137"/>
      <c r="AF39" s="155"/>
      <c r="AG39" s="156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55"/>
      <c r="BE39" s="156"/>
      <c r="BF39" s="137"/>
      <c r="BG39" s="137"/>
      <c r="BH39" s="155"/>
      <c r="BI39" s="156"/>
      <c r="BJ39" s="155"/>
      <c r="BK39" s="156"/>
      <c r="BL39" s="155"/>
      <c r="BM39" s="156"/>
      <c r="BN39" s="137"/>
      <c r="BO39" s="137"/>
      <c r="BP39" s="155"/>
      <c r="BQ39" s="157"/>
      <c r="BR39" s="153"/>
      <c r="BS39" s="45"/>
      <c r="BT39" s="55" t="s">
        <v>7</v>
      </c>
      <c r="BU39" s="45" t="s">
        <v>14</v>
      </c>
      <c r="BV39" s="45"/>
      <c r="BW39" s="45"/>
      <c r="BX39" s="45"/>
      <c r="BY39" s="45"/>
      <c r="BZ39" s="45"/>
    </row>
    <row r="40" spans="1:78" s="39" customFormat="1" ht="5.25" customHeight="1" x14ac:dyDescent="0.2">
      <c r="A40" s="68"/>
      <c r="B40" s="176"/>
      <c r="C40" s="177"/>
      <c r="D40" s="177"/>
      <c r="E40" s="178"/>
      <c r="F40" s="182"/>
      <c r="G40" s="183"/>
      <c r="H40" s="183"/>
      <c r="I40" s="183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53"/>
      <c r="BS40" s="45"/>
      <c r="BT40" s="55" t="s">
        <v>12</v>
      </c>
      <c r="BU40" s="45" t="s">
        <v>16</v>
      </c>
      <c r="BV40" s="45"/>
      <c r="BW40" s="45"/>
      <c r="BX40" s="45"/>
      <c r="BY40" s="45"/>
      <c r="BZ40" s="45"/>
    </row>
    <row r="41" spans="1:78" s="39" customFormat="1" ht="18.75" customHeight="1" x14ac:dyDescent="0.2">
      <c r="A41" s="68"/>
      <c r="B41" s="179"/>
      <c r="C41" s="180"/>
      <c r="D41" s="180"/>
      <c r="E41" s="181"/>
      <c r="F41" s="164" t="str">
        <f>IF($BV$1=1,"Evolução Parcial","Partial Evolution")</f>
        <v>Evolução Parcial</v>
      </c>
      <c r="G41" s="164"/>
      <c r="H41" s="164"/>
      <c r="I41" s="165"/>
      <c r="J41" s="173"/>
      <c r="K41" s="174"/>
      <c r="L41" s="174"/>
      <c r="M41" s="175"/>
      <c r="N41" s="173"/>
      <c r="O41" s="174"/>
      <c r="P41" s="174"/>
      <c r="Q41" s="175"/>
      <c r="R41" s="173"/>
      <c r="S41" s="174"/>
      <c r="T41" s="174"/>
      <c r="U41" s="175"/>
      <c r="V41" s="173"/>
      <c r="W41" s="174"/>
      <c r="X41" s="174"/>
      <c r="Y41" s="175"/>
      <c r="Z41" s="173"/>
      <c r="AA41" s="174"/>
      <c r="AB41" s="174"/>
      <c r="AC41" s="175"/>
      <c r="AD41" s="173"/>
      <c r="AE41" s="174"/>
      <c r="AF41" s="174"/>
      <c r="AG41" s="175"/>
      <c r="AH41" s="173"/>
      <c r="AI41" s="174"/>
      <c r="AJ41" s="174"/>
      <c r="AK41" s="175"/>
      <c r="AL41" s="173"/>
      <c r="AM41" s="174"/>
      <c r="AN41" s="174"/>
      <c r="AO41" s="175"/>
      <c r="AP41" s="173"/>
      <c r="AQ41" s="174"/>
      <c r="AR41" s="174"/>
      <c r="AS41" s="175"/>
      <c r="AT41" s="173"/>
      <c r="AU41" s="174"/>
      <c r="AV41" s="174"/>
      <c r="AW41" s="175"/>
      <c r="AX41" s="173"/>
      <c r="AY41" s="174"/>
      <c r="AZ41" s="174"/>
      <c r="BA41" s="175"/>
      <c r="BB41" s="173"/>
      <c r="BC41" s="174"/>
      <c r="BD41" s="174"/>
      <c r="BE41" s="175"/>
      <c r="BF41" s="173"/>
      <c r="BG41" s="174"/>
      <c r="BH41" s="174"/>
      <c r="BI41" s="175"/>
      <c r="BJ41" s="173"/>
      <c r="BK41" s="174"/>
      <c r="BL41" s="174"/>
      <c r="BM41" s="175"/>
      <c r="BN41" s="173"/>
      <c r="BO41" s="174"/>
      <c r="BP41" s="174"/>
      <c r="BQ41" s="175"/>
      <c r="BR41" s="172"/>
      <c r="BS41" s="45"/>
      <c r="BT41" s="19" t="s">
        <v>8</v>
      </c>
      <c r="BU41" s="45" t="s">
        <v>17</v>
      </c>
      <c r="BV41" s="45"/>
      <c r="BW41" s="45"/>
      <c r="BX41" s="45"/>
      <c r="BY41" s="45"/>
      <c r="BZ41" s="45"/>
    </row>
    <row r="42" spans="1:78" s="39" customFormat="1" ht="3.75" customHeight="1" x14ac:dyDescent="0.2">
      <c r="A42" s="68"/>
      <c r="B42" s="21"/>
      <c r="C42" s="22"/>
      <c r="D42" s="22"/>
      <c r="E42" s="22"/>
      <c r="F42" s="23"/>
      <c r="G42" s="23"/>
      <c r="H42" s="23"/>
      <c r="I42" s="23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70"/>
      <c r="BS42" s="71"/>
      <c r="BT42" s="55"/>
      <c r="BU42" s="71"/>
      <c r="BV42" s="45"/>
      <c r="BW42" s="45"/>
      <c r="BX42" s="45"/>
      <c r="BY42" s="45"/>
      <c r="BZ42" s="45"/>
    </row>
    <row r="43" spans="1:78" s="39" customFormat="1" ht="3.75" customHeight="1" x14ac:dyDescent="0.2">
      <c r="A43" s="68"/>
      <c r="B43" s="68"/>
      <c r="C43" s="73"/>
      <c r="D43" s="73"/>
      <c r="E43" s="73"/>
      <c r="F43" s="74"/>
      <c r="G43" s="74"/>
      <c r="H43" s="74"/>
      <c r="I43" s="74"/>
      <c r="J43" s="73"/>
      <c r="K43" s="73"/>
      <c r="L43" s="73"/>
      <c r="M43" s="73"/>
      <c r="N43" s="73"/>
      <c r="O43" s="73"/>
      <c r="P43" s="73"/>
      <c r="Q43" s="73"/>
      <c r="R43" s="73"/>
      <c r="S43" s="75"/>
      <c r="T43" s="75"/>
      <c r="U43" s="73"/>
      <c r="V43" s="73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73"/>
      <c r="AL43" s="75"/>
      <c r="AM43" s="9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6"/>
      <c r="BS43" s="45"/>
      <c r="BT43" s="69">
        <v>3</v>
      </c>
      <c r="BU43" s="45"/>
      <c r="BV43" s="45"/>
      <c r="BW43" s="45"/>
      <c r="BX43" s="45"/>
      <c r="BY43" s="45"/>
      <c r="BZ43" s="45"/>
    </row>
    <row r="44" spans="1:78" s="39" customFormat="1" ht="18.75" customHeight="1" x14ac:dyDescent="0.2">
      <c r="A44" s="68"/>
      <c r="B44" s="166" t="str">
        <f>IF($BV$1=1,"Ferramenta","Tool")</f>
        <v>Ferramenta</v>
      </c>
      <c r="C44" s="167"/>
      <c r="D44" s="167"/>
      <c r="E44" s="167"/>
      <c r="F44" s="167" t="str">
        <f>IF($BV$1=1,"Parâmetros","Parameters")</f>
        <v>Parâmetros</v>
      </c>
      <c r="G44" s="167"/>
      <c r="H44" s="167"/>
      <c r="I44" s="167"/>
      <c r="J44" s="168" t="str">
        <f>IF($BV$1=1,"Cronograma de evolução","Accompaniment of Evolution")</f>
        <v>Cronograma de evolução</v>
      </c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  <c r="AK44" s="168"/>
      <c r="AL44" s="168"/>
      <c r="AM44" s="168"/>
      <c r="AN44" s="168"/>
      <c r="AO44" s="168"/>
      <c r="AP44" s="168"/>
      <c r="AQ44" s="168"/>
      <c r="AR44" s="168"/>
      <c r="AS44" s="168"/>
      <c r="AT44" s="168"/>
      <c r="AU44" s="168"/>
      <c r="AV44" s="168"/>
      <c r="AW44" s="168"/>
      <c r="AX44" s="168"/>
      <c r="AY44" s="168"/>
      <c r="AZ44" s="168"/>
      <c r="BA44" s="168"/>
      <c r="BB44" s="168"/>
      <c r="BC44" s="168"/>
      <c r="BD44" s="168"/>
      <c r="BE44" s="168"/>
      <c r="BF44" s="168"/>
      <c r="BG44" s="168"/>
      <c r="BH44" s="168"/>
      <c r="BI44" s="168"/>
      <c r="BJ44" s="168"/>
      <c r="BK44" s="168"/>
      <c r="BL44" s="168"/>
      <c r="BM44" s="168"/>
      <c r="BN44" s="168"/>
      <c r="BO44" s="168"/>
      <c r="BP44" s="168"/>
      <c r="BQ44" s="168"/>
      <c r="BR44" s="27" t="s">
        <v>15</v>
      </c>
      <c r="BS44" s="67"/>
      <c r="BT44" s="55" t="s">
        <v>2</v>
      </c>
      <c r="BU44" s="45" t="s">
        <v>3</v>
      </c>
      <c r="BV44" s="45"/>
      <c r="BW44" s="45"/>
      <c r="BX44" s="45"/>
      <c r="BY44" s="45"/>
      <c r="BZ44" s="45"/>
    </row>
    <row r="45" spans="1:78" s="39" customFormat="1" ht="27" customHeight="1" x14ac:dyDescent="0.2">
      <c r="A45" s="68"/>
      <c r="B45" s="158" t="str">
        <f>IF($BV$1=1,"Operação","Operation")</f>
        <v>Operação</v>
      </c>
      <c r="C45" s="159"/>
      <c r="D45" s="160"/>
      <c r="E45" s="89"/>
      <c r="F45" s="161" t="str">
        <f>IF($BV$1=1,"Evolução","Evolution")</f>
        <v>Evolução</v>
      </c>
      <c r="G45" s="162"/>
      <c r="H45" s="162"/>
      <c r="I45" s="163"/>
      <c r="J45" s="146">
        <v>0</v>
      </c>
      <c r="K45" s="146"/>
      <c r="L45" s="146"/>
      <c r="M45" s="146"/>
      <c r="N45" s="146">
        <v>0</v>
      </c>
      <c r="O45" s="146"/>
      <c r="P45" s="146"/>
      <c r="Q45" s="146"/>
      <c r="R45" s="146">
        <v>0</v>
      </c>
      <c r="S45" s="146"/>
      <c r="T45" s="146"/>
      <c r="U45" s="146"/>
      <c r="V45" s="146">
        <v>0</v>
      </c>
      <c r="W45" s="146"/>
      <c r="X45" s="146"/>
      <c r="Y45" s="146"/>
      <c r="Z45" s="146">
        <v>0</v>
      </c>
      <c r="AA45" s="146"/>
      <c r="AB45" s="146"/>
      <c r="AC45" s="146"/>
      <c r="AD45" s="146">
        <v>0</v>
      </c>
      <c r="AE45" s="146"/>
      <c r="AF45" s="146"/>
      <c r="AG45" s="146"/>
      <c r="AH45" s="146">
        <v>0</v>
      </c>
      <c r="AI45" s="146"/>
      <c r="AJ45" s="146"/>
      <c r="AK45" s="146"/>
      <c r="AL45" s="146">
        <v>0</v>
      </c>
      <c r="AM45" s="146"/>
      <c r="AN45" s="146"/>
      <c r="AO45" s="146"/>
      <c r="AP45" s="146">
        <v>0</v>
      </c>
      <c r="AQ45" s="146"/>
      <c r="AR45" s="146"/>
      <c r="AS45" s="146"/>
      <c r="AT45" s="146">
        <v>0</v>
      </c>
      <c r="AU45" s="146"/>
      <c r="AV45" s="146"/>
      <c r="AW45" s="146"/>
      <c r="AX45" s="146">
        <v>0</v>
      </c>
      <c r="AY45" s="146"/>
      <c r="AZ45" s="146"/>
      <c r="BA45" s="146"/>
      <c r="BB45" s="146">
        <v>0</v>
      </c>
      <c r="BC45" s="146"/>
      <c r="BD45" s="146"/>
      <c r="BE45" s="146"/>
      <c r="BF45" s="146">
        <v>0</v>
      </c>
      <c r="BG45" s="146"/>
      <c r="BH45" s="146"/>
      <c r="BI45" s="146"/>
      <c r="BJ45" s="146">
        <v>0</v>
      </c>
      <c r="BK45" s="146"/>
      <c r="BL45" s="146"/>
      <c r="BM45" s="146"/>
      <c r="BN45" s="146">
        <v>0</v>
      </c>
      <c r="BO45" s="146"/>
      <c r="BP45" s="146"/>
      <c r="BQ45" s="146"/>
      <c r="BR45" s="153">
        <v>0</v>
      </c>
      <c r="BS45" s="18"/>
      <c r="BT45" s="55" t="s">
        <v>4</v>
      </c>
      <c r="BU45" s="45" t="s">
        <v>5</v>
      </c>
      <c r="BV45" s="45"/>
      <c r="BW45" s="45"/>
      <c r="BX45" s="45"/>
      <c r="BY45" s="45"/>
      <c r="BZ45" s="45"/>
    </row>
    <row r="46" spans="1:78" s="39" customFormat="1" ht="37.5" customHeight="1" x14ac:dyDescent="0.2">
      <c r="A46" s="68"/>
      <c r="B46" s="169"/>
      <c r="C46" s="170"/>
      <c r="D46" s="170"/>
      <c r="E46" s="171"/>
      <c r="F46" s="141" t="str">
        <f>IF($BV$1=1,"Fase","Phase")</f>
        <v>Fase</v>
      </c>
      <c r="G46" s="141"/>
      <c r="H46" s="141"/>
      <c r="I46" s="141"/>
      <c r="J46" s="142" t="str">
        <f>IF($BV$1=1,"Engenharia","Engineering")</f>
        <v>Engenharia</v>
      </c>
      <c r="K46" s="143"/>
      <c r="L46" s="143"/>
      <c r="M46" s="144"/>
      <c r="N46" s="145" t="str">
        <f>IF($BV$1=1,"Projeto","Die Design")</f>
        <v>Projeto</v>
      </c>
      <c r="O46" s="145"/>
      <c r="P46" s="145"/>
      <c r="Q46" s="145"/>
      <c r="R46" s="145" t="str">
        <f>IF($BV$1=1,"Modelo de 
isopor","Casting Model")</f>
        <v>Modelo de 
isopor</v>
      </c>
      <c r="S46" s="145"/>
      <c r="T46" s="145"/>
      <c r="U46" s="145"/>
      <c r="V46" s="145" t="str">
        <f>IF($BV$1=1,"Fundidos e Materiais","Casting and Materials")</f>
        <v>Fundidos e Materiais</v>
      </c>
      <c r="W46" s="145"/>
      <c r="X46" s="145"/>
      <c r="Y46" s="145"/>
      <c r="Z46" s="145" t="s">
        <v>18</v>
      </c>
      <c r="AA46" s="145"/>
      <c r="AB46" s="145"/>
      <c r="AC46" s="145"/>
      <c r="AD46" s="145" t="s">
        <v>19</v>
      </c>
      <c r="AE46" s="145"/>
      <c r="AF46" s="145"/>
      <c r="AG46" s="145"/>
      <c r="AH46" s="145" t="str">
        <f>IF($BV$1=1,"Usinagem 1","2D Milling")</f>
        <v>Usinagem 1</v>
      </c>
      <c r="AI46" s="145"/>
      <c r="AJ46" s="145"/>
      <c r="AK46" s="145"/>
      <c r="AL46" s="145" t="str">
        <f>IF($BV$1=1,"Montagem 1","Assembly")</f>
        <v>Montagem 1</v>
      </c>
      <c r="AM46" s="145"/>
      <c r="AN46" s="145"/>
      <c r="AO46" s="145"/>
      <c r="AP46" s="145" t="str">
        <f>IF($BV$1=1,"Usinagem 2","3D Milling")</f>
        <v>Usinagem 2</v>
      </c>
      <c r="AQ46" s="145"/>
      <c r="AR46" s="145"/>
      <c r="AS46" s="145"/>
      <c r="AT46" s="142" t="str">
        <f>IF($BV$1=1,"Montagem 2","Ready for Tryout")</f>
        <v>Montagem 2</v>
      </c>
      <c r="AU46" s="143"/>
      <c r="AV46" s="143"/>
      <c r="AW46" s="144"/>
      <c r="AX46" s="145" t="str">
        <f>IF($BV$1=1,"Tryout","1º Part out of tool")</f>
        <v>Tryout</v>
      </c>
      <c r="AY46" s="145"/>
      <c r="AZ46" s="145"/>
      <c r="BA46" s="145"/>
      <c r="BB46" s="145" t="str">
        <f>IF($BV$1=1,"1º Amostra","1st Correction loop")</f>
        <v>1º Amostra</v>
      </c>
      <c r="BC46" s="145"/>
      <c r="BD46" s="145"/>
      <c r="BE46" s="145"/>
      <c r="BF46" s="145" t="str">
        <f>IF($BV$1=1,"2º Amostra","2nd Correction loop")</f>
        <v>2º Amostra</v>
      </c>
      <c r="BG46" s="145"/>
      <c r="BH46" s="145"/>
      <c r="BI46" s="145"/>
      <c r="BJ46" s="145" t="str">
        <f>IF($BV$1=1,"Pronta para Transporte","Ready for shipping")</f>
        <v>Pronta para Transporte</v>
      </c>
      <c r="BK46" s="145"/>
      <c r="BL46" s="145"/>
      <c r="BM46" s="145"/>
      <c r="BN46" s="145" t="str">
        <f>IF($BV$1=1,"Aceite de Ferramental","Final tryout PPAP")</f>
        <v>Aceite de Ferramental</v>
      </c>
      <c r="BO46" s="145"/>
      <c r="BP46" s="145"/>
      <c r="BQ46" s="145"/>
      <c r="BR46" s="153"/>
      <c r="BS46" s="45"/>
      <c r="BT46" s="55" t="s">
        <v>6</v>
      </c>
      <c r="BU46" s="45" t="s">
        <v>10</v>
      </c>
      <c r="BV46" s="45"/>
      <c r="BW46" s="45"/>
      <c r="BX46" s="45"/>
      <c r="BY46" s="45"/>
      <c r="BZ46" s="45"/>
    </row>
    <row r="47" spans="1:78" s="39" customFormat="1" ht="18.75" customHeight="1" x14ac:dyDescent="0.2">
      <c r="A47" s="68"/>
      <c r="B47" s="176"/>
      <c r="C47" s="177"/>
      <c r="D47" s="177"/>
      <c r="E47" s="178"/>
      <c r="F47" s="135" t="str">
        <f>IF($BV$1=1,"Prev","Forecast")</f>
        <v>Prev</v>
      </c>
      <c r="G47" s="136"/>
      <c r="H47" s="135" t="str">
        <f>IF($BV$1=1,"Real","Real")</f>
        <v>Real</v>
      </c>
      <c r="I47" s="136"/>
      <c r="J47" s="137"/>
      <c r="K47" s="137"/>
      <c r="L47" s="137"/>
      <c r="M47" s="137"/>
      <c r="N47" s="155"/>
      <c r="O47" s="156"/>
      <c r="P47" s="155"/>
      <c r="Q47" s="156"/>
      <c r="R47" s="155"/>
      <c r="S47" s="156"/>
      <c r="T47" s="155"/>
      <c r="U47" s="156"/>
      <c r="V47" s="155"/>
      <c r="W47" s="156"/>
      <c r="X47" s="155"/>
      <c r="Y47" s="156"/>
      <c r="Z47" s="155"/>
      <c r="AA47" s="156"/>
      <c r="AB47" s="155"/>
      <c r="AC47" s="156"/>
      <c r="AD47" s="155"/>
      <c r="AE47" s="156"/>
      <c r="AF47" s="155"/>
      <c r="AG47" s="156"/>
      <c r="AH47" s="155"/>
      <c r="AI47" s="156"/>
      <c r="AJ47" s="155"/>
      <c r="AK47" s="156"/>
      <c r="AL47" s="155"/>
      <c r="AM47" s="156"/>
      <c r="AN47" s="155"/>
      <c r="AO47" s="156"/>
      <c r="AP47" s="155"/>
      <c r="AQ47" s="156"/>
      <c r="AR47" s="155"/>
      <c r="AS47" s="156"/>
      <c r="AT47" s="155"/>
      <c r="AU47" s="156"/>
      <c r="AV47" s="155"/>
      <c r="AW47" s="156"/>
      <c r="AX47" s="155"/>
      <c r="AY47" s="156"/>
      <c r="AZ47" s="155"/>
      <c r="BA47" s="156"/>
      <c r="BB47" s="155"/>
      <c r="BC47" s="156"/>
      <c r="BD47" s="155"/>
      <c r="BE47" s="156"/>
      <c r="BF47" s="155"/>
      <c r="BG47" s="156"/>
      <c r="BH47" s="155"/>
      <c r="BI47" s="156"/>
      <c r="BJ47" s="155"/>
      <c r="BK47" s="156"/>
      <c r="BL47" s="155"/>
      <c r="BM47" s="156"/>
      <c r="BN47" s="137"/>
      <c r="BO47" s="137"/>
      <c r="BP47" s="155"/>
      <c r="BQ47" s="157"/>
      <c r="BR47" s="153"/>
      <c r="BS47" s="45"/>
      <c r="BT47" s="55" t="s">
        <v>11</v>
      </c>
      <c r="BU47" s="45" t="s">
        <v>13</v>
      </c>
      <c r="BV47" s="45"/>
      <c r="BW47" s="45"/>
      <c r="BX47" s="45"/>
      <c r="BY47" s="45"/>
      <c r="BZ47" s="45"/>
    </row>
    <row r="48" spans="1:78" s="39" customFormat="1" ht="5.25" customHeight="1" x14ac:dyDescent="0.2">
      <c r="A48" s="68"/>
      <c r="B48" s="176"/>
      <c r="C48" s="177"/>
      <c r="D48" s="177"/>
      <c r="E48" s="178"/>
      <c r="F48" s="135"/>
      <c r="G48" s="136"/>
      <c r="H48" s="136"/>
      <c r="I48" s="136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53"/>
      <c r="BS48" s="45"/>
      <c r="BT48" s="55" t="s">
        <v>7</v>
      </c>
      <c r="BU48" s="45" t="s">
        <v>14</v>
      </c>
      <c r="BV48" s="45"/>
      <c r="BW48" s="45"/>
      <c r="BX48" s="45"/>
      <c r="BY48" s="45"/>
      <c r="BZ48" s="45"/>
    </row>
    <row r="49" spans="1:78" s="39" customFormat="1" ht="18.75" customHeight="1" x14ac:dyDescent="0.2">
      <c r="A49" s="68"/>
      <c r="B49" s="179"/>
      <c r="C49" s="180"/>
      <c r="D49" s="180"/>
      <c r="E49" s="181"/>
      <c r="F49" s="164" t="str">
        <f>IF($BV$1=1,"Evolução Parcial","Partial Evolution")</f>
        <v>Evolução Parcial</v>
      </c>
      <c r="G49" s="164"/>
      <c r="H49" s="164"/>
      <c r="I49" s="165"/>
      <c r="J49" s="173"/>
      <c r="K49" s="174"/>
      <c r="L49" s="174"/>
      <c r="M49" s="175"/>
      <c r="N49" s="173"/>
      <c r="O49" s="174"/>
      <c r="P49" s="174"/>
      <c r="Q49" s="175"/>
      <c r="R49" s="173"/>
      <c r="S49" s="174"/>
      <c r="T49" s="174"/>
      <c r="U49" s="175"/>
      <c r="V49" s="173"/>
      <c r="W49" s="174"/>
      <c r="X49" s="174"/>
      <c r="Y49" s="175"/>
      <c r="Z49" s="173"/>
      <c r="AA49" s="174"/>
      <c r="AB49" s="174"/>
      <c r="AC49" s="175"/>
      <c r="AD49" s="173"/>
      <c r="AE49" s="174"/>
      <c r="AF49" s="174"/>
      <c r="AG49" s="175"/>
      <c r="AH49" s="173"/>
      <c r="AI49" s="174"/>
      <c r="AJ49" s="174"/>
      <c r="AK49" s="175"/>
      <c r="AL49" s="173"/>
      <c r="AM49" s="174"/>
      <c r="AN49" s="174"/>
      <c r="AO49" s="175"/>
      <c r="AP49" s="173"/>
      <c r="AQ49" s="174"/>
      <c r="AR49" s="174"/>
      <c r="AS49" s="175"/>
      <c r="AT49" s="173"/>
      <c r="AU49" s="174"/>
      <c r="AV49" s="174"/>
      <c r="AW49" s="175"/>
      <c r="AX49" s="173"/>
      <c r="AY49" s="174"/>
      <c r="AZ49" s="174"/>
      <c r="BA49" s="175"/>
      <c r="BB49" s="173"/>
      <c r="BC49" s="174"/>
      <c r="BD49" s="174"/>
      <c r="BE49" s="175"/>
      <c r="BF49" s="173"/>
      <c r="BG49" s="174"/>
      <c r="BH49" s="174"/>
      <c r="BI49" s="175"/>
      <c r="BJ49" s="173"/>
      <c r="BK49" s="174"/>
      <c r="BL49" s="174"/>
      <c r="BM49" s="175"/>
      <c r="BN49" s="173"/>
      <c r="BO49" s="174"/>
      <c r="BP49" s="174"/>
      <c r="BQ49" s="175"/>
      <c r="BR49" s="172"/>
      <c r="BS49" s="45"/>
      <c r="BT49" s="55" t="s">
        <v>12</v>
      </c>
      <c r="BU49" s="45" t="s">
        <v>16</v>
      </c>
      <c r="BV49" s="45"/>
      <c r="BW49" s="45"/>
      <c r="BX49" s="45"/>
      <c r="BY49" s="45"/>
      <c r="BZ49" s="45"/>
    </row>
    <row r="50" spans="1:78" s="39" customFormat="1" ht="3.75" customHeight="1" x14ac:dyDescent="0.2">
      <c r="A50" s="68"/>
      <c r="B50" s="21"/>
      <c r="C50" s="22"/>
      <c r="D50" s="22"/>
      <c r="E50" s="22"/>
      <c r="F50" s="23"/>
      <c r="G50" s="23"/>
      <c r="H50" s="23"/>
      <c r="I50" s="23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70"/>
      <c r="BS50" s="71"/>
      <c r="BT50" s="19" t="s">
        <v>8</v>
      </c>
      <c r="BU50" s="45" t="s">
        <v>17</v>
      </c>
      <c r="BV50" s="45"/>
      <c r="BW50" s="45"/>
      <c r="BX50" s="45"/>
      <c r="BY50" s="45"/>
      <c r="BZ50" s="45"/>
    </row>
    <row r="51" spans="1:78" s="39" customFormat="1" ht="3.75" customHeight="1" x14ac:dyDescent="0.2">
      <c r="A51" s="68"/>
      <c r="B51" s="68"/>
      <c r="C51" s="73"/>
      <c r="D51" s="73"/>
      <c r="E51" s="73"/>
      <c r="F51" s="74"/>
      <c r="G51" s="74"/>
      <c r="H51" s="74"/>
      <c r="I51" s="74"/>
      <c r="J51" s="73"/>
      <c r="K51" s="73"/>
      <c r="L51" s="73"/>
      <c r="M51" s="73"/>
      <c r="N51" s="73"/>
      <c r="O51" s="73"/>
      <c r="P51" s="73"/>
      <c r="Q51" s="73"/>
      <c r="R51" s="73"/>
      <c r="S51" s="75"/>
      <c r="T51" s="75"/>
      <c r="U51" s="73"/>
      <c r="V51" s="73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73"/>
      <c r="AL51" s="75"/>
      <c r="AM51" s="9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6"/>
      <c r="BS51" s="45"/>
      <c r="BT51" s="55"/>
      <c r="BU51" s="45"/>
      <c r="BV51" s="45"/>
      <c r="BW51" s="45"/>
      <c r="BX51" s="45"/>
      <c r="BY51" s="45"/>
      <c r="BZ51" s="45"/>
    </row>
    <row r="52" spans="1:78" s="39" customFormat="1" ht="18.75" customHeight="1" x14ac:dyDescent="0.2">
      <c r="A52" s="68"/>
      <c r="B52" s="166" t="str">
        <f>IF($BV$1=1,"Ferramenta","Tool")</f>
        <v>Ferramenta</v>
      </c>
      <c r="C52" s="167"/>
      <c r="D52" s="167"/>
      <c r="E52" s="167"/>
      <c r="F52" s="167" t="str">
        <f>IF($BV$1=1,"Parâmetros","Parameters")</f>
        <v>Parâmetros</v>
      </c>
      <c r="G52" s="167"/>
      <c r="H52" s="167"/>
      <c r="I52" s="167"/>
      <c r="J52" s="168" t="str">
        <f>IF($BV$1=1,"Cronograma de evolução","Accompaniment of Evolution")</f>
        <v>Cronograma de evolução</v>
      </c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8"/>
      <c r="AZ52" s="168"/>
      <c r="BA52" s="168"/>
      <c r="BB52" s="168"/>
      <c r="BC52" s="168"/>
      <c r="BD52" s="168"/>
      <c r="BE52" s="168"/>
      <c r="BF52" s="168"/>
      <c r="BG52" s="168"/>
      <c r="BH52" s="168"/>
      <c r="BI52" s="168"/>
      <c r="BJ52" s="168"/>
      <c r="BK52" s="168"/>
      <c r="BL52" s="168"/>
      <c r="BM52" s="168"/>
      <c r="BN52" s="168"/>
      <c r="BO52" s="168"/>
      <c r="BP52" s="168"/>
      <c r="BQ52" s="168"/>
      <c r="BR52" s="27" t="s">
        <v>15</v>
      </c>
      <c r="BS52" s="67"/>
      <c r="BT52" s="69">
        <v>7</v>
      </c>
      <c r="BU52" s="45"/>
      <c r="BV52" s="45"/>
      <c r="BW52" s="45"/>
      <c r="BX52" s="45"/>
      <c r="BY52" s="45"/>
      <c r="BZ52" s="45"/>
    </row>
    <row r="53" spans="1:78" s="39" customFormat="1" ht="27" customHeight="1" x14ac:dyDescent="0.2">
      <c r="A53" s="68"/>
      <c r="B53" s="158" t="str">
        <f>IF($BV$1=1,"Operação","Operation")</f>
        <v>Operação</v>
      </c>
      <c r="C53" s="159"/>
      <c r="D53" s="160"/>
      <c r="E53" s="26"/>
      <c r="F53" s="161" t="str">
        <f>IF($BV$1=1,"Evolução","Evolution")</f>
        <v>Evolução</v>
      </c>
      <c r="G53" s="162"/>
      <c r="H53" s="162"/>
      <c r="I53" s="163"/>
      <c r="J53" s="146">
        <f>IF(BT61&lt;&gt;0,IF(BT61=1,(10),IF(BT61=2,(10),IF(BT61=3,(2),IF(BT61=4,(2),IF(BT61=5,(2),IF(BT61=6,(5),IF(BT61=7,(0)))))))),0)/100</f>
        <v>0</v>
      </c>
      <c r="K53" s="146"/>
      <c r="L53" s="146"/>
      <c r="M53" s="146"/>
      <c r="N53" s="146">
        <f>IF(BT61&lt;&gt;0,IF(BT61=1,(12),IF(BT61=2,(12),IF(BT61=3,(12),IF(BT61=4,(12),IF(BT61=5,(13),IF(BT61=6,(11.5),IF(BT61=7,(6))))))))/100)</f>
        <v>0</v>
      </c>
      <c r="O53" s="146"/>
      <c r="P53" s="146"/>
      <c r="Q53" s="146"/>
      <c r="R53" s="146">
        <f>IF(BT61&lt;&gt;0,IF(BT61=1,(4),IF(BT61=2,(4),IF(BT61=3,(4),IF(BT61=4,(6),IF(BT61=5,(7),IF(BT61=6,(5),IF(BT61=7,(4))))))))/100)</f>
        <v>0</v>
      </c>
      <c r="S53" s="146"/>
      <c r="T53" s="146"/>
      <c r="U53" s="146"/>
      <c r="V53" s="146">
        <f>IF(BT61&lt;&gt;0,IF($BT61=1,(0),IF(BT61=2,(0),IF(BT61=3,(0),IF(BT61=4,(0),IF(BT61=5,(0),IF(BT61=6,(0),IF(BT61=7,(35))))))))/100)</f>
        <v>0</v>
      </c>
      <c r="W53" s="146"/>
      <c r="X53" s="146"/>
      <c r="Y53" s="146"/>
      <c r="Z53" s="146">
        <f>IF(BT61&lt;&gt;0,IF(BT61=1,(3),IF(BT61=2,(3),IF(BT61=3,(6),IF($BT61=4,(4),IF($BT61=5,(4),IF($BT61=6,(4),IF(BT61=7,(0))))))))/100)</f>
        <v>0</v>
      </c>
      <c r="AA53" s="146"/>
      <c r="AB53" s="146"/>
      <c r="AC53" s="146"/>
      <c r="AD53" s="146">
        <f>IF(BT61&lt;&gt;0,IF(BT61=1,(3),IF(BT61=2,(4),IF(BT61=3,(5),IF(BT61=4,(5),IF(BT61=5,(6),IF(BT61=6,(5),IF(BT61=7,(0))))))))/100)</f>
        <v>0</v>
      </c>
      <c r="AE53" s="146"/>
      <c r="AF53" s="146"/>
      <c r="AG53" s="146"/>
      <c r="AH53" s="146">
        <f>IF(BT61&lt;&gt;0,IF(BT61=1,(12),IF(BT61=2,(13),IF(BT61=3,(14),IF(BT61=4,(12),IF(BT61=5,(12),IF(BT61=6,(13),IF(BT61=7,(10))))))))/100)</f>
        <v>0</v>
      </c>
      <c r="AI53" s="146"/>
      <c r="AJ53" s="146"/>
      <c r="AK53" s="146"/>
      <c r="AL53" s="146">
        <f>IF(BT61&lt;&gt;0,IF(BT61=1,(10),IF(BT61=2,(12),IF(BT61=3,(11),IF(BT61=4,(10),IF(BT61=5,(12),IF(BT61=6,(11),IF(BT61=7,(39))))))))/100)</f>
        <v>0</v>
      </c>
      <c r="AM53" s="146"/>
      <c r="AN53" s="146"/>
      <c r="AO53" s="146"/>
      <c r="AP53" s="146">
        <f>IF(BT61&lt;&gt;0,IF(BT61=1,(11),IF(BT61=2,(12),IF(BT61=3,(12),IF(BT61=4,(12),IF(BT61=5,(12),IF(BT61=6,(11.5),IF(BT61=7,(0))))))))/100)</f>
        <v>0</v>
      </c>
      <c r="AQ53" s="146"/>
      <c r="AR53" s="146"/>
      <c r="AS53" s="146"/>
      <c r="AT53" s="146">
        <f>IF(BT61&lt;&gt;0,IF(BT61=1,(5),IF(BT61=2,(5),IF(BT61=3,(7),IF(BT61=4,(7),IF(BT61=5,(6),IF(BT61=6,(6),IF(BT61=7,(0))))))))/100)</f>
        <v>0</v>
      </c>
      <c r="AU53" s="146"/>
      <c r="AV53" s="146"/>
      <c r="AW53" s="146"/>
      <c r="AX53" s="146">
        <f>IF(BT61&lt;&gt;0,IF(BT61=1,(7),IF(BT61=2,(9),IF(BT61=3,(8),IF(BT61=4,(8),IF(BT61=5,(8),IF(BT61=6,(8),IF(BT61=7,(2))))))))/100)</f>
        <v>0</v>
      </c>
      <c r="AY53" s="146"/>
      <c r="AZ53" s="146"/>
      <c r="BA53" s="146"/>
      <c r="BB53" s="146">
        <f>IF(BT61&lt;&gt;0,IF(BT61=1,(9),IF(BT61=2,(6),IF(BT61=3,(7),IF(BT61=4,(9),IF(BT61=5,(8),IF(BT61=6,(8),IF(BT61=7,(2))))))))/100)</f>
        <v>0</v>
      </c>
      <c r="BC53" s="146"/>
      <c r="BD53" s="146"/>
      <c r="BE53" s="146"/>
      <c r="BF53" s="146">
        <f>IF(BT61&lt;&gt;0,IF(BT61=1,(10),IF(BT61=2,(6),IF(BT61=3,(8),IF(BT61=4,(9),IF(BT61=5,(6),IF(BT61=6,(8),IF(BT61=7,(0))))))))/100)</f>
        <v>0</v>
      </c>
      <c r="BG53" s="146"/>
      <c r="BH53" s="146"/>
      <c r="BI53" s="146"/>
      <c r="BJ53" s="146">
        <f>IF(BT61&lt;&gt;0,IF(BT61=1,(1),IF(BT61=2,(1),IF(BT61=3,(1),IF(BT61=4,(1),IF(BT61=5,(1),IF(BT61=6,(1),IF(BT61=7,(0))))))))/100)</f>
        <v>0</v>
      </c>
      <c r="BK53" s="146"/>
      <c r="BL53" s="146"/>
      <c r="BM53" s="146"/>
      <c r="BN53" s="146">
        <f>IF(BT61&lt;&gt;0,IF(BT61=1,(3),IF(BT61=2,(3),IF(BT61=3,(3),IF(BT61=4,(3),IF(BT61=5,(3),IF(BT61=6,(3),IF(BT61=7,(2))))))))/100)</f>
        <v>0</v>
      </c>
      <c r="BO53" s="146"/>
      <c r="BP53" s="146"/>
      <c r="BQ53" s="146"/>
      <c r="BR53" s="153">
        <f>(J57*J53+N57*N53+R57*R53+V57*V53+Z57*Z53+AD57*AD53+AH57*AH53+AL57*AL53+AP57*AP53+AT57*AT53+AX57*AX53+BB57*$BB$53+BF57*BF53+BJ57*BJ53+BN57*BN53)</f>
        <v>0</v>
      </c>
      <c r="BS53" s="18"/>
      <c r="BT53" s="55" t="s">
        <v>2</v>
      </c>
      <c r="BU53" s="45" t="s">
        <v>3</v>
      </c>
      <c r="BV53" s="45"/>
      <c r="BW53" s="45"/>
      <c r="BX53" s="45"/>
      <c r="BY53" s="45"/>
      <c r="BZ53" s="45"/>
    </row>
    <row r="54" spans="1:78" s="39" customFormat="1" ht="37.5" customHeight="1" x14ac:dyDescent="0.2">
      <c r="A54" s="68"/>
      <c r="B54" s="169"/>
      <c r="C54" s="170"/>
      <c r="D54" s="170"/>
      <c r="E54" s="171"/>
      <c r="F54" s="141" t="str">
        <f>IF($BV$1=1,"Fase","Phase")</f>
        <v>Fase</v>
      </c>
      <c r="G54" s="141"/>
      <c r="H54" s="141"/>
      <c r="I54" s="141"/>
      <c r="J54" s="142" t="str">
        <f>IF($BV$1=1,"Engenharia","Engineering")</f>
        <v>Engenharia</v>
      </c>
      <c r="K54" s="143"/>
      <c r="L54" s="143"/>
      <c r="M54" s="144"/>
      <c r="N54" s="145" t="str">
        <f>IF($BV$1=1,"Projeto","Die Design")</f>
        <v>Projeto</v>
      </c>
      <c r="O54" s="145"/>
      <c r="P54" s="145"/>
      <c r="Q54" s="145"/>
      <c r="R54" s="145" t="str">
        <f>IF($BV$1=1,"Modelo de 
isopor","Casting Model")</f>
        <v>Modelo de 
isopor</v>
      </c>
      <c r="S54" s="145"/>
      <c r="T54" s="145"/>
      <c r="U54" s="145"/>
      <c r="V54" s="145" t="str">
        <f>IF($BV$1=1,"Fundidos e Materiais","Casting and Materials")</f>
        <v>Fundidos e Materiais</v>
      </c>
      <c r="W54" s="145"/>
      <c r="X54" s="145"/>
      <c r="Y54" s="145"/>
      <c r="Z54" s="145" t="s">
        <v>18</v>
      </c>
      <c r="AA54" s="145"/>
      <c r="AB54" s="145"/>
      <c r="AC54" s="145"/>
      <c r="AD54" s="145" t="s">
        <v>19</v>
      </c>
      <c r="AE54" s="145"/>
      <c r="AF54" s="145"/>
      <c r="AG54" s="145"/>
      <c r="AH54" s="145" t="str">
        <f>IF($BV$1=1,"Usinagem 1","2D Milling")</f>
        <v>Usinagem 1</v>
      </c>
      <c r="AI54" s="145"/>
      <c r="AJ54" s="145"/>
      <c r="AK54" s="145"/>
      <c r="AL54" s="145" t="str">
        <f>IF($BV$1=1,"Montagem 1","Assembly")</f>
        <v>Montagem 1</v>
      </c>
      <c r="AM54" s="145"/>
      <c r="AN54" s="145"/>
      <c r="AO54" s="145"/>
      <c r="AP54" s="145" t="str">
        <f>IF($BV$1=1,"Usinagem 2","3D Milling")</f>
        <v>Usinagem 2</v>
      </c>
      <c r="AQ54" s="145"/>
      <c r="AR54" s="145"/>
      <c r="AS54" s="145"/>
      <c r="AT54" s="142" t="str">
        <f>IF($BV$1=1,"Montagem 2","Ready for Tryout")</f>
        <v>Montagem 2</v>
      </c>
      <c r="AU54" s="143"/>
      <c r="AV54" s="143"/>
      <c r="AW54" s="144"/>
      <c r="AX54" s="145" t="str">
        <f>IF($BV$1=1,"Tryout","1º Part out of tool")</f>
        <v>Tryout</v>
      </c>
      <c r="AY54" s="145"/>
      <c r="AZ54" s="145"/>
      <c r="BA54" s="145"/>
      <c r="BB54" s="145" t="str">
        <f>IF($BV$1=1,"1º Amostra","1st Correction loop")</f>
        <v>1º Amostra</v>
      </c>
      <c r="BC54" s="145"/>
      <c r="BD54" s="145"/>
      <c r="BE54" s="145"/>
      <c r="BF54" s="145" t="str">
        <f>IF($BV$1=1,"2º Amostra","2nd Correction loop")</f>
        <v>2º Amostra</v>
      </c>
      <c r="BG54" s="145"/>
      <c r="BH54" s="145"/>
      <c r="BI54" s="145"/>
      <c r="BJ54" s="145" t="str">
        <f>IF($BV$1=1,"Pronta para Transporte","Ready for shipping")</f>
        <v>Pronta para Transporte</v>
      </c>
      <c r="BK54" s="145"/>
      <c r="BL54" s="145"/>
      <c r="BM54" s="145"/>
      <c r="BN54" s="145" t="str">
        <f>IF($BV$1=1,"Aceite de Ferramental","Final tryout PPAP")</f>
        <v>Aceite de Ferramental</v>
      </c>
      <c r="BO54" s="145"/>
      <c r="BP54" s="145"/>
      <c r="BQ54" s="145"/>
      <c r="BR54" s="153"/>
      <c r="BS54" s="45"/>
      <c r="BT54" s="55" t="s">
        <v>4</v>
      </c>
      <c r="BU54" s="45" t="s">
        <v>5</v>
      </c>
      <c r="BV54" s="45"/>
      <c r="BW54" s="45"/>
      <c r="BX54" s="45"/>
      <c r="BY54" s="45"/>
      <c r="BZ54" s="45"/>
    </row>
    <row r="55" spans="1:78" s="39" customFormat="1" ht="18.75" customHeight="1" x14ac:dyDescent="0.2">
      <c r="A55" s="68"/>
      <c r="B55" s="129"/>
      <c r="C55" s="130"/>
      <c r="D55" s="130"/>
      <c r="E55" s="131"/>
      <c r="F55" s="135" t="str">
        <f>IF($BV$1=1,"Prev","Forecast")</f>
        <v>Prev</v>
      </c>
      <c r="G55" s="136"/>
      <c r="H55" s="135" t="str">
        <f>IF($BV$1=1,"Real","Real")</f>
        <v>Real</v>
      </c>
      <c r="I55" s="136"/>
      <c r="J55" s="137"/>
      <c r="K55" s="137"/>
      <c r="L55" s="137"/>
      <c r="M55" s="137"/>
      <c r="N55" s="155"/>
      <c r="O55" s="156"/>
      <c r="P55" s="155"/>
      <c r="Q55" s="156"/>
      <c r="R55" s="155"/>
      <c r="S55" s="156"/>
      <c r="T55" s="155"/>
      <c r="U55" s="156"/>
      <c r="V55" s="155"/>
      <c r="W55" s="156"/>
      <c r="X55" s="155"/>
      <c r="Y55" s="156"/>
      <c r="Z55" s="155"/>
      <c r="AA55" s="156"/>
      <c r="AB55" s="155"/>
      <c r="AC55" s="156"/>
      <c r="AD55" s="155"/>
      <c r="AE55" s="156"/>
      <c r="AF55" s="155"/>
      <c r="AG55" s="156"/>
      <c r="AH55" s="155"/>
      <c r="AI55" s="156"/>
      <c r="AJ55" s="155"/>
      <c r="AK55" s="156"/>
      <c r="AL55" s="155"/>
      <c r="AM55" s="156"/>
      <c r="AN55" s="155"/>
      <c r="AO55" s="156"/>
      <c r="AP55" s="155"/>
      <c r="AQ55" s="156"/>
      <c r="AR55" s="155"/>
      <c r="AS55" s="156"/>
      <c r="AT55" s="155"/>
      <c r="AU55" s="156"/>
      <c r="AV55" s="155"/>
      <c r="AW55" s="156"/>
      <c r="AX55" s="155"/>
      <c r="AY55" s="156"/>
      <c r="AZ55" s="155"/>
      <c r="BA55" s="156"/>
      <c r="BB55" s="155"/>
      <c r="BC55" s="156"/>
      <c r="BD55" s="155"/>
      <c r="BE55" s="156"/>
      <c r="BF55" s="155"/>
      <c r="BG55" s="156"/>
      <c r="BH55" s="155"/>
      <c r="BI55" s="156"/>
      <c r="BJ55" s="155"/>
      <c r="BK55" s="156"/>
      <c r="BL55" s="155"/>
      <c r="BM55" s="156"/>
      <c r="BN55" s="137"/>
      <c r="BO55" s="137"/>
      <c r="BP55" s="155"/>
      <c r="BQ55" s="157"/>
      <c r="BR55" s="153"/>
      <c r="BS55" s="45"/>
      <c r="BT55" s="55" t="s">
        <v>6</v>
      </c>
      <c r="BU55" s="45" t="s">
        <v>10</v>
      </c>
      <c r="BV55" s="45"/>
      <c r="BW55" s="45"/>
      <c r="BX55" s="45"/>
      <c r="BY55" s="45"/>
      <c r="BZ55" s="45"/>
    </row>
    <row r="56" spans="1:78" s="39" customFormat="1" ht="5.25" customHeight="1" x14ac:dyDescent="0.2">
      <c r="A56" s="68"/>
      <c r="B56" s="129"/>
      <c r="C56" s="130"/>
      <c r="D56" s="130"/>
      <c r="E56" s="131"/>
      <c r="F56" s="135"/>
      <c r="G56" s="136"/>
      <c r="H56" s="136"/>
      <c r="I56" s="136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53"/>
      <c r="BS56" s="45"/>
      <c r="BT56" s="55" t="s">
        <v>11</v>
      </c>
      <c r="BU56" s="45" t="s">
        <v>13</v>
      </c>
      <c r="BV56" s="45"/>
      <c r="BW56" s="45"/>
      <c r="BX56" s="45"/>
      <c r="BY56" s="45"/>
      <c r="BZ56" s="45"/>
    </row>
    <row r="57" spans="1:78" s="39" customFormat="1" ht="18.75" customHeight="1" x14ac:dyDescent="0.2">
      <c r="A57" s="68"/>
      <c r="B57" s="150"/>
      <c r="C57" s="151"/>
      <c r="D57" s="151"/>
      <c r="E57" s="152"/>
      <c r="F57" s="164" t="str">
        <f>IF($BV$1=1,"Evolução Parcial","Partial Evolution")</f>
        <v>Evolução Parcial</v>
      </c>
      <c r="G57" s="164"/>
      <c r="H57" s="164"/>
      <c r="I57" s="165"/>
      <c r="J57" s="147"/>
      <c r="K57" s="148"/>
      <c r="L57" s="148"/>
      <c r="M57" s="149"/>
      <c r="N57" s="147"/>
      <c r="O57" s="148"/>
      <c r="P57" s="148"/>
      <c r="Q57" s="149"/>
      <c r="R57" s="147"/>
      <c r="S57" s="148"/>
      <c r="T57" s="148"/>
      <c r="U57" s="149"/>
      <c r="V57" s="147"/>
      <c r="W57" s="148"/>
      <c r="X57" s="148"/>
      <c r="Y57" s="149"/>
      <c r="Z57" s="147"/>
      <c r="AA57" s="148"/>
      <c r="AB57" s="148"/>
      <c r="AC57" s="149"/>
      <c r="AD57" s="147"/>
      <c r="AE57" s="148"/>
      <c r="AF57" s="148"/>
      <c r="AG57" s="149"/>
      <c r="AH57" s="147"/>
      <c r="AI57" s="148"/>
      <c r="AJ57" s="148"/>
      <c r="AK57" s="149"/>
      <c r="AL57" s="147"/>
      <c r="AM57" s="148"/>
      <c r="AN57" s="148"/>
      <c r="AO57" s="149"/>
      <c r="AP57" s="147"/>
      <c r="AQ57" s="148"/>
      <c r="AR57" s="148"/>
      <c r="AS57" s="149"/>
      <c r="AT57" s="147"/>
      <c r="AU57" s="148"/>
      <c r="AV57" s="148"/>
      <c r="AW57" s="149"/>
      <c r="AX57" s="147"/>
      <c r="AY57" s="148"/>
      <c r="AZ57" s="148"/>
      <c r="BA57" s="149"/>
      <c r="BB57" s="147"/>
      <c r="BC57" s="148"/>
      <c r="BD57" s="148"/>
      <c r="BE57" s="149"/>
      <c r="BF57" s="147"/>
      <c r="BG57" s="148"/>
      <c r="BH57" s="148"/>
      <c r="BI57" s="149"/>
      <c r="BJ57" s="147"/>
      <c r="BK57" s="148"/>
      <c r="BL57" s="148"/>
      <c r="BM57" s="149"/>
      <c r="BN57" s="147"/>
      <c r="BO57" s="148"/>
      <c r="BP57" s="148"/>
      <c r="BQ57" s="149"/>
      <c r="BR57" s="172"/>
      <c r="BS57" s="45"/>
      <c r="BT57" s="55" t="s">
        <v>7</v>
      </c>
      <c r="BU57" s="45" t="s">
        <v>14</v>
      </c>
      <c r="BV57" s="45"/>
      <c r="BW57" s="45"/>
      <c r="BX57" s="45"/>
      <c r="BY57" s="45"/>
      <c r="BZ57" s="45"/>
    </row>
    <row r="58" spans="1:78" s="39" customFormat="1" ht="6" customHeight="1" x14ac:dyDescent="0.2">
      <c r="A58" s="68"/>
      <c r="B58" s="21"/>
      <c r="C58" s="22"/>
      <c r="D58" s="22"/>
      <c r="E58" s="22"/>
      <c r="F58" s="23"/>
      <c r="G58" s="23"/>
      <c r="H58" s="23"/>
      <c r="I58" s="23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70"/>
      <c r="BS58" s="71"/>
      <c r="BT58" s="55" t="s">
        <v>12</v>
      </c>
      <c r="BU58" s="45" t="s">
        <v>16</v>
      </c>
      <c r="BV58" s="45"/>
      <c r="BW58" s="45"/>
      <c r="BX58" s="45"/>
      <c r="BY58" s="45"/>
      <c r="BZ58" s="45"/>
    </row>
    <row r="59" spans="1:78" s="39" customFormat="1" ht="6" customHeight="1" x14ac:dyDescent="0.2">
      <c r="A59" s="68"/>
      <c r="B59" s="68"/>
      <c r="C59" s="73"/>
      <c r="D59" s="73"/>
      <c r="E59" s="73"/>
      <c r="F59" s="74"/>
      <c r="G59" s="74"/>
      <c r="H59" s="74"/>
      <c r="I59" s="74"/>
      <c r="J59" s="73"/>
      <c r="K59" s="73"/>
      <c r="L59" s="73"/>
      <c r="M59" s="73"/>
      <c r="N59" s="73"/>
      <c r="O59" s="73"/>
      <c r="P59" s="73"/>
      <c r="Q59" s="73"/>
      <c r="R59" s="73"/>
      <c r="S59" s="75"/>
      <c r="T59" s="75"/>
      <c r="U59" s="73"/>
      <c r="V59" s="73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73"/>
      <c r="AL59" s="75"/>
      <c r="AM59" s="9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6"/>
      <c r="BS59" s="45"/>
      <c r="BT59" s="19" t="s">
        <v>8</v>
      </c>
      <c r="BU59" s="45" t="s">
        <v>17</v>
      </c>
      <c r="BV59" s="45"/>
      <c r="BW59" s="45"/>
      <c r="BX59" s="45"/>
      <c r="BY59" s="45"/>
      <c r="BZ59" s="45"/>
    </row>
    <row r="60" spans="1:78" s="39" customFormat="1" ht="20.25" customHeight="1" x14ac:dyDescent="0.2">
      <c r="A60" s="68"/>
      <c r="B60" s="166" t="str">
        <f>IF($BV$1=1,"Ferramenta","Tool")</f>
        <v>Ferramenta</v>
      </c>
      <c r="C60" s="167"/>
      <c r="D60" s="167"/>
      <c r="E60" s="167"/>
      <c r="F60" s="167" t="str">
        <f>IF($BV$1=1,"Parâmetros","Parameters")</f>
        <v>Parâmetros</v>
      </c>
      <c r="G60" s="167"/>
      <c r="H60" s="167"/>
      <c r="I60" s="167"/>
      <c r="J60" s="168" t="str">
        <f>IF($BV$1=1,"Cronograma de evolução","Accompaniment of Evolution")</f>
        <v>Cronograma de evolução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  <c r="AK60" s="168"/>
      <c r="AL60" s="168"/>
      <c r="AM60" s="168"/>
      <c r="AN60" s="168"/>
      <c r="AO60" s="168"/>
      <c r="AP60" s="168"/>
      <c r="AQ60" s="168"/>
      <c r="AR60" s="168"/>
      <c r="AS60" s="168"/>
      <c r="AT60" s="168"/>
      <c r="AU60" s="168"/>
      <c r="AV60" s="168"/>
      <c r="AW60" s="168"/>
      <c r="AX60" s="168"/>
      <c r="AY60" s="168"/>
      <c r="AZ60" s="168"/>
      <c r="BA60" s="168"/>
      <c r="BB60" s="168"/>
      <c r="BC60" s="168"/>
      <c r="BD60" s="168"/>
      <c r="BE60" s="168"/>
      <c r="BF60" s="168"/>
      <c r="BG60" s="168"/>
      <c r="BH60" s="168"/>
      <c r="BI60" s="168"/>
      <c r="BJ60" s="168"/>
      <c r="BK60" s="168"/>
      <c r="BL60" s="168"/>
      <c r="BM60" s="168"/>
      <c r="BN60" s="168"/>
      <c r="BO60" s="168"/>
      <c r="BP60" s="168"/>
      <c r="BQ60" s="168"/>
      <c r="BR60" s="27" t="s">
        <v>15</v>
      </c>
      <c r="BS60" s="45"/>
      <c r="BT60" s="55"/>
      <c r="BU60" s="45"/>
      <c r="BV60" s="45"/>
      <c r="BW60" s="45"/>
      <c r="BX60" s="45"/>
      <c r="BY60" s="45"/>
      <c r="BZ60" s="45"/>
    </row>
    <row r="61" spans="1:78" s="39" customFormat="1" ht="27" customHeight="1" x14ac:dyDescent="0.2">
      <c r="A61" s="68"/>
      <c r="B61" s="158" t="str">
        <f>IF($BV$1=1,"Operação","Operation")</f>
        <v>Operação</v>
      </c>
      <c r="C61" s="159"/>
      <c r="D61" s="160"/>
      <c r="E61" s="26"/>
      <c r="F61" s="161" t="str">
        <f>IF($BV$1=1,"Evolução","Evolution")</f>
        <v>Evolução</v>
      </c>
      <c r="G61" s="162"/>
      <c r="H61" s="162"/>
      <c r="I61" s="163"/>
      <c r="J61" s="146">
        <f>IF(BT70&lt;&gt;0,IF(BT70=1,(10),IF(BT70=2,(10),IF(BT70=3,(2),IF(BT70=4,(2),IF(BT70=5,(2),IF(BT70=6,(5),IF(BT70=7,(0)))))))),0)/100</f>
        <v>0</v>
      </c>
      <c r="K61" s="146"/>
      <c r="L61" s="146"/>
      <c r="M61" s="146"/>
      <c r="N61" s="146">
        <f>IF(BT70&lt;&gt;0,IF(BT70=1,(12),IF(BT70=2,(12),IF(BT70=3,(12),IF(BT70=4,(12),IF(BT70=5,(13),IF(BT70=6,(11.5),IF(BT70=7,(6))))))))/100)</f>
        <v>0</v>
      </c>
      <c r="O61" s="146"/>
      <c r="P61" s="146"/>
      <c r="Q61" s="146"/>
      <c r="R61" s="146">
        <f>IF(BT70&lt;&gt;0,IF(BT70=1,(4),IF(BT70=2,(4),IF(BT70=3,(4),IF(BT70=4,(6),IF(BT70=5,(7),IF(BT70=6,(5),IF(BT70=7,(4))))))))/100)</f>
        <v>0</v>
      </c>
      <c r="S61" s="146"/>
      <c r="T61" s="146"/>
      <c r="U61" s="146"/>
      <c r="V61" s="146">
        <f>IF(BT70&lt;&gt;0,IF($BT70=1,(0),IF(BT70=2,(0),IF(BT70=3,(0),IF(BT70=4,(0),IF(BT70=5,(0),IF(BT70=6,(0),IF(BT70=7,(35))))))))/100)</f>
        <v>0</v>
      </c>
      <c r="W61" s="146"/>
      <c r="X61" s="146"/>
      <c r="Y61" s="146"/>
      <c r="Z61" s="146">
        <f>IF(BT70&lt;&gt;0,IF(BT70=1,(3),IF(BT70=2,(3),IF(BT70=3,(6),IF($BT70=4,(4),IF($BT70=5,(4),IF($BT70=6,(4),IF(BT70=7,(0))))))))/100)</f>
        <v>0</v>
      </c>
      <c r="AA61" s="146"/>
      <c r="AB61" s="146"/>
      <c r="AC61" s="146"/>
      <c r="AD61" s="146">
        <f>IF(BT70&lt;&gt;0,IF(BT70=1,(3),IF(BT70=2,(4),IF(BT70=3,(5),IF(BT70=4,(5),IF(BT70=5,(6),IF(BT70=6,(5),IF(BT70=7,(0))))))))/100)</f>
        <v>0</v>
      </c>
      <c r="AE61" s="146"/>
      <c r="AF61" s="146"/>
      <c r="AG61" s="146"/>
      <c r="AH61" s="146">
        <f>IF(BT70&lt;&gt;0,IF(BT70=1,(12),IF(BT70=2,(13),IF(BT70=3,(14),IF(BT70=4,(12),IF(BT70=5,(12),IF(BT70=6,(13),IF(BT70=7,(10))))))))/100)</f>
        <v>0</v>
      </c>
      <c r="AI61" s="146"/>
      <c r="AJ61" s="146"/>
      <c r="AK61" s="146"/>
      <c r="AL61" s="146">
        <f>IF(BT70&lt;&gt;0,IF(BT70=1,(10),IF(BT70=2,(12),IF(BT70=3,(11),IF(BT70=4,(10),IF(BT70=5,(12),IF(BT70=6,(11),IF(BT70=7,(39))))))))/100)</f>
        <v>0</v>
      </c>
      <c r="AM61" s="146"/>
      <c r="AN61" s="146"/>
      <c r="AO61" s="146"/>
      <c r="AP61" s="146">
        <f>IF(BT70&lt;&gt;0,IF(BT70=1,(11),IF(BT70=2,(12),IF(BT70=3,(12),IF(BT70=4,(12),IF(BT70=5,(12),IF(BT70=6,(11.5),IF(BT70=7,(0))))))))/100)</f>
        <v>0</v>
      </c>
      <c r="AQ61" s="146"/>
      <c r="AR61" s="146"/>
      <c r="AS61" s="146"/>
      <c r="AT61" s="146">
        <f>IF(BT70&lt;&gt;0,IF(BT70=1,(5),IF(BT70=2,(5),IF(BT70=3,(7),IF(BT70=4,(7),IF(BT70=5,(6),IF(BT70=6,(6),IF(BT70=7,(0))))))))/100)</f>
        <v>0</v>
      </c>
      <c r="AU61" s="146"/>
      <c r="AV61" s="146"/>
      <c r="AW61" s="146"/>
      <c r="AX61" s="146">
        <f>IF(BT70&lt;&gt;0,IF(BT70=1,(7),IF(BT70=2,(9),IF(BT70=3,(8),IF(BT70=4,(8),IF(BT70=5,(8),IF(BT70=6,(8),IF(BT70=7,(2))))))))/100)</f>
        <v>0</v>
      </c>
      <c r="AY61" s="146"/>
      <c r="AZ61" s="146"/>
      <c r="BA61" s="146"/>
      <c r="BB61" s="146">
        <f>IF(BT70&lt;&gt;0,IF(BT70=1,(9),IF(BT70=2,(6),IF(BT70=3,(7),IF(BT70=4,(9),IF(BT70=5,(8),IF(BT70=6,(8),IF(BT70=7,(2))))))))/100)</f>
        <v>0</v>
      </c>
      <c r="BC61" s="146"/>
      <c r="BD61" s="146"/>
      <c r="BE61" s="146"/>
      <c r="BF61" s="146">
        <f>IF(BT70&lt;&gt;0,IF(BT70=1,(10),IF(BT70=2,(6),IF(BT70=3,(8),IF(BT70=4,(9),IF(BT70=5,(6),IF(BT70=6,(8),IF(BT70=7,(0))))))))/100)</f>
        <v>0</v>
      </c>
      <c r="BG61" s="146"/>
      <c r="BH61" s="146"/>
      <c r="BI61" s="146"/>
      <c r="BJ61" s="146">
        <f>IF(BT70&lt;&gt;0,IF(BT70=1,(1),IF(BT70=2,(1),IF(BT70=3,(1),IF(BT70=4,(1),IF(BT70=5,(1),IF(BT70=6,(1),IF(BT70=7,(0))))))))/100)</f>
        <v>0</v>
      </c>
      <c r="BK61" s="146"/>
      <c r="BL61" s="146"/>
      <c r="BM61" s="146"/>
      <c r="BN61" s="146">
        <f>IF(BT70&lt;&gt;0,IF(BT70=1,(3),IF(BT70=2,(3),IF(BT70=3,(3),IF(BT70=4,(3),IF(BT70=5,(3),IF(BT70=6,(3),IF(BT70=7,(2))))))))/100)</f>
        <v>0</v>
      </c>
      <c r="BO61" s="146"/>
      <c r="BP61" s="146"/>
      <c r="BQ61" s="146"/>
      <c r="BR61" s="153">
        <f>(J65*J61+N65*N61+R65*R61+V65*V61+Z65*Z61+AD65*AD61+AH65*AH61+AL65*AL61+AP65*AP61+AT65*AT61+AX65*AX61+BB65*$BB$61+BF65*BF61+BJ65*BJ61+BN65*BN61)</f>
        <v>0</v>
      </c>
      <c r="BS61" s="45"/>
      <c r="BT61" s="69">
        <v>8</v>
      </c>
      <c r="BU61" s="71"/>
      <c r="BV61" s="45"/>
      <c r="BW61" s="45"/>
      <c r="BX61" s="45"/>
      <c r="BY61" s="45"/>
      <c r="BZ61" s="45"/>
    </row>
    <row r="62" spans="1:78" s="39" customFormat="1" ht="37.5" customHeight="1" x14ac:dyDescent="0.2">
      <c r="A62" s="68"/>
      <c r="B62" s="169"/>
      <c r="C62" s="170"/>
      <c r="D62" s="170"/>
      <c r="E62" s="171"/>
      <c r="F62" s="141" t="str">
        <f>IF($BV$1=1,"Fase","Phase")</f>
        <v>Fase</v>
      </c>
      <c r="G62" s="141"/>
      <c r="H62" s="141"/>
      <c r="I62" s="141"/>
      <c r="J62" s="142" t="str">
        <f>IF($BV$1=1,"Engenharia","Engineering")</f>
        <v>Engenharia</v>
      </c>
      <c r="K62" s="143"/>
      <c r="L62" s="143"/>
      <c r="M62" s="144"/>
      <c r="N62" s="145" t="str">
        <f>IF($BV$1=1,"Projeto","Die Design")</f>
        <v>Projeto</v>
      </c>
      <c r="O62" s="145"/>
      <c r="P62" s="145"/>
      <c r="Q62" s="145"/>
      <c r="R62" s="145" t="str">
        <f>IF($BV$1=1,"Modelo de 
isopor","Casting Model")</f>
        <v>Modelo de 
isopor</v>
      </c>
      <c r="S62" s="145"/>
      <c r="T62" s="145"/>
      <c r="U62" s="145"/>
      <c r="V62" s="145" t="str">
        <f>IF($BV$1=1,"Fundidos e Materiais","Casting and Materials")</f>
        <v>Fundidos e Materiais</v>
      </c>
      <c r="W62" s="145"/>
      <c r="X62" s="145"/>
      <c r="Y62" s="145"/>
      <c r="Z62" s="145" t="s">
        <v>18</v>
      </c>
      <c r="AA62" s="145"/>
      <c r="AB62" s="145"/>
      <c r="AC62" s="145"/>
      <c r="AD62" s="145" t="s">
        <v>19</v>
      </c>
      <c r="AE62" s="145"/>
      <c r="AF62" s="145"/>
      <c r="AG62" s="145"/>
      <c r="AH62" s="145" t="str">
        <f>IF($BV$1=1,"Usinagem 1","2D Milling")</f>
        <v>Usinagem 1</v>
      </c>
      <c r="AI62" s="145"/>
      <c r="AJ62" s="145"/>
      <c r="AK62" s="145"/>
      <c r="AL62" s="145" t="str">
        <f>IF($BV$1=1,"Montagem 1","Assembly")</f>
        <v>Montagem 1</v>
      </c>
      <c r="AM62" s="145"/>
      <c r="AN62" s="145"/>
      <c r="AO62" s="145"/>
      <c r="AP62" s="145" t="str">
        <f>IF($BV$1=1,"Usinagem 2","3D Milling")</f>
        <v>Usinagem 2</v>
      </c>
      <c r="AQ62" s="145"/>
      <c r="AR62" s="145"/>
      <c r="AS62" s="145"/>
      <c r="AT62" s="142" t="str">
        <f>IF($BV$1=1,"Montagem 2","Ready for Tryout")</f>
        <v>Montagem 2</v>
      </c>
      <c r="AU62" s="143"/>
      <c r="AV62" s="143"/>
      <c r="AW62" s="144"/>
      <c r="AX62" s="145" t="str">
        <f>IF($BV$1=1,"Tryout","1º Part out of tool")</f>
        <v>Tryout</v>
      </c>
      <c r="AY62" s="145"/>
      <c r="AZ62" s="145"/>
      <c r="BA62" s="145"/>
      <c r="BB62" s="145" t="str">
        <f>IF($BV$1=1,"1º Amostra","1st Correction loop")</f>
        <v>1º Amostra</v>
      </c>
      <c r="BC62" s="145"/>
      <c r="BD62" s="145"/>
      <c r="BE62" s="145"/>
      <c r="BF62" s="145" t="str">
        <f>IF($BV$1=1,"2º Amostra","2nd Correction loop")</f>
        <v>2º Amostra</v>
      </c>
      <c r="BG62" s="145"/>
      <c r="BH62" s="145"/>
      <c r="BI62" s="145"/>
      <c r="BJ62" s="145" t="str">
        <f>IF($BV$1=1,"Pronta para Transporte","Ready for shipping")</f>
        <v>Pronta para Transporte</v>
      </c>
      <c r="BK62" s="145"/>
      <c r="BL62" s="145"/>
      <c r="BM62" s="145"/>
      <c r="BN62" s="145" t="str">
        <f>IF($BV$1=1,"Aceite de Ferramental","Final tryout PPAP")</f>
        <v>Aceite de Ferramental</v>
      </c>
      <c r="BO62" s="145"/>
      <c r="BP62" s="145"/>
      <c r="BQ62" s="145"/>
      <c r="BR62" s="153"/>
      <c r="BS62" s="45"/>
      <c r="BT62" s="55" t="s">
        <v>2</v>
      </c>
      <c r="BU62" s="45" t="s">
        <v>3</v>
      </c>
      <c r="BV62" s="45"/>
      <c r="BW62" s="45"/>
      <c r="BX62" s="45"/>
      <c r="BY62" s="45"/>
      <c r="BZ62" s="45"/>
    </row>
    <row r="63" spans="1:78" s="39" customFormat="1" ht="20.25" customHeight="1" x14ac:dyDescent="0.2">
      <c r="A63" s="68"/>
      <c r="B63" s="129"/>
      <c r="C63" s="130"/>
      <c r="D63" s="130"/>
      <c r="E63" s="131"/>
      <c r="F63" s="135" t="str">
        <f>IF($BV$1=1,"Prev","Forecast")</f>
        <v>Prev</v>
      </c>
      <c r="G63" s="136"/>
      <c r="H63" s="135" t="str">
        <f>IF($BV$1=1,"Real","Real")</f>
        <v>Real</v>
      </c>
      <c r="I63" s="136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  <c r="AA63" s="137"/>
      <c r="AB63" s="137"/>
      <c r="AC63" s="137"/>
      <c r="AD63" s="137"/>
      <c r="AE63" s="137"/>
      <c r="AF63" s="137"/>
      <c r="AG63" s="137"/>
      <c r="AH63" s="137"/>
      <c r="AI63" s="137"/>
      <c r="AJ63" s="137"/>
      <c r="AK63" s="137"/>
      <c r="AL63" s="137"/>
      <c r="AM63" s="137"/>
      <c r="AN63" s="137"/>
      <c r="AO63" s="137"/>
      <c r="AP63" s="137"/>
      <c r="AQ63" s="137"/>
      <c r="AR63" s="137"/>
      <c r="AS63" s="137"/>
      <c r="AT63" s="137"/>
      <c r="AU63" s="137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55"/>
      <c r="BI63" s="156"/>
      <c r="BJ63" s="155"/>
      <c r="BK63" s="156"/>
      <c r="BL63" s="155"/>
      <c r="BM63" s="156"/>
      <c r="BN63" s="137"/>
      <c r="BO63" s="137"/>
      <c r="BP63" s="155"/>
      <c r="BQ63" s="157"/>
      <c r="BR63" s="153"/>
      <c r="BS63" s="45"/>
      <c r="BT63" s="55" t="s">
        <v>4</v>
      </c>
      <c r="BU63" s="45" t="s">
        <v>5</v>
      </c>
      <c r="BV63" s="45"/>
      <c r="BW63" s="45"/>
      <c r="BX63" s="45"/>
      <c r="BY63" s="45"/>
      <c r="BZ63" s="45"/>
    </row>
    <row r="64" spans="1:78" s="39" customFormat="1" ht="6" customHeight="1" x14ac:dyDescent="0.2">
      <c r="A64" s="68"/>
      <c r="B64" s="129"/>
      <c r="C64" s="130"/>
      <c r="D64" s="130"/>
      <c r="E64" s="131"/>
      <c r="F64" s="135"/>
      <c r="G64" s="136"/>
      <c r="H64" s="136"/>
      <c r="I64" s="136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53"/>
      <c r="BS64" s="45"/>
      <c r="BT64" s="55" t="s">
        <v>6</v>
      </c>
      <c r="BU64" s="45" t="s">
        <v>10</v>
      </c>
      <c r="BV64" s="45"/>
      <c r="BW64" s="45"/>
      <c r="BX64" s="45"/>
      <c r="BY64" s="45"/>
      <c r="BZ64" s="45"/>
    </row>
    <row r="65" spans="1:78" s="39" customFormat="1" ht="20.25" customHeight="1" thickBot="1" x14ac:dyDescent="0.25">
      <c r="A65" s="77"/>
      <c r="B65" s="150"/>
      <c r="C65" s="151"/>
      <c r="D65" s="151"/>
      <c r="E65" s="152"/>
      <c r="F65" s="164" t="str">
        <f>IF($BV$1=1,"Evolução Parcial","Partial Evolution")</f>
        <v>Evolução Parcial</v>
      </c>
      <c r="G65" s="164"/>
      <c r="H65" s="164"/>
      <c r="I65" s="165"/>
      <c r="J65" s="147"/>
      <c r="K65" s="148"/>
      <c r="L65" s="148"/>
      <c r="M65" s="149"/>
      <c r="N65" s="147"/>
      <c r="O65" s="148"/>
      <c r="P65" s="148"/>
      <c r="Q65" s="149"/>
      <c r="R65" s="147"/>
      <c r="S65" s="148"/>
      <c r="T65" s="148"/>
      <c r="U65" s="149"/>
      <c r="V65" s="147"/>
      <c r="W65" s="148"/>
      <c r="X65" s="148"/>
      <c r="Y65" s="149"/>
      <c r="Z65" s="147"/>
      <c r="AA65" s="148"/>
      <c r="AB65" s="148"/>
      <c r="AC65" s="149"/>
      <c r="AD65" s="147"/>
      <c r="AE65" s="148"/>
      <c r="AF65" s="148"/>
      <c r="AG65" s="149"/>
      <c r="AH65" s="147"/>
      <c r="AI65" s="148"/>
      <c r="AJ65" s="148"/>
      <c r="AK65" s="149"/>
      <c r="AL65" s="147"/>
      <c r="AM65" s="148"/>
      <c r="AN65" s="148"/>
      <c r="AO65" s="149"/>
      <c r="AP65" s="147"/>
      <c r="AQ65" s="148"/>
      <c r="AR65" s="148"/>
      <c r="AS65" s="149"/>
      <c r="AT65" s="147"/>
      <c r="AU65" s="148"/>
      <c r="AV65" s="148"/>
      <c r="AW65" s="149"/>
      <c r="AX65" s="147"/>
      <c r="AY65" s="148"/>
      <c r="AZ65" s="148"/>
      <c r="BA65" s="149"/>
      <c r="BB65" s="147"/>
      <c r="BC65" s="148"/>
      <c r="BD65" s="148"/>
      <c r="BE65" s="149"/>
      <c r="BF65" s="147"/>
      <c r="BG65" s="148"/>
      <c r="BH65" s="148"/>
      <c r="BI65" s="149"/>
      <c r="BJ65" s="147"/>
      <c r="BK65" s="148"/>
      <c r="BL65" s="148"/>
      <c r="BM65" s="149"/>
      <c r="BN65" s="147"/>
      <c r="BO65" s="148"/>
      <c r="BP65" s="148"/>
      <c r="BQ65" s="149"/>
      <c r="BR65" s="172"/>
      <c r="BS65" s="45"/>
      <c r="BT65" s="55" t="s">
        <v>7</v>
      </c>
      <c r="BU65" s="45" t="s">
        <v>14</v>
      </c>
      <c r="BV65" s="45"/>
      <c r="BW65" s="45"/>
      <c r="BX65" s="45"/>
      <c r="BY65" s="45"/>
      <c r="BZ65" s="45"/>
    </row>
    <row r="66" spans="1:78" s="39" customFormat="1" ht="6" customHeight="1" thickTop="1" x14ac:dyDescent="0.2">
      <c r="A66" s="68"/>
      <c r="B66" s="21"/>
      <c r="C66" s="22"/>
      <c r="D66" s="22"/>
      <c r="E66" s="22"/>
      <c r="F66" s="23"/>
      <c r="G66" s="23"/>
      <c r="H66" s="23"/>
      <c r="I66" s="23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70"/>
      <c r="BS66" s="71"/>
      <c r="BT66" s="55" t="s">
        <v>11</v>
      </c>
      <c r="BU66" s="45" t="s">
        <v>13</v>
      </c>
      <c r="BV66" s="45"/>
      <c r="BW66" s="45"/>
      <c r="BX66" s="45"/>
      <c r="BY66" s="45"/>
      <c r="BZ66" s="45"/>
    </row>
    <row r="67" spans="1:78" s="39" customFormat="1" ht="6" customHeight="1" x14ac:dyDescent="0.2">
      <c r="A67" s="68"/>
      <c r="B67" s="68"/>
      <c r="C67" s="73"/>
      <c r="D67" s="73"/>
      <c r="E67" s="73"/>
      <c r="F67" s="74"/>
      <c r="G67" s="74"/>
      <c r="H67" s="74"/>
      <c r="I67" s="74"/>
      <c r="J67" s="73"/>
      <c r="K67" s="73"/>
      <c r="L67" s="73"/>
      <c r="M67" s="73"/>
      <c r="N67" s="73"/>
      <c r="O67" s="73"/>
      <c r="P67" s="73"/>
      <c r="Q67" s="73"/>
      <c r="R67" s="73"/>
      <c r="S67" s="75"/>
      <c r="T67" s="75"/>
      <c r="U67" s="73"/>
      <c r="V67" s="73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73"/>
      <c r="AL67" s="75"/>
      <c r="AM67" s="9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6"/>
      <c r="BS67" s="45"/>
      <c r="BT67" s="55" t="s">
        <v>12</v>
      </c>
      <c r="BU67" s="45" t="s">
        <v>16</v>
      </c>
      <c r="BV67" s="45"/>
      <c r="BW67" s="45"/>
      <c r="BX67" s="45"/>
      <c r="BY67" s="45"/>
      <c r="BZ67" s="45"/>
    </row>
    <row r="68" spans="1:78" s="39" customFormat="1" ht="20.25" customHeight="1" x14ac:dyDescent="0.2">
      <c r="A68" s="68"/>
      <c r="B68" s="166" t="str">
        <f>IF($BV$1=1,"Ferramenta","Tool")</f>
        <v>Ferramenta</v>
      </c>
      <c r="C68" s="167"/>
      <c r="D68" s="167"/>
      <c r="E68" s="167"/>
      <c r="F68" s="167" t="str">
        <f>IF($BV$1=1,"Parâmetros","Parameters")</f>
        <v>Parâmetros</v>
      </c>
      <c r="G68" s="167"/>
      <c r="H68" s="167"/>
      <c r="I68" s="167"/>
      <c r="J68" s="168" t="str">
        <f>IF($BV$1=1,"Cronograma de evolução","Accompaniment of Evolution")</f>
        <v>Cronograma de evolução</v>
      </c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  <c r="AK68" s="168"/>
      <c r="AL68" s="168"/>
      <c r="AM68" s="168"/>
      <c r="AN68" s="168"/>
      <c r="AO68" s="168"/>
      <c r="AP68" s="168"/>
      <c r="AQ68" s="168"/>
      <c r="AR68" s="168"/>
      <c r="AS68" s="168"/>
      <c r="AT68" s="168"/>
      <c r="AU68" s="168"/>
      <c r="AV68" s="168"/>
      <c r="AW68" s="168"/>
      <c r="AX68" s="168"/>
      <c r="AY68" s="168"/>
      <c r="AZ68" s="168"/>
      <c r="BA68" s="168"/>
      <c r="BB68" s="168"/>
      <c r="BC68" s="168"/>
      <c r="BD68" s="168"/>
      <c r="BE68" s="168"/>
      <c r="BF68" s="168"/>
      <c r="BG68" s="168"/>
      <c r="BH68" s="168"/>
      <c r="BI68" s="168"/>
      <c r="BJ68" s="168"/>
      <c r="BK68" s="168"/>
      <c r="BL68" s="168"/>
      <c r="BM68" s="168"/>
      <c r="BN68" s="168"/>
      <c r="BO68" s="168"/>
      <c r="BP68" s="168"/>
      <c r="BQ68" s="168"/>
      <c r="BR68" s="27" t="s">
        <v>15</v>
      </c>
      <c r="BS68" s="45"/>
      <c r="BT68" s="19" t="s">
        <v>8</v>
      </c>
      <c r="BU68" s="45" t="s">
        <v>17</v>
      </c>
      <c r="BV68" s="45"/>
      <c r="BW68" s="45"/>
      <c r="BX68" s="45"/>
      <c r="BY68" s="45"/>
      <c r="BZ68" s="45"/>
    </row>
    <row r="69" spans="1:78" s="39" customFormat="1" ht="27" customHeight="1" x14ac:dyDescent="0.2">
      <c r="A69" s="68"/>
      <c r="B69" s="158" t="str">
        <f>IF($BV$1=1,"Operação","Operation")</f>
        <v>Operação</v>
      </c>
      <c r="C69" s="159"/>
      <c r="D69" s="160"/>
      <c r="E69" s="26"/>
      <c r="F69" s="161" t="str">
        <f>IF($BV$1=1,"Evolução","Evolution")</f>
        <v>Evolução</v>
      </c>
      <c r="G69" s="162"/>
      <c r="H69" s="162"/>
      <c r="I69" s="163"/>
      <c r="J69" s="146">
        <f>IF(BT79&lt;&gt;0,IF(BT79=1,(10),IF(BT79=2,(10),IF(BT79=3,(2),IF(BT79=4,(2),IF(BT79=5,(2),IF(BT79=6,(5),IF(BT79=7,(0)))))))),0)/100</f>
        <v>0</v>
      </c>
      <c r="K69" s="146"/>
      <c r="L69" s="146"/>
      <c r="M69" s="146"/>
      <c r="N69" s="146">
        <f>IF(BT79&lt;&gt;0,IF(BT79=1,(12),IF(BT79=2,(12),IF(BT79=3,(12),IF(BT79=4,(12),IF(BT79=5,(13),IF(BT79=6,(11.5),IF(BT79=7,(6))))))))/100)</f>
        <v>0</v>
      </c>
      <c r="O69" s="146"/>
      <c r="P69" s="146"/>
      <c r="Q69" s="146"/>
      <c r="R69" s="146">
        <f>IF(BT79&lt;&gt;0,IF(BT79=1,(4),IF(BT79=2,(4),IF(BT79=3,(4),IF(BT79=4,(6),IF(BT79=5,(7),IF(BT79=6,(5),IF(BT79=7,(4))))))))/100)</f>
        <v>0</v>
      </c>
      <c r="S69" s="146"/>
      <c r="T69" s="146"/>
      <c r="U69" s="146"/>
      <c r="V69" s="146">
        <f>IF(BT79&lt;&gt;0,IF($BT79=1,(0),IF(BT79=2,(0),IF($BT79=3,(0),IF($BT79=4,(0),IF(BT79=5,(0),IF(BT79=6,(0),IF(BT79=7,(35))))))))/100)</f>
        <v>0</v>
      </c>
      <c r="W69" s="146"/>
      <c r="X69" s="146"/>
      <c r="Y69" s="146"/>
      <c r="Z69" s="146">
        <f>IF(BT79&lt;&gt;0,IF(BT79=1,(3),IF(BT79=2,(3),IF(BT79=3,(6),IF($BT79=4,(4),IF($BT79=5,(4),IF($BT79=6,(4),IF(BT79=7,(0))))))))/100)</f>
        <v>0</v>
      </c>
      <c r="AA69" s="146"/>
      <c r="AB69" s="146"/>
      <c r="AC69" s="146"/>
      <c r="AD69" s="146">
        <f>IF(BT79&lt;&gt;0,IF(BT79=1,(3),IF(BT79=2,(4),IF(BT79=3,(5),IF(BT79=4,(5),IF(BT79=5,(6),IF(BT79=6,(5),IF(BT79=7,(0))))))))/100)</f>
        <v>0</v>
      </c>
      <c r="AE69" s="146"/>
      <c r="AF69" s="146"/>
      <c r="AG69" s="146"/>
      <c r="AH69" s="146">
        <f>IF(BT79&lt;&gt;0,IF(BT79=1,(12),IF(BT79=2,(13),IF(BT79=3,(14),IF(BT79=4,(12),IF(BT79=5,(12),IF(BT79=6,(13),IF(BT79=7,(10))))))))/100)</f>
        <v>0</v>
      </c>
      <c r="AI69" s="146"/>
      <c r="AJ69" s="146"/>
      <c r="AK69" s="146"/>
      <c r="AL69" s="146">
        <f>IF(BT79&lt;&gt;0,IF(BT79=1,(10),IF(BT79=2,(12),IF(BT79=3,(11),IF(BT79=4,(10),IF(BT79=5,(12),IF(BT79=6,(11),IF(BT79=7,(39))))))))/100)</f>
        <v>0</v>
      </c>
      <c r="AM69" s="146"/>
      <c r="AN69" s="146"/>
      <c r="AO69" s="146"/>
      <c r="AP69" s="146">
        <f>IF(BT79&lt;&gt;0,IF(BT79=1,(11),IF(BT79=2,(12),IF(BT79=3,(12),IF(BT79=4,(12),IF(BT79=5,(12),IF(BT79=6,(11.5),IF(BT79=7,(0))))))))/100)</f>
        <v>0</v>
      </c>
      <c r="AQ69" s="146"/>
      <c r="AR69" s="146"/>
      <c r="AS69" s="146"/>
      <c r="AT69" s="146">
        <f>IF(BT79&lt;&gt;0,IF(BT79=1,(5),IF(BT79=2,(5),IF(BT79=3,(7),IF(BT79=4,(7),IF(BT79=5,(6),IF(BT79=6,(6),IF(BT79=7,(0))))))))/100)</f>
        <v>0</v>
      </c>
      <c r="AU69" s="146"/>
      <c r="AV69" s="146"/>
      <c r="AW69" s="146"/>
      <c r="AX69" s="146">
        <f>IF(BT79&lt;&gt;0,IF(BT79=1,(7),IF(BT79=2,(9),IF(BT79=3,(8),IF(BT79=4,(8),IF(BT79=5,(8),IF(BT79=6,(8),IF(BT79=7,(2))))))))/100)</f>
        <v>0</v>
      </c>
      <c r="AY69" s="146"/>
      <c r="AZ69" s="146"/>
      <c r="BA69" s="146"/>
      <c r="BB69" s="146">
        <f>IF(BT79&lt;&gt;0,IF(BT79=1,(9),IF(BT79=2,(6),IF(BT79=3,(7),IF(BT79=4,(9),IF(BT79=5,(8),IF(BT79=6,(8),IF(BT79=7,(2))))))))/100)</f>
        <v>0</v>
      </c>
      <c r="BC69" s="146"/>
      <c r="BD69" s="146"/>
      <c r="BE69" s="146"/>
      <c r="BF69" s="146">
        <f>IF(BT79&lt;&gt;0,IF(BT79=1,(10),IF(BT79=2,(6),IF(BT79=3,(8),IF(BT79=4,(9),IF(BT79=5,(6),IF(BT79=6,(8),IF(BT79=7,(0))))))))/100)</f>
        <v>0</v>
      </c>
      <c r="BG69" s="146"/>
      <c r="BH69" s="146"/>
      <c r="BI69" s="146"/>
      <c r="BJ69" s="146">
        <f>IF(BT79&lt;&gt;0,IF(BT79=1,(1),IF(BT79=2,(1),IF(BT79=3,(1),IF(BT79=4,(1),IF(BT79=5,(1),IF(BT79=6,(1),IF(BT79=7,(0))))))))/100)</f>
        <v>0</v>
      </c>
      <c r="BK69" s="146"/>
      <c r="BL69" s="146"/>
      <c r="BM69" s="146"/>
      <c r="BN69" s="146">
        <f>IF(BT79&lt;&gt;0,IF(BT79=1,(3),IF(BT79=2,(3),IF(BT79=3,(3),IF(BT79=4,(3),IF(BT79=5,(3),IF(BT79=6,(3),IF(BT79=7,(2))))))))/100)</f>
        <v>0</v>
      </c>
      <c r="BO69" s="146"/>
      <c r="BP69" s="146"/>
      <c r="BQ69" s="146"/>
      <c r="BR69" s="153">
        <f>(J73*J69+N73*N69+R73*R69+V73*V69+Z73*Z69+AD73*AD69+AH73*AH69+AL73*AL69+AP73*AP69+AT73*AT69+AX73*AX69+BB73*$BB$69+BF73*BF69+BJ73*BJ69+BN73*BN69)</f>
        <v>0</v>
      </c>
      <c r="BS69" s="45"/>
      <c r="BV69" s="45"/>
      <c r="BW69" s="45"/>
      <c r="BX69" s="45"/>
      <c r="BY69" s="45"/>
      <c r="BZ69" s="45"/>
    </row>
    <row r="70" spans="1:78" s="39" customFormat="1" ht="27.75" customHeight="1" x14ac:dyDescent="0.2">
      <c r="A70" s="68"/>
      <c r="B70" s="138"/>
      <c r="C70" s="139"/>
      <c r="D70" s="139"/>
      <c r="E70" s="140"/>
      <c r="F70" s="141" t="str">
        <f>IF($BV$1=1,"Fase","Phase")</f>
        <v>Fase</v>
      </c>
      <c r="G70" s="141"/>
      <c r="H70" s="141"/>
      <c r="I70" s="141"/>
      <c r="J70" s="142" t="str">
        <f>IF($BV$1=1,"Engenharia","Engineering")</f>
        <v>Engenharia</v>
      </c>
      <c r="K70" s="143"/>
      <c r="L70" s="143"/>
      <c r="M70" s="144"/>
      <c r="N70" s="145" t="str">
        <f>IF($BV$1=1,"Projeto","Die Design")</f>
        <v>Projeto</v>
      </c>
      <c r="O70" s="145"/>
      <c r="P70" s="145"/>
      <c r="Q70" s="145"/>
      <c r="R70" s="145" t="str">
        <f>IF($BV$1=1,"Modelo de 
isopor","Casting Model")</f>
        <v>Modelo de 
isopor</v>
      </c>
      <c r="S70" s="145"/>
      <c r="T70" s="145"/>
      <c r="U70" s="145"/>
      <c r="V70" s="145" t="str">
        <f>IF($BV$1=1,"Fundidos e Materiais","Casting and Materials")</f>
        <v>Fundidos e Materiais</v>
      </c>
      <c r="W70" s="145"/>
      <c r="X70" s="145"/>
      <c r="Y70" s="145"/>
      <c r="Z70" s="145" t="s">
        <v>18</v>
      </c>
      <c r="AA70" s="145"/>
      <c r="AB70" s="145"/>
      <c r="AC70" s="145"/>
      <c r="AD70" s="145" t="s">
        <v>19</v>
      </c>
      <c r="AE70" s="145"/>
      <c r="AF70" s="145"/>
      <c r="AG70" s="145"/>
      <c r="AH70" s="145" t="str">
        <f>IF($BV$1=1,"Usinagem 1","2D Milling")</f>
        <v>Usinagem 1</v>
      </c>
      <c r="AI70" s="145"/>
      <c r="AJ70" s="145"/>
      <c r="AK70" s="145"/>
      <c r="AL70" s="145" t="str">
        <f>IF($BV$1=1,"Montagem 1","Assembly")</f>
        <v>Montagem 1</v>
      </c>
      <c r="AM70" s="145"/>
      <c r="AN70" s="145"/>
      <c r="AO70" s="145"/>
      <c r="AP70" s="145" t="str">
        <f>IF($BV$1=1,"Usinagem 2","3D Milling")</f>
        <v>Usinagem 2</v>
      </c>
      <c r="AQ70" s="145"/>
      <c r="AR70" s="145"/>
      <c r="AS70" s="145"/>
      <c r="AT70" s="142" t="str">
        <f>IF($BV$1=1,"Montagem 2","Ready for Tryout")</f>
        <v>Montagem 2</v>
      </c>
      <c r="AU70" s="143"/>
      <c r="AV70" s="143"/>
      <c r="AW70" s="144"/>
      <c r="AX70" s="145" t="str">
        <f>IF($BV$1=1,"Tryout","1º Part out of tool")</f>
        <v>Tryout</v>
      </c>
      <c r="AY70" s="145"/>
      <c r="AZ70" s="145"/>
      <c r="BA70" s="145"/>
      <c r="BB70" s="145" t="str">
        <f>IF($BV$1=1,"1º Amostra","1st Correction loop")</f>
        <v>1º Amostra</v>
      </c>
      <c r="BC70" s="145"/>
      <c r="BD70" s="145"/>
      <c r="BE70" s="145"/>
      <c r="BF70" s="145" t="str">
        <f>IF($BV$1=1,"2º Amostra","2nd Correction loop")</f>
        <v>2º Amostra</v>
      </c>
      <c r="BG70" s="145"/>
      <c r="BH70" s="145"/>
      <c r="BI70" s="145"/>
      <c r="BJ70" s="145" t="str">
        <f>IF($BV$1=1,"Pronta para Transporte","Ready for shipping")</f>
        <v>Pronta para Transporte</v>
      </c>
      <c r="BK70" s="145"/>
      <c r="BL70" s="145"/>
      <c r="BM70" s="145"/>
      <c r="BN70" s="145" t="str">
        <f>IF($BV$1=1,"Aceite de Ferramental","Final tryout PPAP")</f>
        <v>Aceite de Ferramental</v>
      </c>
      <c r="BO70" s="145"/>
      <c r="BP70" s="145"/>
      <c r="BQ70" s="145"/>
      <c r="BR70" s="153"/>
      <c r="BS70" s="45"/>
      <c r="BT70" s="69">
        <v>8</v>
      </c>
      <c r="BU70" s="71"/>
      <c r="BV70" s="45"/>
      <c r="BW70" s="45"/>
      <c r="BX70" s="45"/>
      <c r="BY70" s="45"/>
      <c r="BZ70" s="45"/>
    </row>
    <row r="71" spans="1:78" s="39" customFormat="1" ht="20.25" customHeight="1" x14ac:dyDescent="0.2">
      <c r="A71" s="68"/>
      <c r="B71" s="129"/>
      <c r="C71" s="130"/>
      <c r="D71" s="130"/>
      <c r="E71" s="131"/>
      <c r="F71" s="135" t="str">
        <f>IF($BV$1=1,"Prev","Forecast")</f>
        <v>Prev</v>
      </c>
      <c r="G71" s="136"/>
      <c r="H71" s="135" t="str">
        <f>IF($BV$1=1,"Real","Real")</f>
        <v>Real</v>
      </c>
      <c r="I71" s="136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137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137"/>
      <c r="BD71" s="137"/>
      <c r="BE71" s="137"/>
      <c r="BF71" s="137"/>
      <c r="BG71" s="137"/>
      <c r="BH71" s="137"/>
      <c r="BI71" s="137"/>
      <c r="BJ71" s="155"/>
      <c r="BK71" s="156"/>
      <c r="BL71" s="155"/>
      <c r="BM71" s="156"/>
      <c r="BN71" s="137"/>
      <c r="BO71" s="137"/>
      <c r="BP71" s="155"/>
      <c r="BQ71" s="157"/>
      <c r="BR71" s="153"/>
      <c r="BS71" s="45"/>
      <c r="BT71" s="55" t="s">
        <v>2</v>
      </c>
      <c r="BU71" s="45" t="s">
        <v>3</v>
      </c>
      <c r="BV71" s="45"/>
      <c r="BW71" s="45"/>
      <c r="BX71" s="45"/>
      <c r="BY71" s="45"/>
      <c r="BZ71" s="45"/>
    </row>
    <row r="72" spans="1:78" s="39" customFormat="1" ht="6" customHeight="1" x14ac:dyDescent="0.2">
      <c r="A72" s="68"/>
      <c r="B72" s="129"/>
      <c r="C72" s="130"/>
      <c r="D72" s="130"/>
      <c r="E72" s="131"/>
      <c r="F72" s="135"/>
      <c r="G72" s="136"/>
      <c r="H72" s="136"/>
      <c r="I72" s="136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53"/>
      <c r="BS72" s="45"/>
      <c r="BT72" s="55" t="s">
        <v>4</v>
      </c>
      <c r="BU72" s="45" t="s">
        <v>5</v>
      </c>
      <c r="BV72" s="45"/>
      <c r="BW72" s="45"/>
      <c r="BX72" s="45"/>
      <c r="BY72" s="45"/>
      <c r="BZ72" s="45"/>
    </row>
    <row r="73" spans="1:78" s="39" customFormat="1" ht="20.25" customHeight="1" thickBot="1" x14ac:dyDescent="0.25">
      <c r="A73" s="77"/>
      <c r="B73" s="132"/>
      <c r="C73" s="133"/>
      <c r="D73" s="133"/>
      <c r="E73" s="134"/>
      <c r="F73" s="125" t="str">
        <f>IF($BV$1=1,"Evolução Parcial","Partial Evolution")</f>
        <v>Evolução Parcial</v>
      </c>
      <c r="G73" s="125"/>
      <c r="H73" s="125"/>
      <c r="I73" s="126"/>
      <c r="J73" s="122"/>
      <c r="K73" s="123"/>
      <c r="L73" s="123"/>
      <c r="M73" s="124"/>
      <c r="N73" s="122"/>
      <c r="O73" s="123"/>
      <c r="P73" s="123"/>
      <c r="Q73" s="124"/>
      <c r="R73" s="122"/>
      <c r="S73" s="123"/>
      <c r="T73" s="123"/>
      <c r="U73" s="124"/>
      <c r="V73" s="122"/>
      <c r="W73" s="123"/>
      <c r="X73" s="123"/>
      <c r="Y73" s="124"/>
      <c r="Z73" s="122"/>
      <c r="AA73" s="123"/>
      <c r="AB73" s="123"/>
      <c r="AC73" s="124"/>
      <c r="AD73" s="122"/>
      <c r="AE73" s="123"/>
      <c r="AF73" s="123"/>
      <c r="AG73" s="124"/>
      <c r="AH73" s="122"/>
      <c r="AI73" s="123"/>
      <c r="AJ73" s="123"/>
      <c r="AK73" s="124"/>
      <c r="AL73" s="122"/>
      <c r="AM73" s="123"/>
      <c r="AN73" s="123"/>
      <c r="AO73" s="124"/>
      <c r="AP73" s="122"/>
      <c r="AQ73" s="123"/>
      <c r="AR73" s="123"/>
      <c r="AS73" s="124"/>
      <c r="AT73" s="122"/>
      <c r="AU73" s="123"/>
      <c r="AV73" s="123"/>
      <c r="AW73" s="124"/>
      <c r="AX73" s="122"/>
      <c r="AY73" s="123"/>
      <c r="AZ73" s="123"/>
      <c r="BA73" s="124"/>
      <c r="BB73" s="122"/>
      <c r="BC73" s="123"/>
      <c r="BD73" s="123"/>
      <c r="BE73" s="124"/>
      <c r="BF73" s="122"/>
      <c r="BG73" s="123"/>
      <c r="BH73" s="123"/>
      <c r="BI73" s="124"/>
      <c r="BJ73" s="122"/>
      <c r="BK73" s="123"/>
      <c r="BL73" s="123"/>
      <c r="BM73" s="124"/>
      <c r="BN73" s="122"/>
      <c r="BO73" s="123"/>
      <c r="BP73" s="123"/>
      <c r="BQ73" s="124"/>
      <c r="BR73" s="154"/>
      <c r="BS73" s="45"/>
      <c r="BT73" s="55" t="s">
        <v>6</v>
      </c>
      <c r="BU73" s="45" t="s">
        <v>10</v>
      </c>
      <c r="BV73" s="45"/>
      <c r="BW73" s="45"/>
      <c r="BX73" s="45"/>
      <c r="BY73" s="45"/>
      <c r="BZ73" s="45"/>
    </row>
    <row r="74" spans="1:78" s="39" customFormat="1" ht="9" customHeight="1" thickTop="1" x14ac:dyDescent="0.2">
      <c r="B74" s="128"/>
      <c r="C74" s="128"/>
      <c r="D74" s="128"/>
      <c r="E74" s="128"/>
      <c r="F74" s="128"/>
      <c r="G74" s="128"/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8"/>
      <c r="AB74" s="128"/>
      <c r="AC74" s="128"/>
      <c r="AD74" s="128"/>
      <c r="AE74" s="128"/>
      <c r="AF74" s="128"/>
      <c r="AG74" s="128"/>
      <c r="AH74" s="128"/>
      <c r="AI74" s="128"/>
      <c r="AJ74" s="128"/>
      <c r="AK74" s="128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45"/>
      <c r="BT74" s="55" t="s">
        <v>11</v>
      </c>
      <c r="BU74" s="45" t="s">
        <v>13</v>
      </c>
      <c r="BV74" s="45"/>
      <c r="BW74" s="45"/>
      <c r="BX74" s="45"/>
      <c r="BY74" s="45"/>
      <c r="BZ74" s="45"/>
    </row>
    <row r="75" spans="1:78" s="39" customFormat="1" ht="18.75" customHeight="1" x14ac:dyDescent="0.2"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S75" s="45"/>
      <c r="BT75" s="55" t="s">
        <v>7</v>
      </c>
      <c r="BU75" s="45" t="s">
        <v>14</v>
      </c>
      <c r="BV75" s="45"/>
      <c r="BW75" s="45"/>
      <c r="BX75" s="45"/>
      <c r="BY75" s="45"/>
      <c r="BZ75" s="45"/>
    </row>
    <row r="76" spans="1:78" ht="18.75" customHeight="1" x14ac:dyDescent="0.2">
      <c r="B76" s="78" t="s">
        <v>21</v>
      </c>
      <c r="F76" s="104">
        <v>3</v>
      </c>
      <c r="G76" s="105"/>
      <c r="I76" s="79" t="s">
        <v>22</v>
      </c>
      <c r="J76" s="36"/>
      <c r="K76" s="36"/>
      <c r="L76" s="36"/>
      <c r="M76" s="110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2"/>
      <c r="AI76" s="36"/>
      <c r="AJ76" s="36"/>
      <c r="AK76" s="79" t="s">
        <v>23</v>
      </c>
      <c r="AL76" s="36"/>
      <c r="AM76" s="36"/>
      <c r="AN76" s="36"/>
      <c r="AO76" s="36"/>
      <c r="AP76" s="119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2"/>
      <c r="BT76" s="55" t="s">
        <v>12</v>
      </c>
      <c r="BU76" s="45" t="s">
        <v>16</v>
      </c>
    </row>
    <row r="77" spans="1:78" ht="18.75" customHeight="1" x14ac:dyDescent="0.2">
      <c r="B77" s="78" t="s">
        <v>24</v>
      </c>
      <c r="C77" s="80"/>
      <c r="D77" s="80"/>
      <c r="E77" s="80"/>
      <c r="F77" s="106"/>
      <c r="G77" s="107"/>
      <c r="I77" s="94"/>
      <c r="J77" s="36"/>
      <c r="K77" s="36"/>
      <c r="L77" s="36"/>
      <c r="M77" s="113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5"/>
      <c r="AI77" s="36"/>
      <c r="AJ77" s="36"/>
      <c r="AK77" s="36"/>
      <c r="AL77" s="36"/>
      <c r="AM77" s="36"/>
      <c r="AN77" s="36"/>
      <c r="AO77" s="36"/>
      <c r="AP77" s="113"/>
      <c r="AQ77" s="114"/>
      <c r="AR77" s="114"/>
      <c r="AS77" s="114"/>
      <c r="AT77" s="114"/>
      <c r="AU77" s="114"/>
      <c r="AV77" s="114"/>
      <c r="AW77" s="114"/>
      <c r="AX77" s="114"/>
      <c r="AY77" s="114"/>
      <c r="AZ77" s="114"/>
      <c r="BA77" s="114"/>
      <c r="BB77" s="114"/>
      <c r="BC77" s="114"/>
      <c r="BD77" s="114"/>
      <c r="BE77" s="114"/>
      <c r="BF77" s="114"/>
      <c r="BG77" s="114"/>
      <c r="BH77" s="114"/>
      <c r="BI77" s="114"/>
      <c r="BJ77" s="114"/>
      <c r="BK77" s="114"/>
      <c r="BL77" s="114"/>
      <c r="BM77" s="114"/>
      <c r="BN77" s="114"/>
      <c r="BO77" s="114"/>
      <c r="BP77" s="114"/>
      <c r="BQ77" s="115"/>
      <c r="BT77" s="28" t="s">
        <v>8</v>
      </c>
      <c r="BU77" s="33" t="s">
        <v>17</v>
      </c>
    </row>
    <row r="78" spans="1:78" ht="18.75" customHeight="1" x14ac:dyDescent="0.2">
      <c r="B78" s="78" t="s">
        <v>25</v>
      </c>
      <c r="C78" s="80"/>
      <c r="D78" s="80"/>
      <c r="E78" s="80"/>
      <c r="F78" s="106"/>
      <c r="G78" s="107"/>
      <c r="I78" s="94"/>
      <c r="J78" s="36"/>
      <c r="K78" s="36"/>
      <c r="L78" s="36"/>
      <c r="M78" s="116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8"/>
      <c r="AI78" s="36"/>
      <c r="AJ78" s="36"/>
      <c r="AK78" s="36"/>
      <c r="AL78" s="36"/>
      <c r="AM78" s="36"/>
      <c r="AN78" s="36"/>
      <c r="AO78" s="36"/>
      <c r="AP78" s="116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8"/>
      <c r="BT78" s="81"/>
    </row>
    <row r="79" spans="1:78" ht="18.75" customHeight="1" x14ac:dyDescent="0.2">
      <c r="B79" s="78" t="s">
        <v>26</v>
      </c>
      <c r="C79" s="80"/>
      <c r="D79" s="80"/>
      <c r="E79" s="80"/>
      <c r="F79" s="108"/>
      <c r="G79" s="109"/>
      <c r="I79" s="82" t="s">
        <v>27</v>
      </c>
      <c r="J79" s="36"/>
      <c r="K79" s="36"/>
      <c r="L79" s="36"/>
      <c r="M79" s="91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T79" s="83">
        <v>8</v>
      </c>
      <c r="BU79" s="84"/>
    </row>
    <row r="80" spans="1:78" ht="18.75" customHeight="1" x14ac:dyDescent="0.2">
      <c r="I80" s="78" t="s">
        <v>28</v>
      </c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</row>
    <row r="81" spans="9:70" ht="18.75" customHeight="1" x14ac:dyDescent="0.2">
      <c r="I81" s="12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2"/>
      <c r="AK81" s="36"/>
      <c r="AL81" s="36"/>
      <c r="AM81" s="36"/>
      <c r="AN81" s="36"/>
      <c r="AO81" s="36"/>
      <c r="AP81" s="85" t="s">
        <v>29</v>
      </c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36"/>
      <c r="BR81" s="32"/>
    </row>
    <row r="82" spans="9:70" ht="18.75" customHeight="1" x14ac:dyDescent="0.2">
      <c r="I82" s="113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4"/>
      <c r="AF82" s="114"/>
      <c r="AG82" s="114"/>
      <c r="AH82" s="115"/>
      <c r="AP82" s="87">
        <v>0</v>
      </c>
      <c r="AR82" s="87">
        <v>0.1</v>
      </c>
      <c r="AT82" s="87">
        <v>0.2</v>
      </c>
      <c r="AV82" s="87">
        <v>0.3</v>
      </c>
      <c r="AX82" s="87">
        <v>0.4</v>
      </c>
      <c r="AZ82" s="87">
        <v>0.5</v>
      </c>
      <c r="BB82" s="87">
        <v>0.6</v>
      </c>
      <c r="BD82" s="87">
        <v>0.7</v>
      </c>
      <c r="BF82" s="87">
        <v>0.8</v>
      </c>
      <c r="BH82" s="87">
        <v>0.9</v>
      </c>
      <c r="BJ82" s="121">
        <v>1</v>
      </c>
      <c r="BK82" s="121"/>
      <c r="BR82" s="32"/>
    </row>
    <row r="83" spans="9:70" ht="18.75" customHeight="1" x14ac:dyDescent="0.2">
      <c r="I83" s="116"/>
      <c r="J83" s="117"/>
      <c r="K83" s="117"/>
      <c r="L83" s="117"/>
      <c r="M83" s="117"/>
      <c r="N83" s="117"/>
      <c r="O83" s="117"/>
      <c r="P83" s="117"/>
      <c r="Q83" s="117"/>
      <c r="R83" s="117"/>
      <c r="S83" s="117"/>
      <c r="T83" s="117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8"/>
      <c r="AP83" s="85" t="s">
        <v>30</v>
      </c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R83" s="32"/>
    </row>
    <row r="84" spans="9:70" ht="18.75" customHeight="1" x14ac:dyDescent="0.2"/>
  </sheetData>
  <sheetProtection formatCells="0" formatColumns="0" formatRows="0" insertColumns="0" insertRows="0" deleteColumns="0" deleteRows="0" sort="0" autoFilter="0" pivotTables="0"/>
  <mergeCells count="976">
    <mergeCell ref="H1:BB3"/>
    <mergeCell ref="BD1:BR7"/>
    <mergeCell ref="E5:K5"/>
    <mergeCell ref="O5:W5"/>
    <mergeCell ref="AC5:AI5"/>
    <mergeCell ref="AQ5:AS5"/>
    <mergeCell ref="AX5:BB5"/>
    <mergeCell ref="P6:W7"/>
    <mergeCell ref="AG6:AI6"/>
    <mergeCell ref="AZ6:BB6"/>
    <mergeCell ref="BN9:BP9"/>
    <mergeCell ref="BQ9:BR9"/>
    <mergeCell ref="BD10:BJ10"/>
    <mergeCell ref="BK10:BM10"/>
    <mergeCell ref="BN10:BP10"/>
    <mergeCell ref="BQ10:BR10"/>
    <mergeCell ref="E7:K7"/>
    <mergeCell ref="AD7:AI7"/>
    <mergeCell ref="AO7:AS7"/>
    <mergeCell ref="BD8:BR8"/>
    <mergeCell ref="AK9:AP10"/>
    <mergeCell ref="AQ9:AS10"/>
    <mergeCell ref="AU9:AY10"/>
    <mergeCell ref="AZ9:BB10"/>
    <mergeCell ref="BD9:BJ9"/>
    <mergeCell ref="BK9:BM9"/>
    <mergeCell ref="B12:E12"/>
    <mergeCell ref="F12:I12"/>
    <mergeCell ref="J12:BQ12"/>
    <mergeCell ref="B13:D13"/>
    <mergeCell ref="F13:I13"/>
    <mergeCell ref="J13:M13"/>
    <mergeCell ref="N13:Q13"/>
    <mergeCell ref="R13:U13"/>
    <mergeCell ref="V13:Y13"/>
    <mergeCell ref="Z13:AC13"/>
    <mergeCell ref="BB13:BE13"/>
    <mergeCell ref="BF13:BI13"/>
    <mergeCell ref="BJ13:BM13"/>
    <mergeCell ref="BN13:BQ13"/>
    <mergeCell ref="BR13:BR17"/>
    <mergeCell ref="B14:E14"/>
    <mergeCell ref="F14:I14"/>
    <mergeCell ref="J14:M14"/>
    <mergeCell ref="N14:Q14"/>
    <mergeCell ref="R14:U14"/>
    <mergeCell ref="AD13:AG13"/>
    <mergeCell ref="AH13:AK13"/>
    <mergeCell ref="AL13:AO13"/>
    <mergeCell ref="AP13:AS13"/>
    <mergeCell ref="AT13:AW13"/>
    <mergeCell ref="AX13:BA13"/>
    <mergeCell ref="AT14:AW14"/>
    <mergeCell ref="AX14:BA14"/>
    <mergeCell ref="BB14:BE14"/>
    <mergeCell ref="BF14:BI14"/>
    <mergeCell ref="BJ14:BM14"/>
    <mergeCell ref="BN14:BQ14"/>
    <mergeCell ref="V14:Y14"/>
    <mergeCell ref="Z14:AC14"/>
    <mergeCell ref="AD14:AG14"/>
    <mergeCell ref="AH14:AK14"/>
    <mergeCell ref="AL14:AO14"/>
    <mergeCell ref="AP14:AS14"/>
    <mergeCell ref="AX16:AY16"/>
    <mergeCell ref="H15:I15"/>
    <mergeCell ref="J15:K15"/>
    <mergeCell ref="L15:M15"/>
    <mergeCell ref="N15:O15"/>
    <mergeCell ref="F17:I17"/>
    <mergeCell ref="J17:M17"/>
    <mergeCell ref="N17:Q17"/>
    <mergeCell ref="F16:I16"/>
    <mergeCell ref="J16:K16"/>
    <mergeCell ref="L16:M16"/>
    <mergeCell ref="N16:O16"/>
    <mergeCell ref="P16:Q16"/>
    <mergeCell ref="P15:Q15"/>
    <mergeCell ref="R16:S16"/>
    <mergeCell ref="T16:U16"/>
    <mergeCell ref="R15:S15"/>
    <mergeCell ref="BN16:BO16"/>
    <mergeCell ref="BP16:BQ16"/>
    <mergeCell ref="T15:U15"/>
    <mergeCell ref="V16:W16"/>
    <mergeCell ref="X16:Y16"/>
    <mergeCell ref="Z16:AA16"/>
    <mergeCell ref="AH16:AI16"/>
    <mergeCell ref="AJ16:AK16"/>
    <mergeCell ref="AL16:AM16"/>
    <mergeCell ref="AN16:AO16"/>
    <mergeCell ref="AP16:AQ16"/>
    <mergeCell ref="AN15:AO15"/>
    <mergeCell ref="AP15:AQ15"/>
    <mergeCell ref="V15:W15"/>
    <mergeCell ref="X15:Y15"/>
    <mergeCell ref="Z15:AA15"/>
    <mergeCell ref="AV15:AW15"/>
    <mergeCell ref="AX15:AY15"/>
    <mergeCell ref="AB15:AC15"/>
    <mergeCell ref="AD15:AE15"/>
    <mergeCell ref="AF15:AG15"/>
    <mergeCell ref="AH15:AI15"/>
    <mergeCell ref="AJ15:AK15"/>
    <mergeCell ref="AL15:AM15"/>
    <mergeCell ref="BB16:BC16"/>
    <mergeCell ref="BD16:BE16"/>
    <mergeCell ref="AZ15:BA15"/>
    <mergeCell ref="BB15:BC15"/>
    <mergeCell ref="AR15:AS15"/>
    <mergeCell ref="AT15:AU15"/>
    <mergeCell ref="BN17:BQ17"/>
    <mergeCell ref="B20:E20"/>
    <mergeCell ref="F20:I20"/>
    <mergeCell ref="J20:BQ20"/>
    <mergeCell ref="BB17:BE17"/>
    <mergeCell ref="BF17:BI17"/>
    <mergeCell ref="BJ17:BM17"/>
    <mergeCell ref="BL15:BM15"/>
    <mergeCell ref="BN15:BO15"/>
    <mergeCell ref="BP15:BQ15"/>
    <mergeCell ref="BD15:BE15"/>
    <mergeCell ref="BF15:BG15"/>
    <mergeCell ref="BH15:BI15"/>
    <mergeCell ref="BJ15:BK15"/>
    <mergeCell ref="BF16:BG16"/>
    <mergeCell ref="BH16:BI16"/>
    <mergeCell ref="BJ16:BK16"/>
    <mergeCell ref="BL16:BM16"/>
    <mergeCell ref="B21:D21"/>
    <mergeCell ref="F21:I21"/>
    <mergeCell ref="J21:M21"/>
    <mergeCell ref="N21:Q21"/>
    <mergeCell ref="R21:U21"/>
    <mergeCell ref="V21:Y21"/>
    <mergeCell ref="AP17:AS17"/>
    <mergeCell ref="AT17:AW17"/>
    <mergeCell ref="AX17:BA17"/>
    <mergeCell ref="R17:U17"/>
    <mergeCell ref="V17:Y17"/>
    <mergeCell ref="Z17:AC17"/>
    <mergeCell ref="AD17:AG17"/>
    <mergeCell ref="AH17:AK17"/>
    <mergeCell ref="AL17:AO17"/>
    <mergeCell ref="B15:E17"/>
    <mergeCell ref="F15:G15"/>
    <mergeCell ref="AZ16:BA16"/>
    <mergeCell ref="AB16:AC16"/>
    <mergeCell ref="AD16:AE16"/>
    <mergeCell ref="AF16:AG16"/>
    <mergeCell ref="AR16:AS16"/>
    <mergeCell ref="AT16:AU16"/>
    <mergeCell ref="AV16:AW16"/>
    <mergeCell ref="BB23:BC23"/>
    <mergeCell ref="BD23:BE23"/>
    <mergeCell ref="BD24:BE24"/>
    <mergeCell ref="Z21:AC21"/>
    <mergeCell ref="AD21:AG21"/>
    <mergeCell ref="AH21:AK21"/>
    <mergeCell ref="AL21:AO21"/>
    <mergeCell ref="AP21:AS21"/>
    <mergeCell ref="AT21:AW21"/>
    <mergeCell ref="AT22:AW22"/>
    <mergeCell ref="AR23:AS23"/>
    <mergeCell ref="AP22:AS22"/>
    <mergeCell ref="P24:Q24"/>
    <mergeCell ref="R24:S24"/>
    <mergeCell ref="T24:U24"/>
    <mergeCell ref="AX21:BA21"/>
    <mergeCell ref="BB21:BE21"/>
    <mergeCell ref="BF21:BI21"/>
    <mergeCell ref="BJ21:BM21"/>
    <mergeCell ref="BN21:BQ21"/>
    <mergeCell ref="BR21:BR25"/>
    <mergeCell ref="AX22:BA22"/>
    <mergeCell ref="BB22:BE22"/>
    <mergeCell ref="BF22:BI22"/>
    <mergeCell ref="BJ22:BM22"/>
    <mergeCell ref="BN22:BQ22"/>
    <mergeCell ref="BL23:BM23"/>
    <mergeCell ref="BN23:BO23"/>
    <mergeCell ref="BP23:BQ23"/>
    <mergeCell ref="BF23:BG23"/>
    <mergeCell ref="BH23:BI23"/>
    <mergeCell ref="BJ23:BK23"/>
    <mergeCell ref="BP24:BQ24"/>
    <mergeCell ref="BL24:BM24"/>
    <mergeCell ref="BN24:BO24"/>
    <mergeCell ref="AZ23:BA23"/>
    <mergeCell ref="B22:E22"/>
    <mergeCell ref="F22:I22"/>
    <mergeCell ref="J22:M22"/>
    <mergeCell ref="N22:Q22"/>
    <mergeCell ref="R22:U22"/>
    <mergeCell ref="V22:Y22"/>
    <mergeCell ref="B23:E25"/>
    <mergeCell ref="F23:G23"/>
    <mergeCell ref="H23:I23"/>
    <mergeCell ref="J23:K23"/>
    <mergeCell ref="L23:M23"/>
    <mergeCell ref="N23:O23"/>
    <mergeCell ref="P23:Q23"/>
    <mergeCell ref="R23:S23"/>
    <mergeCell ref="T23:U23"/>
    <mergeCell ref="F25:I25"/>
    <mergeCell ref="J25:M25"/>
    <mergeCell ref="N25:Q25"/>
    <mergeCell ref="R25:U25"/>
    <mergeCell ref="F24:I24"/>
    <mergeCell ref="J24:K24"/>
    <mergeCell ref="L24:M24"/>
    <mergeCell ref="N24:O24"/>
    <mergeCell ref="V23:W23"/>
    <mergeCell ref="X23:Y23"/>
    <mergeCell ref="Z23:AA23"/>
    <mergeCell ref="AB23:AC23"/>
    <mergeCell ref="AD23:AE23"/>
    <mergeCell ref="AF23:AG23"/>
    <mergeCell ref="Z22:AC22"/>
    <mergeCell ref="AD22:AG22"/>
    <mergeCell ref="AH22:AK22"/>
    <mergeCell ref="AL22:AO22"/>
    <mergeCell ref="V24:W24"/>
    <mergeCell ref="X24:Y24"/>
    <mergeCell ref="Z24:AA24"/>
    <mergeCell ref="AB24:AC24"/>
    <mergeCell ref="AD24:AE24"/>
    <mergeCell ref="AT23:AU23"/>
    <mergeCell ref="AV23:AW23"/>
    <mergeCell ref="AX23:AY23"/>
    <mergeCell ref="V25:Y25"/>
    <mergeCell ref="Z25:AC25"/>
    <mergeCell ref="AD25:AG25"/>
    <mergeCell ref="AH25:AK25"/>
    <mergeCell ref="AL25:AO25"/>
    <mergeCell ref="AF24:AG24"/>
    <mergeCell ref="AH24:AI24"/>
    <mergeCell ref="AJ24:AK24"/>
    <mergeCell ref="AL24:AM24"/>
    <mergeCell ref="AN24:AO24"/>
    <mergeCell ref="AP24:AQ24"/>
    <mergeCell ref="AH23:AI23"/>
    <mergeCell ref="AJ23:AK23"/>
    <mergeCell ref="AL23:AM23"/>
    <mergeCell ref="AN23:AO23"/>
    <mergeCell ref="AP23:AQ23"/>
    <mergeCell ref="BF24:BG24"/>
    <mergeCell ref="BH24:BI24"/>
    <mergeCell ref="BJ24:BK24"/>
    <mergeCell ref="AR24:AS24"/>
    <mergeCell ref="AT24:AU24"/>
    <mergeCell ref="AV24:AW24"/>
    <mergeCell ref="AX24:AY24"/>
    <mergeCell ref="AZ24:BA24"/>
    <mergeCell ref="BB24:BC24"/>
    <mergeCell ref="Z29:AC29"/>
    <mergeCell ref="AD29:AG29"/>
    <mergeCell ref="AH29:AK29"/>
    <mergeCell ref="AL29:AO29"/>
    <mergeCell ref="AP29:AS29"/>
    <mergeCell ref="AT29:AW29"/>
    <mergeCell ref="BN25:BQ25"/>
    <mergeCell ref="B28:E28"/>
    <mergeCell ref="F28:I28"/>
    <mergeCell ref="J28:BQ28"/>
    <mergeCell ref="B29:D29"/>
    <mergeCell ref="F29:I29"/>
    <mergeCell ref="J29:M29"/>
    <mergeCell ref="N29:Q29"/>
    <mergeCell ref="R29:U29"/>
    <mergeCell ref="V29:Y29"/>
    <mergeCell ref="AP25:AS25"/>
    <mergeCell ref="AT25:AW25"/>
    <mergeCell ref="AX25:BA25"/>
    <mergeCell ref="BB25:BE25"/>
    <mergeCell ref="BF25:BI25"/>
    <mergeCell ref="BJ25:BM25"/>
    <mergeCell ref="AX29:BA29"/>
    <mergeCell ref="BB29:BE29"/>
    <mergeCell ref="BF29:BI29"/>
    <mergeCell ref="BJ29:BM29"/>
    <mergeCell ref="BN29:BQ29"/>
    <mergeCell ref="BR29:BR33"/>
    <mergeCell ref="AX30:BA30"/>
    <mergeCell ref="BB30:BE30"/>
    <mergeCell ref="BF30:BI30"/>
    <mergeCell ref="BJ30:BM30"/>
    <mergeCell ref="BN30:BQ30"/>
    <mergeCell ref="BL31:BM31"/>
    <mergeCell ref="BN31:BO31"/>
    <mergeCell ref="BP31:BQ31"/>
    <mergeCell ref="BF31:BG31"/>
    <mergeCell ref="BH31:BI31"/>
    <mergeCell ref="BJ31:BK31"/>
    <mergeCell ref="BP32:BQ32"/>
    <mergeCell ref="BL32:BM32"/>
    <mergeCell ref="BN32:BO32"/>
    <mergeCell ref="AZ31:BA31"/>
    <mergeCell ref="BB31:BC31"/>
    <mergeCell ref="BD31:BE31"/>
    <mergeCell ref="BD32:BE32"/>
    <mergeCell ref="BF32:BG32"/>
    <mergeCell ref="BH32:BI32"/>
    <mergeCell ref="N33:Q33"/>
    <mergeCell ref="R33:U33"/>
    <mergeCell ref="F32:I32"/>
    <mergeCell ref="J32:K32"/>
    <mergeCell ref="L32:M32"/>
    <mergeCell ref="N32:O32"/>
    <mergeCell ref="P32:Q32"/>
    <mergeCell ref="R32:S32"/>
    <mergeCell ref="T32:U32"/>
    <mergeCell ref="AF31:AG31"/>
    <mergeCell ref="Z30:AC30"/>
    <mergeCell ref="AD30:AG30"/>
    <mergeCell ref="AH30:AK30"/>
    <mergeCell ref="AL30:AO30"/>
    <mergeCell ref="AP30:AS30"/>
    <mergeCell ref="AT30:AW30"/>
    <mergeCell ref="B30:E30"/>
    <mergeCell ref="F30:I30"/>
    <mergeCell ref="J30:M30"/>
    <mergeCell ref="N30:Q30"/>
    <mergeCell ref="R30:U30"/>
    <mergeCell ref="V30:Y30"/>
    <mergeCell ref="B31:E33"/>
    <mergeCell ref="F31:G31"/>
    <mergeCell ref="H31:I31"/>
    <mergeCell ref="J31:K31"/>
    <mergeCell ref="L31:M31"/>
    <mergeCell ref="N31:O31"/>
    <mergeCell ref="P31:Q31"/>
    <mergeCell ref="R31:S31"/>
    <mergeCell ref="T31:U31"/>
    <mergeCell ref="F33:I33"/>
    <mergeCell ref="J33:M33"/>
    <mergeCell ref="V32:W32"/>
    <mergeCell ref="X32:Y32"/>
    <mergeCell ref="Z32:AA32"/>
    <mergeCell ref="AB32:AC32"/>
    <mergeCell ref="AD32:AE32"/>
    <mergeCell ref="AT31:AU31"/>
    <mergeCell ref="AV31:AW31"/>
    <mergeCell ref="AX31:AY31"/>
    <mergeCell ref="V33:Y33"/>
    <mergeCell ref="Z33:AC33"/>
    <mergeCell ref="AD33:AG33"/>
    <mergeCell ref="AH33:AK33"/>
    <mergeCell ref="AL33:AO33"/>
    <mergeCell ref="AH31:AI31"/>
    <mergeCell ref="AJ31:AK31"/>
    <mergeCell ref="AL31:AM31"/>
    <mergeCell ref="AN31:AO31"/>
    <mergeCell ref="AP31:AQ31"/>
    <mergeCell ref="AR31:AS31"/>
    <mergeCell ref="V31:W31"/>
    <mergeCell ref="X31:Y31"/>
    <mergeCell ref="Z31:AA31"/>
    <mergeCell ref="AB31:AC31"/>
    <mergeCell ref="AD31:AE31"/>
    <mergeCell ref="BJ32:BK32"/>
    <mergeCell ref="AR32:AS32"/>
    <mergeCell ref="AT32:AU32"/>
    <mergeCell ref="AV32:AW32"/>
    <mergeCell ref="AX32:AY32"/>
    <mergeCell ref="AZ32:BA32"/>
    <mergeCell ref="BB32:BC32"/>
    <mergeCell ref="AF32:AG32"/>
    <mergeCell ref="AH32:AI32"/>
    <mergeCell ref="AJ32:AK32"/>
    <mergeCell ref="AL32:AM32"/>
    <mergeCell ref="AN32:AO32"/>
    <mergeCell ref="AP32:AQ32"/>
    <mergeCell ref="Z37:AC37"/>
    <mergeCell ref="AD37:AG37"/>
    <mergeCell ref="AH37:AK37"/>
    <mergeCell ref="AL37:AO37"/>
    <mergeCell ref="AP37:AS37"/>
    <mergeCell ref="AT37:AW37"/>
    <mergeCell ref="BN33:BQ33"/>
    <mergeCell ref="B36:E36"/>
    <mergeCell ref="F36:I36"/>
    <mergeCell ref="J36:BQ36"/>
    <mergeCell ref="B37:D37"/>
    <mergeCell ref="F37:I37"/>
    <mergeCell ref="J37:M37"/>
    <mergeCell ref="N37:Q37"/>
    <mergeCell ref="R37:U37"/>
    <mergeCell ref="V37:Y37"/>
    <mergeCell ref="AP33:AS33"/>
    <mergeCell ref="AT33:AW33"/>
    <mergeCell ref="AX33:BA33"/>
    <mergeCell ref="BB33:BE33"/>
    <mergeCell ref="BF33:BI33"/>
    <mergeCell ref="BJ33:BM33"/>
    <mergeCell ref="AX37:BA37"/>
    <mergeCell ref="BB37:BE37"/>
    <mergeCell ref="BF37:BI37"/>
    <mergeCell ref="BJ37:BM37"/>
    <mergeCell ref="BN37:BQ37"/>
    <mergeCell ref="BR37:BR41"/>
    <mergeCell ref="AX38:BA38"/>
    <mergeCell ref="BB38:BE38"/>
    <mergeCell ref="BF38:BI38"/>
    <mergeCell ref="BJ38:BM38"/>
    <mergeCell ref="BN38:BQ38"/>
    <mergeCell ref="BL39:BM39"/>
    <mergeCell ref="BN39:BO39"/>
    <mergeCell ref="BP39:BQ39"/>
    <mergeCell ref="BF39:BG39"/>
    <mergeCell ref="BH39:BI39"/>
    <mergeCell ref="BJ39:BK39"/>
    <mergeCell ref="BP40:BQ40"/>
    <mergeCell ref="BL40:BM40"/>
    <mergeCell ref="BN40:BO40"/>
    <mergeCell ref="AZ39:BA39"/>
    <mergeCell ref="BB39:BC39"/>
    <mergeCell ref="BD39:BE39"/>
    <mergeCell ref="BD40:BE40"/>
    <mergeCell ref="BF40:BG40"/>
    <mergeCell ref="BH40:BI40"/>
    <mergeCell ref="N41:Q41"/>
    <mergeCell ref="R41:U41"/>
    <mergeCell ref="F40:I40"/>
    <mergeCell ref="J40:K40"/>
    <mergeCell ref="L40:M40"/>
    <mergeCell ref="N40:O40"/>
    <mergeCell ref="P40:Q40"/>
    <mergeCell ref="R40:S40"/>
    <mergeCell ref="T40:U40"/>
    <mergeCell ref="AF39:AG39"/>
    <mergeCell ref="Z38:AC38"/>
    <mergeCell ref="AD38:AG38"/>
    <mergeCell ref="AH38:AK38"/>
    <mergeCell ref="AL38:AO38"/>
    <mergeCell ref="AP38:AS38"/>
    <mergeCell ref="AT38:AW38"/>
    <mergeCell ref="B38:E38"/>
    <mergeCell ref="F38:I38"/>
    <mergeCell ref="J38:M38"/>
    <mergeCell ref="N38:Q38"/>
    <mergeCell ref="R38:U38"/>
    <mergeCell ref="V38:Y38"/>
    <mergeCell ref="B39:E41"/>
    <mergeCell ref="F39:G39"/>
    <mergeCell ref="H39:I39"/>
    <mergeCell ref="J39:K39"/>
    <mergeCell ref="L39:M39"/>
    <mergeCell ref="N39:O39"/>
    <mergeCell ref="P39:Q39"/>
    <mergeCell ref="R39:S39"/>
    <mergeCell ref="T39:U39"/>
    <mergeCell ref="F41:I41"/>
    <mergeCell ref="J41:M41"/>
    <mergeCell ref="V40:W40"/>
    <mergeCell ref="X40:Y40"/>
    <mergeCell ref="Z40:AA40"/>
    <mergeCell ref="AB40:AC40"/>
    <mergeCell ref="AD40:AE40"/>
    <mergeCell ref="AT39:AU39"/>
    <mergeCell ref="AV39:AW39"/>
    <mergeCell ref="AX39:AY39"/>
    <mergeCell ref="V41:Y41"/>
    <mergeCell ref="Z41:AC41"/>
    <mergeCell ref="AD41:AG41"/>
    <mergeCell ref="AH41:AK41"/>
    <mergeCell ref="AL41:AO41"/>
    <mergeCell ref="AH39:AI39"/>
    <mergeCell ref="AJ39:AK39"/>
    <mergeCell ref="AL39:AM39"/>
    <mergeCell ref="AN39:AO39"/>
    <mergeCell ref="AP39:AQ39"/>
    <mergeCell ref="AR39:AS39"/>
    <mergeCell ref="V39:W39"/>
    <mergeCell ref="X39:Y39"/>
    <mergeCell ref="Z39:AA39"/>
    <mergeCell ref="AB39:AC39"/>
    <mergeCell ref="AD39:AE39"/>
    <mergeCell ref="BJ40:BK40"/>
    <mergeCell ref="AR40:AS40"/>
    <mergeCell ref="AT40:AU40"/>
    <mergeCell ref="AV40:AW40"/>
    <mergeCell ref="AX40:AY40"/>
    <mergeCell ref="AZ40:BA40"/>
    <mergeCell ref="BB40:BC40"/>
    <mergeCell ref="AF40:AG40"/>
    <mergeCell ref="AH40:AI40"/>
    <mergeCell ref="AJ40:AK40"/>
    <mergeCell ref="AL40:AM40"/>
    <mergeCell ref="AN40:AO40"/>
    <mergeCell ref="AP40:AQ40"/>
    <mergeCell ref="Z45:AC45"/>
    <mergeCell ref="AD45:AG45"/>
    <mergeCell ref="AH45:AK45"/>
    <mergeCell ref="AL45:AO45"/>
    <mergeCell ref="AP45:AS45"/>
    <mergeCell ref="AT45:AW45"/>
    <mergeCell ref="BN41:BQ41"/>
    <mergeCell ref="B44:E44"/>
    <mergeCell ref="F44:I44"/>
    <mergeCell ref="J44:BQ44"/>
    <mergeCell ref="B45:D45"/>
    <mergeCell ref="F45:I45"/>
    <mergeCell ref="J45:M45"/>
    <mergeCell ref="N45:Q45"/>
    <mergeCell ref="R45:U45"/>
    <mergeCell ref="V45:Y45"/>
    <mergeCell ref="AP41:AS41"/>
    <mergeCell ref="AT41:AW41"/>
    <mergeCell ref="AX41:BA41"/>
    <mergeCell ref="BB41:BE41"/>
    <mergeCell ref="BF41:BI41"/>
    <mergeCell ref="BJ41:BM41"/>
    <mergeCell ref="AX45:BA45"/>
    <mergeCell ref="BB45:BE45"/>
    <mergeCell ref="BF45:BI45"/>
    <mergeCell ref="BJ45:BM45"/>
    <mergeCell ref="BN45:BQ45"/>
    <mergeCell ref="BR45:BR49"/>
    <mergeCell ref="AX46:BA46"/>
    <mergeCell ref="BB46:BE46"/>
    <mergeCell ref="BF46:BI46"/>
    <mergeCell ref="BJ46:BM46"/>
    <mergeCell ref="BN46:BQ46"/>
    <mergeCell ref="BL47:BM47"/>
    <mergeCell ref="BN47:BO47"/>
    <mergeCell ref="BP47:BQ47"/>
    <mergeCell ref="BF47:BG47"/>
    <mergeCell ref="BH47:BI47"/>
    <mergeCell ref="BJ47:BK47"/>
    <mergeCell ref="BP48:BQ48"/>
    <mergeCell ref="BL48:BM48"/>
    <mergeCell ref="BN48:BO48"/>
    <mergeCell ref="AZ47:BA47"/>
    <mergeCell ref="BB47:BC47"/>
    <mergeCell ref="BD47:BE47"/>
    <mergeCell ref="BD48:BE48"/>
    <mergeCell ref="BF48:BG48"/>
    <mergeCell ref="BH48:BI48"/>
    <mergeCell ref="N49:Q49"/>
    <mergeCell ref="R49:U49"/>
    <mergeCell ref="F48:I48"/>
    <mergeCell ref="J48:K48"/>
    <mergeCell ref="L48:M48"/>
    <mergeCell ref="N48:O48"/>
    <mergeCell ref="P48:Q48"/>
    <mergeCell ref="R48:S48"/>
    <mergeCell ref="T48:U48"/>
    <mergeCell ref="AF47:AG47"/>
    <mergeCell ref="Z46:AC46"/>
    <mergeCell ref="AD46:AG46"/>
    <mergeCell ref="AH46:AK46"/>
    <mergeCell ref="AL46:AO46"/>
    <mergeCell ref="AP46:AS46"/>
    <mergeCell ref="AT46:AW46"/>
    <mergeCell ref="B46:E46"/>
    <mergeCell ref="F46:I46"/>
    <mergeCell ref="J46:M46"/>
    <mergeCell ref="N46:Q46"/>
    <mergeCell ref="R46:U46"/>
    <mergeCell ref="V46:Y46"/>
    <mergeCell ref="B47:E49"/>
    <mergeCell ref="F47:G47"/>
    <mergeCell ref="H47:I47"/>
    <mergeCell ref="J47:K47"/>
    <mergeCell ref="L47:M47"/>
    <mergeCell ref="N47:O47"/>
    <mergeCell ref="P47:Q47"/>
    <mergeCell ref="R47:S47"/>
    <mergeCell ref="T47:U47"/>
    <mergeCell ref="F49:I49"/>
    <mergeCell ref="J49:M49"/>
    <mergeCell ref="V48:W48"/>
    <mergeCell ref="X48:Y48"/>
    <mergeCell ref="Z48:AA48"/>
    <mergeCell ref="AB48:AC48"/>
    <mergeCell ref="AD48:AE48"/>
    <mergeCell ref="AT47:AU47"/>
    <mergeCell ref="AV47:AW47"/>
    <mergeCell ref="AX47:AY47"/>
    <mergeCell ref="V49:Y49"/>
    <mergeCell ref="Z49:AC49"/>
    <mergeCell ref="AD49:AG49"/>
    <mergeCell ref="AH49:AK49"/>
    <mergeCell ref="AL49:AO49"/>
    <mergeCell ref="AH47:AI47"/>
    <mergeCell ref="AJ47:AK47"/>
    <mergeCell ref="AL47:AM47"/>
    <mergeCell ref="AN47:AO47"/>
    <mergeCell ref="AP47:AQ47"/>
    <mergeCell ref="AR47:AS47"/>
    <mergeCell ref="V47:W47"/>
    <mergeCell ref="X47:Y47"/>
    <mergeCell ref="Z47:AA47"/>
    <mergeCell ref="AB47:AC47"/>
    <mergeCell ref="AD47:AE47"/>
    <mergeCell ref="BJ48:BK48"/>
    <mergeCell ref="AR48:AS48"/>
    <mergeCell ref="AT48:AU48"/>
    <mergeCell ref="AV48:AW48"/>
    <mergeCell ref="AX48:AY48"/>
    <mergeCell ref="AZ48:BA48"/>
    <mergeCell ref="BB48:BC48"/>
    <mergeCell ref="AF48:AG48"/>
    <mergeCell ref="AH48:AI48"/>
    <mergeCell ref="AJ48:AK48"/>
    <mergeCell ref="AL48:AM48"/>
    <mergeCell ref="AN48:AO48"/>
    <mergeCell ref="AP48:AQ48"/>
    <mergeCell ref="Z53:AC53"/>
    <mergeCell ref="AD53:AG53"/>
    <mergeCell ref="AH53:AK53"/>
    <mergeCell ref="AL53:AO53"/>
    <mergeCell ref="AP53:AS53"/>
    <mergeCell ref="AT53:AW53"/>
    <mergeCell ref="BN49:BQ49"/>
    <mergeCell ref="B52:E52"/>
    <mergeCell ref="F52:I52"/>
    <mergeCell ref="J52:BQ52"/>
    <mergeCell ref="B53:D53"/>
    <mergeCell ref="F53:I53"/>
    <mergeCell ref="J53:M53"/>
    <mergeCell ref="N53:Q53"/>
    <mergeCell ref="R53:U53"/>
    <mergeCell ref="V53:Y53"/>
    <mergeCell ref="AP49:AS49"/>
    <mergeCell ref="AT49:AW49"/>
    <mergeCell ref="AX49:BA49"/>
    <mergeCell ref="BB49:BE49"/>
    <mergeCell ref="BF49:BI49"/>
    <mergeCell ref="BJ49:BM49"/>
    <mergeCell ref="AX53:BA53"/>
    <mergeCell ref="BB53:BE53"/>
    <mergeCell ref="BF53:BI53"/>
    <mergeCell ref="BJ53:BM53"/>
    <mergeCell ref="BN53:BQ53"/>
    <mergeCell ref="BR53:BR57"/>
    <mergeCell ref="AX54:BA54"/>
    <mergeCell ref="BB54:BE54"/>
    <mergeCell ref="BF54:BI54"/>
    <mergeCell ref="BJ54:BM54"/>
    <mergeCell ref="BN54:BQ54"/>
    <mergeCell ref="BL55:BM55"/>
    <mergeCell ref="BN55:BO55"/>
    <mergeCell ref="BP55:BQ55"/>
    <mergeCell ref="BF55:BG55"/>
    <mergeCell ref="BH55:BI55"/>
    <mergeCell ref="BJ55:BK55"/>
    <mergeCell ref="BP56:BQ56"/>
    <mergeCell ref="BL56:BM56"/>
    <mergeCell ref="BN56:BO56"/>
    <mergeCell ref="AZ55:BA55"/>
    <mergeCell ref="BB55:BC55"/>
    <mergeCell ref="BD55:BE55"/>
    <mergeCell ref="BD56:BE56"/>
    <mergeCell ref="BF56:BG56"/>
    <mergeCell ref="BH56:BI56"/>
    <mergeCell ref="N57:Q57"/>
    <mergeCell ref="R57:U57"/>
    <mergeCell ref="F56:I56"/>
    <mergeCell ref="J56:K56"/>
    <mergeCell ref="L56:M56"/>
    <mergeCell ref="N56:O56"/>
    <mergeCell ref="P56:Q56"/>
    <mergeCell ref="R56:S56"/>
    <mergeCell ref="T56:U56"/>
    <mergeCell ref="AF55:AG55"/>
    <mergeCell ref="Z54:AC54"/>
    <mergeCell ref="AD54:AG54"/>
    <mergeCell ref="AH54:AK54"/>
    <mergeCell ref="AL54:AO54"/>
    <mergeCell ref="AP54:AS54"/>
    <mergeCell ref="AT54:AW54"/>
    <mergeCell ref="B54:E54"/>
    <mergeCell ref="F54:I54"/>
    <mergeCell ref="J54:M54"/>
    <mergeCell ref="N54:Q54"/>
    <mergeCell ref="R54:U54"/>
    <mergeCell ref="V54:Y54"/>
    <mergeCell ref="B55:E57"/>
    <mergeCell ref="F55:G55"/>
    <mergeCell ref="H55:I55"/>
    <mergeCell ref="J55:K55"/>
    <mergeCell ref="L55:M55"/>
    <mergeCell ref="N55:O55"/>
    <mergeCell ref="P55:Q55"/>
    <mergeCell ref="R55:S55"/>
    <mergeCell ref="T55:U55"/>
    <mergeCell ref="F57:I57"/>
    <mergeCell ref="J57:M57"/>
    <mergeCell ref="V56:W56"/>
    <mergeCell ref="X56:Y56"/>
    <mergeCell ref="Z56:AA56"/>
    <mergeCell ref="AB56:AC56"/>
    <mergeCell ref="AD56:AE56"/>
    <mergeCell ref="AT55:AU55"/>
    <mergeCell ref="AV55:AW55"/>
    <mergeCell ref="AX55:AY55"/>
    <mergeCell ref="V57:Y57"/>
    <mergeCell ref="Z57:AC57"/>
    <mergeCell ref="AD57:AG57"/>
    <mergeCell ref="AH57:AK57"/>
    <mergeCell ref="AL57:AO57"/>
    <mergeCell ref="AH55:AI55"/>
    <mergeCell ref="AJ55:AK55"/>
    <mergeCell ref="AL55:AM55"/>
    <mergeCell ref="AN55:AO55"/>
    <mergeCell ref="AP55:AQ55"/>
    <mergeCell ref="AR55:AS55"/>
    <mergeCell ref="V55:W55"/>
    <mergeCell ref="X55:Y55"/>
    <mergeCell ref="Z55:AA55"/>
    <mergeCell ref="AB55:AC55"/>
    <mergeCell ref="AD55:AE55"/>
    <mergeCell ref="BJ56:BK56"/>
    <mergeCell ref="AR56:AS56"/>
    <mergeCell ref="AT56:AU56"/>
    <mergeCell ref="AV56:AW56"/>
    <mergeCell ref="AX56:AY56"/>
    <mergeCell ref="AZ56:BA56"/>
    <mergeCell ref="BB56:BC56"/>
    <mergeCell ref="AF56:AG56"/>
    <mergeCell ref="AH56:AI56"/>
    <mergeCell ref="AJ56:AK56"/>
    <mergeCell ref="AL56:AM56"/>
    <mergeCell ref="AN56:AO56"/>
    <mergeCell ref="AP56:AQ56"/>
    <mergeCell ref="Z61:AC61"/>
    <mergeCell ref="AD61:AG61"/>
    <mergeCell ref="AH61:AK61"/>
    <mergeCell ref="AL61:AO61"/>
    <mergeCell ref="AP61:AS61"/>
    <mergeCell ref="AT61:AW61"/>
    <mergeCell ref="BN57:BQ57"/>
    <mergeCell ref="B60:E60"/>
    <mergeCell ref="F60:I60"/>
    <mergeCell ref="J60:BQ60"/>
    <mergeCell ref="B61:D61"/>
    <mergeCell ref="F61:I61"/>
    <mergeCell ref="J61:M61"/>
    <mergeCell ref="N61:Q61"/>
    <mergeCell ref="R61:U61"/>
    <mergeCell ref="V61:Y61"/>
    <mergeCell ref="AP57:AS57"/>
    <mergeCell ref="AT57:AW57"/>
    <mergeCell ref="AX57:BA57"/>
    <mergeCell ref="BB57:BE57"/>
    <mergeCell ref="BF57:BI57"/>
    <mergeCell ref="BJ57:BM57"/>
    <mergeCell ref="AX61:BA61"/>
    <mergeCell ref="BB61:BE61"/>
    <mergeCell ref="BF61:BI61"/>
    <mergeCell ref="BJ61:BM61"/>
    <mergeCell ref="BN61:BQ61"/>
    <mergeCell ref="BR61:BR65"/>
    <mergeCell ref="AX62:BA62"/>
    <mergeCell ref="BB62:BE62"/>
    <mergeCell ref="BF62:BI62"/>
    <mergeCell ref="BJ62:BM62"/>
    <mergeCell ref="BN62:BQ62"/>
    <mergeCell ref="BL63:BM63"/>
    <mergeCell ref="BN63:BO63"/>
    <mergeCell ref="BP63:BQ63"/>
    <mergeCell ref="BF63:BG63"/>
    <mergeCell ref="BH63:BI63"/>
    <mergeCell ref="BJ63:BK63"/>
    <mergeCell ref="BP64:BQ64"/>
    <mergeCell ref="BL64:BM64"/>
    <mergeCell ref="BN64:BO64"/>
    <mergeCell ref="BD64:BE64"/>
    <mergeCell ref="BF64:BG64"/>
    <mergeCell ref="BH64:BI64"/>
    <mergeCell ref="BJ64:BK64"/>
    <mergeCell ref="AF63:AG63"/>
    <mergeCell ref="Z62:AC62"/>
    <mergeCell ref="AD62:AG62"/>
    <mergeCell ref="AH62:AK62"/>
    <mergeCell ref="AL62:AO62"/>
    <mergeCell ref="AP62:AS62"/>
    <mergeCell ref="AT62:AW62"/>
    <mergeCell ref="B62:E62"/>
    <mergeCell ref="F62:I62"/>
    <mergeCell ref="J62:M62"/>
    <mergeCell ref="N62:Q62"/>
    <mergeCell ref="R62:U62"/>
    <mergeCell ref="V62:Y62"/>
    <mergeCell ref="F63:G63"/>
    <mergeCell ref="H63:I63"/>
    <mergeCell ref="J63:K63"/>
    <mergeCell ref="L63:M63"/>
    <mergeCell ref="N63:O63"/>
    <mergeCell ref="P63:Q63"/>
    <mergeCell ref="R63:S63"/>
    <mergeCell ref="T63:U63"/>
    <mergeCell ref="AD64:AE64"/>
    <mergeCell ref="AT63:AU63"/>
    <mergeCell ref="AV63:AW63"/>
    <mergeCell ref="AX63:AY63"/>
    <mergeCell ref="AZ63:BA63"/>
    <mergeCell ref="BB63:BC63"/>
    <mergeCell ref="BD63:BE63"/>
    <mergeCell ref="F64:I64"/>
    <mergeCell ref="J64:K64"/>
    <mergeCell ref="L64:M64"/>
    <mergeCell ref="N64:O64"/>
    <mergeCell ref="P64:Q64"/>
    <mergeCell ref="R64:S64"/>
    <mergeCell ref="AH63:AI63"/>
    <mergeCell ref="AJ63:AK63"/>
    <mergeCell ref="AL63:AM63"/>
    <mergeCell ref="AN63:AO63"/>
    <mergeCell ref="AP63:AQ63"/>
    <mergeCell ref="AR63:AS63"/>
    <mergeCell ref="V63:W63"/>
    <mergeCell ref="X63:Y63"/>
    <mergeCell ref="Z63:AA63"/>
    <mergeCell ref="AB63:AC63"/>
    <mergeCell ref="AD63:AE63"/>
    <mergeCell ref="AR64:AS64"/>
    <mergeCell ref="AT64:AU64"/>
    <mergeCell ref="AV64:AW64"/>
    <mergeCell ref="AX64:AY64"/>
    <mergeCell ref="AZ64:BA64"/>
    <mergeCell ref="BB64:BC64"/>
    <mergeCell ref="BN65:BQ65"/>
    <mergeCell ref="B68:E68"/>
    <mergeCell ref="F68:I68"/>
    <mergeCell ref="J68:BQ68"/>
    <mergeCell ref="BB65:BE65"/>
    <mergeCell ref="BF65:BI65"/>
    <mergeCell ref="BJ65:BM65"/>
    <mergeCell ref="AF64:AG64"/>
    <mergeCell ref="AH64:AI64"/>
    <mergeCell ref="AJ64:AK64"/>
    <mergeCell ref="AL64:AM64"/>
    <mergeCell ref="AN64:AO64"/>
    <mergeCell ref="AP64:AQ64"/>
    <mergeCell ref="T64:U64"/>
    <mergeCell ref="V64:W64"/>
    <mergeCell ref="X64:Y64"/>
    <mergeCell ref="Z64:AA64"/>
    <mergeCell ref="AB64:AC64"/>
    <mergeCell ref="B69:D69"/>
    <mergeCell ref="F69:I69"/>
    <mergeCell ref="J69:M69"/>
    <mergeCell ref="N69:Q69"/>
    <mergeCell ref="R69:U69"/>
    <mergeCell ref="V69:Y69"/>
    <mergeCell ref="AP65:AS65"/>
    <mergeCell ref="AT65:AW65"/>
    <mergeCell ref="AX65:BA65"/>
    <mergeCell ref="AX69:BA69"/>
    <mergeCell ref="F65:I65"/>
    <mergeCell ref="J65:M65"/>
    <mergeCell ref="N65:Q65"/>
    <mergeCell ref="R65:U65"/>
    <mergeCell ref="F72:I72"/>
    <mergeCell ref="BB69:BE69"/>
    <mergeCell ref="V65:Y65"/>
    <mergeCell ref="Z65:AC65"/>
    <mergeCell ref="AD65:AG65"/>
    <mergeCell ref="AH65:AK65"/>
    <mergeCell ref="AL65:AO65"/>
    <mergeCell ref="B63:E65"/>
    <mergeCell ref="BR69:BR73"/>
    <mergeCell ref="AX70:BA70"/>
    <mergeCell ref="BB70:BE70"/>
    <mergeCell ref="BF70:BI70"/>
    <mergeCell ref="BJ70:BM70"/>
    <mergeCell ref="BN70:BQ70"/>
    <mergeCell ref="BL71:BM71"/>
    <mergeCell ref="BN71:BO71"/>
    <mergeCell ref="BP71:BQ71"/>
    <mergeCell ref="BF71:BG71"/>
    <mergeCell ref="BH71:BI71"/>
    <mergeCell ref="BJ71:BK71"/>
    <mergeCell ref="BP72:BQ72"/>
    <mergeCell ref="BL72:BM72"/>
    <mergeCell ref="BN72:BO72"/>
    <mergeCell ref="BN73:BQ73"/>
    <mergeCell ref="BF69:BI69"/>
    <mergeCell ref="BJ69:BM69"/>
    <mergeCell ref="BN69:BQ69"/>
    <mergeCell ref="Z69:AC69"/>
    <mergeCell ref="AD69:AG69"/>
    <mergeCell ref="AH69:AK69"/>
    <mergeCell ref="AL69:AO69"/>
    <mergeCell ref="AP69:AS69"/>
    <mergeCell ref="AT69:AW69"/>
    <mergeCell ref="B70:E70"/>
    <mergeCell ref="F70:I70"/>
    <mergeCell ref="J70:M70"/>
    <mergeCell ref="N70:Q70"/>
    <mergeCell ref="R70:U70"/>
    <mergeCell ref="V70:Y70"/>
    <mergeCell ref="AT71:AU71"/>
    <mergeCell ref="AV71:AW71"/>
    <mergeCell ref="AX71:AY71"/>
    <mergeCell ref="AP71:AQ71"/>
    <mergeCell ref="AR71:AS71"/>
    <mergeCell ref="T71:U71"/>
    <mergeCell ref="Z70:AC70"/>
    <mergeCell ref="AD70:AG70"/>
    <mergeCell ref="AH70:AK70"/>
    <mergeCell ref="AL70:AO70"/>
    <mergeCell ref="AP70:AS70"/>
    <mergeCell ref="AT70:AW70"/>
    <mergeCell ref="R71:S71"/>
    <mergeCell ref="BF72:BG72"/>
    <mergeCell ref="J72:K72"/>
    <mergeCell ref="L72:M72"/>
    <mergeCell ref="N72:O72"/>
    <mergeCell ref="P72:Q72"/>
    <mergeCell ref="R72:S72"/>
    <mergeCell ref="AH71:AI71"/>
    <mergeCell ref="AJ71:AK71"/>
    <mergeCell ref="AL71:AM71"/>
    <mergeCell ref="AN71:AO71"/>
    <mergeCell ref="V71:W71"/>
    <mergeCell ref="X71:Y71"/>
    <mergeCell ref="Z71:AA71"/>
    <mergeCell ref="AB71:AC71"/>
    <mergeCell ref="AD71:AE71"/>
    <mergeCell ref="AF71:AG71"/>
    <mergeCell ref="AF72:AG72"/>
    <mergeCell ref="AH72:AI72"/>
    <mergeCell ref="AJ72:AK72"/>
    <mergeCell ref="AL72:AM72"/>
    <mergeCell ref="AN72:AO72"/>
    <mergeCell ref="AZ71:BA71"/>
    <mergeCell ref="BB71:BC71"/>
    <mergeCell ref="BD71:BE71"/>
    <mergeCell ref="BH72:BI72"/>
    <mergeCell ref="BJ72:BK72"/>
    <mergeCell ref="AR72:AS72"/>
    <mergeCell ref="AT72:AU72"/>
    <mergeCell ref="AV72:AW72"/>
    <mergeCell ref="AX72:AY72"/>
    <mergeCell ref="AZ72:BA72"/>
    <mergeCell ref="BB72:BC72"/>
    <mergeCell ref="B74:BR74"/>
    <mergeCell ref="B71:E73"/>
    <mergeCell ref="F71:G71"/>
    <mergeCell ref="H71:I71"/>
    <mergeCell ref="J71:K71"/>
    <mergeCell ref="L71:M71"/>
    <mergeCell ref="N71:O71"/>
    <mergeCell ref="P71:Q71"/>
    <mergeCell ref="AP72:AQ72"/>
    <mergeCell ref="T72:U72"/>
    <mergeCell ref="V72:W72"/>
    <mergeCell ref="X72:Y72"/>
    <mergeCell ref="Z72:AA72"/>
    <mergeCell ref="AB72:AC72"/>
    <mergeCell ref="AD72:AE72"/>
    <mergeCell ref="BD72:BE72"/>
    <mergeCell ref="F76:G79"/>
    <mergeCell ref="M76:AH78"/>
    <mergeCell ref="AP76:BQ78"/>
    <mergeCell ref="I81:AH83"/>
    <mergeCell ref="BJ82:BK82"/>
    <mergeCell ref="AP73:AS73"/>
    <mergeCell ref="AT73:AW73"/>
    <mergeCell ref="AX73:BA73"/>
    <mergeCell ref="BB73:BE73"/>
    <mergeCell ref="BF73:BI73"/>
    <mergeCell ref="BJ73:BM73"/>
    <mergeCell ref="V73:Y73"/>
    <mergeCell ref="Z73:AC73"/>
    <mergeCell ref="AD73:AG73"/>
    <mergeCell ref="AH73:AK73"/>
    <mergeCell ref="AL73:AO73"/>
    <mergeCell ref="F73:I73"/>
    <mergeCell ref="J73:M73"/>
    <mergeCell ref="N73:Q73"/>
    <mergeCell ref="R73:U73"/>
  </mergeCells>
  <conditionalFormatting sqref="BA7:BB7">
    <cfRule type="cellIs" dxfId="3" priority="4" stopIfTrue="1" operator="equal">
      <formula>1</formula>
    </cfRule>
  </conditionalFormatting>
  <conditionalFormatting sqref="F76:G79">
    <cfRule type="cellIs" dxfId="2" priority="1" stopIfTrue="1" operator="equal">
      <formula>1</formula>
    </cfRule>
    <cfRule type="cellIs" dxfId="1" priority="2" stopIfTrue="1" operator="equal">
      <formula>2</formula>
    </cfRule>
    <cfRule type="cellIs" dxfId="0" priority="3" stopIfTrue="1" operator="equal">
      <formula>3</formula>
    </cfRule>
  </conditionalFormatting>
  <dataValidations count="15">
    <dataValidation type="custom" allowBlank="1" showInputMessage="1" showErrorMessage="1" promptTitle="Engineering - Engenharia" prompt="- Method Plan, Simulation, Blank Size Development, CATIA 3D Method Plan incl. Springback-kompensation._x000a__x000a_- Plano de Métodos, Simulação, Tamanho do blank desenvolvido, 3D Modelo matemático, Relatório desimulação incluindo spring back e compensação." sqref="J14:M14 J70:M70 J30:M30 J38:M38 J46:M46 J54:M54 J62:M62 J22:M22">
      <formula1>IF($BV$1=1,"Recortar e/ou puncionar","Trim Pierce Tool")</formula1>
    </dataValidation>
    <dataValidation allowBlank="1" showInputMessage="1" showErrorMessage="1" promptTitle="Die Design - Projeto" prompt="- Design (3D), Transfer Simulation, Cast pattern design, part list._x000a__x000a_Projeto (3D), Simulação de Transfer, Projeto do modelo de Isopor e lista de peças/materiais." sqref="N14:Q14 N70:Q70 N30:Q30 N38:Q38 N46:Q46 N54:Q54 N62:Q62 N22:Q22"/>
    <dataValidation allowBlank="1" showInputMessage="1" showErrorMessage="1" promptTitle="Cast pattern" prompt="Cast pattern aproved." sqref="R14:U14 R70:U70 R30:U30 R38:U38 R46:U46 R54:U54 R62:U62 R22:U22"/>
    <dataValidation allowBlank="1" showInputMessage="1" showErrorMessage="1" promptTitle="Cast - Fundido" prompt="- Cast iron and steel cast in house._x000a__x000a_- Fundido e aços na Tower." sqref="V14:Y14 V70:Y70 V30:Y30 V38:Y38 V46:Y46 V54:Y54 V62:Y62 V22:Y22"/>
    <dataValidation allowBlank="1" showInputMessage="1" showErrorMessage="1" promptTitle="CAD" prompt="- 3D milling surfaces and 2D part design details._x000a__x000a_- Modelamento." sqref="Z14:AC14 Z70:AC70 Z30:AC30 Z38:AC38 Z46:AC46 Z54:AC54 Z62:AC62 Z22:AC22"/>
    <dataValidation allowBlank="1" showInputMessage="1" showErrorMessage="1" promptTitle="CAM" prompt="- NC-programming._x000a__x000a_- Programa de Usinagem 3D." sqref="AD14:AG14 AD70:AG70 AD30:AG30 AD38:AG38 AD46:AG46 AD54:AG54 AD62:AG62 AD22:AG22"/>
    <dataValidation allowBlank="1" showInputMessage="1" showErrorMessage="1" promptTitle="2D Milling - Usinagem 2D" prompt="- 2D Milling single part milling_x000a__x000a_- Usinagem 2D de peças unitárias." sqref="AH14:AK14 AH70:AK70 AH30:AK30 AH38:AK38 AH46:AK46 AH54:AK54 AH62:AK62 AH22:AK22"/>
    <dataValidation allowBlank="1" showInputMessage="1" showErrorMessage="1" promptTitle="Assembly 1" prompt="- Assemble tools, heat treatment._x000a__x000a_- Montagem da ferramenta e tratamento térmico." sqref="AL14:AO14 AL70:AO70 AL30:AO30 AL38:AO38 AL46:AO46 AL54:AO54 AL62:AO62 AL22:AO22"/>
    <dataValidation allowBlank="1" showInputMessage="1" showErrorMessage="1" promptTitle="3D Milling" prompt="- 3d milling of assembled and tool hardening, HSC._x000a__x000a_- Usinagem 3D da ferramenta montada e com tratamento térmico." sqref="AP14:AS14 AP70:AS70 AP30:AS30 AP38:AS38 AP46:AS46 AP54:AS54 AP62:AS62 AP22:AS22"/>
    <dataValidation allowBlank="1" showInputMessage="1" showErrorMessage="1" promptTitle="Ready for tryout" prompt="- Die build like initial design, transfer grippers ready, first die spotting of trim and restrike with drawing part._x000a__x000a_- Ferrament construída conforme projeto inicial." sqref="AT14:AW14 AT70:AW70 AT30:AW30 AT38:AW38 AT46:AW46 AT54:AW54 AT62:AW62 AT22:AW22"/>
    <dataValidation allowBlank="1" showInputMessage="1" showErrorMessage="1" promptTitle="1st Part out of tool - Tryout 1" prompt="- First part out of tool, no cracks, no wrinkles, no burr, die spotting OK._x000a__x000a_- A Primeira peça fora da ferramenta deve estar sem trinca, sem rugas, sem rebarba e ajuste da ferramenta está OK." sqref="AX14:BA14 AX70:BA70 AX30:BA30 AX38:BA38 AX46:BA46 AX54:BA54 AX62:BA62 AX22:BA22"/>
    <dataValidation allowBlank="1" showInputMessage="1" showErrorMessage="1" promptTitle="1º Correction loop - 1º Correção" prompt="- Correct dies to achieve good part, die spotting ok_x000a_Part OK in gage, ready for CMM check._x000a__x000a_- Ferramenta corrigida, com um nível bom de peça, o ajuste da ferramenta está OK. A peça está OK no dispositivo de controle e pronta para ser dimensionada na CMM." sqref="BB14:BE14"/>
    <dataValidation allowBlank="1" showInputMessage="1" showErrorMessage="1" promptTitle="Ready for shipping " prompt="- Pack dies and prepare for shipping to press shop._x000a__x000a_- Conjunto de ferramentas preparadas para transportar para Estamparia." sqref="BJ14:BM14 BJ70:BM70 BJ30:BM30 BJ38:BM38 BJ46:BM46 BJ54:BM54 BJ62:BM62 BJ22:BM22"/>
    <dataValidation allowBlank="1" showInputMessage="1" showErrorMessage="1" promptTitle="Final Tryout and PPAP - Aceite" prompt="- Make home tryout and produce required number of parts for PPAP._x000a__x000a_- Fazer tryout Home e produzir número de peças requerido para fazer os PPAP." sqref="BN14:BQ14 BN70:BQ70 BN30:BQ30 BN38:BQ38 BN46:BQ46 BN54:BQ54 BN62:BQ62 BN22:BQ22"/>
    <dataValidation allowBlank="1" showInputMessage="1" showErrorMessage="1" promptTitle="2nd correction loop - Tryout 2" prompt="- Correct dies referring to CMM-report._x000a__x000a_- Correção da Ferramenta conforme relatório dimensional (Tower)." sqref="BF14:BI14 BF70:BI70 BF30:BI30 BF38:BI38 BF46:BI46 BF54:BI54 BF62:BI62 BF22:BI22"/>
  </dataValidations>
  <printOptions horizontalCentered="1" verticalCentered="1"/>
  <pageMargins left="0" right="0" top="0" bottom="0" header="0" footer="0"/>
  <pageSetup paperSize="9" scale="53" orientation="landscape" r:id="rId1"/>
  <headerFooter alignWithMargins="0">
    <oddHeader>&amp;R&amp;F</oddHeader>
    <oddFooter>&amp;LTools Engineering&amp;C&amp;P - &amp;D&amp;R&amp;A</oddFooter>
  </headerFooter>
  <rowBreaks count="1" manualBreakCount="1">
    <brk id="50" min="1" max="69" man="1"/>
  </rowBreaks>
  <colBreaks count="1" manualBreakCount="1">
    <brk id="71" max="83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Drop Down 1">
              <controlPr defaultSize="0" autoLine="0" autoPict="0" altText="_x000a_">
                <anchor>
                  <from>
                    <xdr:col>2</xdr:col>
                    <xdr:colOff>0</xdr:colOff>
                    <xdr:row>13</xdr:row>
                    <xdr:rowOff>104775</xdr:rowOff>
                  </from>
                  <to>
                    <xdr:col>4</xdr:col>
                    <xdr:colOff>28575</xdr:colOff>
                    <xdr:row>13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0" r:id="rId5" name="Drop Down 2">
              <controlPr defaultSize="0" autoLine="0" autoPict="0">
                <anchor>
                  <from>
                    <xdr:col>2</xdr:col>
                    <xdr:colOff>0</xdr:colOff>
                    <xdr:row>21</xdr:row>
                    <xdr:rowOff>142875</xdr:rowOff>
                  </from>
                  <to>
                    <xdr:col>4</xdr:col>
                    <xdr:colOff>0</xdr:colOff>
                    <xdr:row>21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1" r:id="rId6" name="Drop Down 3">
              <controlPr defaultSize="0" autoLine="0" autoPict="0">
                <anchor>
                  <from>
                    <xdr:col>4</xdr:col>
                    <xdr:colOff>0</xdr:colOff>
                    <xdr:row>5</xdr:row>
                    <xdr:rowOff>19050</xdr:rowOff>
                  </from>
                  <to>
                    <xdr:col>8</xdr:col>
                    <xdr:colOff>180975</xdr:colOff>
                    <xdr:row>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2" r:id="rId7" name="Drop Down 4">
              <controlPr defaultSize="0" autoLine="0" autoPict="0">
                <anchor>
                  <from>
                    <xdr:col>2</xdr:col>
                    <xdr:colOff>0</xdr:colOff>
                    <xdr:row>29</xdr:row>
                    <xdr:rowOff>161925</xdr:rowOff>
                  </from>
                  <to>
                    <xdr:col>4</xdr:col>
                    <xdr:colOff>0</xdr:colOff>
                    <xdr:row>29</xdr:row>
                    <xdr:rowOff>371475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3" r:id="rId8" name="Drop Down 5">
              <controlPr defaultSize="0" autoLine="0" autoPict="0">
                <anchor>
                  <from>
                    <xdr:col>2</xdr:col>
                    <xdr:colOff>47625</xdr:colOff>
                    <xdr:row>37</xdr:row>
                    <xdr:rowOff>228600</xdr:rowOff>
                  </from>
                  <to>
                    <xdr:col>4</xdr:col>
                    <xdr:colOff>76200</xdr:colOff>
                    <xdr:row>37</xdr:row>
                    <xdr:rowOff>428625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4" r:id="rId9" name="Drop Down 6">
              <controlPr defaultSize="0" autoLine="0" autoPict="0">
                <anchor>
                  <from>
                    <xdr:col>2</xdr:col>
                    <xdr:colOff>0</xdr:colOff>
                    <xdr:row>45</xdr:row>
                    <xdr:rowOff>228600</xdr:rowOff>
                  </from>
                  <to>
                    <xdr:col>3</xdr:col>
                    <xdr:colOff>238125</xdr:colOff>
                    <xdr:row>45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5" r:id="rId10" name="Drop Down 7">
              <controlPr defaultSize="0" autoLine="0" autoPict="0">
                <anchor>
                  <from>
                    <xdr:col>2</xdr:col>
                    <xdr:colOff>0</xdr:colOff>
                    <xdr:row>53</xdr:row>
                    <xdr:rowOff>304800</xdr:rowOff>
                  </from>
                  <to>
                    <xdr:col>4</xdr:col>
                    <xdr:colOff>0</xdr:colOff>
                    <xdr:row>54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6" r:id="rId11" name="Drop Down 8">
              <controlPr defaultSize="0" autoLine="0" autoPict="0">
                <anchor>
                  <from>
                    <xdr:col>2</xdr:col>
                    <xdr:colOff>0</xdr:colOff>
                    <xdr:row>61</xdr:row>
                    <xdr:rowOff>333375</xdr:rowOff>
                  </from>
                  <to>
                    <xdr:col>4</xdr:col>
                    <xdr:colOff>0</xdr:colOff>
                    <xdr:row>62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3497" r:id="rId12" name="Drop Down 9">
              <controlPr defaultSize="0" autoLine="0" autoPict="0">
                <anchor>
                  <from>
                    <xdr:col>2</xdr:col>
                    <xdr:colOff>38100</xdr:colOff>
                    <xdr:row>69</xdr:row>
                    <xdr:rowOff>295275</xdr:rowOff>
                  </from>
                  <to>
                    <xdr:col>4</xdr:col>
                    <xdr:colOff>38100</xdr:colOff>
                    <xdr:row>70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30</vt:i4>
      </vt:variant>
    </vt:vector>
  </HeadingPairs>
  <TitlesOfParts>
    <vt:vector size="45" baseType="lpstr">
      <vt:lpstr>2GP.807.557-558</vt:lpstr>
      <vt:lpstr>2GP.807.585-586</vt:lpstr>
      <vt:lpstr>2GM.806.669</vt:lpstr>
      <vt:lpstr>2GM.809.067</vt:lpstr>
      <vt:lpstr>5Q0.802.847</vt:lpstr>
      <vt:lpstr>8K0.805.217</vt:lpstr>
      <vt:lpstr>2GM.813.259</vt:lpstr>
      <vt:lpstr>2GM.813.325</vt:lpstr>
      <vt:lpstr>2Q0.886.163.B</vt:lpstr>
      <vt:lpstr>2QW.805.233-234</vt:lpstr>
      <vt:lpstr>5Q0.802.417</vt:lpstr>
      <vt:lpstr>2QW_803_315-316</vt:lpstr>
      <vt:lpstr>2QW_803_357-358</vt:lpstr>
      <vt:lpstr>65745-795_TECHTOOLS</vt:lpstr>
      <vt:lpstr>65747-797_TECHTOOLS</vt:lpstr>
      <vt:lpstr>'2GM.806.669'!Area_de_impressao</vt:lpstr>
      <vt:lpstr>'2GM.809.067'!Area_de_impressao</vt:lpstr>
      <vt:lpstr>'2GM.813.259'!Area_de_impressao</vt:lpstr>
      <vt:lpstr>'2GM.813.325'!Area_de_impressao</vt:lpstr>
      <vt:lpstr>'2GP.807.557-558'!Area_de_impressao</vt:lpstr>
      <vt:lpstr>'2GP.807.585-586'!Area_de_impressao</vt:lpstr>
      <vt:lpstr>'2Q0.886.163.B'!Area_de_impressao</vt:lpstr>
      <vt:lpstr>'2QW.805.233-234'!Area_de_impressao</vt:lpstr>
      <vt:lpstr>'2QW_803_315-316'!Area_de_impressao</vt:lpstr>
      <vt:lpstr>'2QW_803_357-358'!Area_de_impressao</vt:lpstr>
      <vt:lpstr>'5Q0.802.417'!Area_de_impressao</vt:lpstr>
      <vt:lpstr>'5Q0.802.847'!Area_de_impressao</vt:lpstr>
      <vt:lpstr>'65745-795_TECHTOOLS'!Area_de_impressao</vt:lpstr>
      <vt:lpstr>'65747-797_TECHTOOLS'!Area_de_impressao</vt:lpstr>
      <vt:lpstr>'8K0.805.217'!Area_de_impressao</vt:lpstr>
      <vt:lpstr>'2GM.806.669'!Titulos_de_impressao</vt:lpstr>
      <vt:lpstr>'2GM.809.067'!Titulos_de_impressao</vt:lpstr>
      <vt:lpstr>'2GM.813.259'!Titulos_de_impressao</vt:lpstr>
      <vt:lpstr>'2GM.813.325'!Titulos_de_impressao</vt:lpstr>
      <vt:lpstr>'2GP.807.557-558'!Titulos_de_impressao</vt:lpstr>
      <vt:lpstr>'2GP.807.585-586'!Titulos_de_impressao</vt:lpstr>
      <vt:lpstr>'2Q0.886.163.B'!Titulos_de_impressao</vt:lpstr>
      <vt:lpstr>'2QW.805.233-234'!Titulos_de_impressao</vt:lpstr>
      <vt:lpstr>'2QW_803_315-316'!Titulos_de_impressao</vt:lpstr>
      <vt:lpstr>'2QW_803_357-358'!Titulos_de_impressao</vt:lpstr>
      <vt:lpstr>'5Q0.802.417'!Titulos_de_impressao</vt:lpstr>
      <vt:lpstr>'5Q0.802.847'!Titulos_de_impressao</vt:lpstr>
      <vt:lpstr>'65745-795_TECHTOOLS'!Titulos_de_impressao</vt:lpstr>
      <vt:lpstr>'65747-797_TECHTOOLS'!Titulos_de_impressao</vt:lpstr>
      <vt:lpstr>'8K0.805.217'!Titulos_de_impressao</vt:lpstr>
    </vt:vector>
  </TitlesOfParts>
  <Company>Tower Automotive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Convento</dc:creator>
  <cp:lastModifiedBy>Ricardo Convento</cp:lastModifiedBy>
  <cp:lastPrinted>2013-07-30T15:35:30Z</cp:lastPrinted>
  <dcterms:created xsi:type="dcterms:W3CDTF">2010-04-08T13:31:03Z</dcterms:created>
  <dcterms:modified xsi:type="dcterms:W3CDTF">2018-01-12T18:43:08Z</dcterms:modified>
</cp:coreProperties>
</file>