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tsi\Desktop\ВКИАД\Lab_3\"/>
    </mc:Choice>
  </mc:AlternateContent>
  <bookViews>
    <workbookView xWindow="0" yWindow="0" windowWidth="20490" windowHeight="7620" activeTab="2"/>
  </bookViews>
  <sheets>
    <sheet name="ВКИАД_ЛР3" sheetId="1" r:id="rId1"/>
    <sheet name="Лист1" sheetId="2" r:id="rId2"/>
    <sheet name="Лист2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3" l="1"/>
  <c r="B5" i="3"/>
  <c r="B6" i="3"/>
  <c r="B7" i="3"/>
  <c r="C4" i="3"/>
  <c r="C5" i="3"/>
  <c r="C6" i="3"/>
  <c r="C7" i="3"/>
  <c r="C3" i="3"/>
  <c r="B3" i="3"/>
  <c r="C8" i="2"/>
  <c r="D8" i="2"/>
  <c r="C9" i="2"/>
  <c r="D9" i="2"/>
  <c r="C10" i="2" s="1"/>
  <c r="D10" i="2" s="1"/>
  <c r="A10" i="2"/>
  <c r="C6" i="2"/>
  <c r="C5" i="2"/>
  <c r="C4" i="2"/>
  <c r="C3" i="2"/>
  <c r="B9" i="2"/>
  <c r="B8" i="2"/>
  <c r="J16" i="1" s="1"/>
  <c r="B7" i="2"/>
  <c r="B6" i="2"/>
  <c r="B5" i="2"/>
  <c r="B3" i="2"/>
  <c r="B4" i="2"/>
  <c r="G17" i="1"/>
  <c r="D19" i="1"/>
  <c r="D18" i="1"/>
  <c r="D17" i="1"/>
  <c r="D16" i="1"/>
  <c r="D6" i="2" l="1"/>
  <c r="C7" i="2" s="1"/>
  <c r="D7" i="2" l="1"/>
  <c r="D3" i="3" l="1"/>
  <c r="J17" i="1"/>
  <c r="G19" i="1"/>
  <c r="H19" i="1"/>
  <c r="G18" i="1"/>
  <c r="H18" i="1"/>
  <c r="H17" i="1"/>
  <c r="D4" i="3" l="1"/>
  <c r="D5" i="3" l="1"/>
  <c r="D6" i="3" l="1"/>
  <c r="D7" i="3"/>
</calcChain>
</file>

<file path=xl/sharedStrings.xml><?xml version="1.0" encoding="utf-8"?>
<sst xmlns="http://schemas.openxmlformats.org/spreadsheetml/2006/main" count="34" uniqueCount="30">
  <si>
    <t>x</t>
  </si>
  <si>
    <t>y</t>
  </si>
  <si>
    <t>Интервалы значений признака-фактора</t>
  </si>
  <si>
    <t>Число единиц, входящих в интервал</t>
  </si>
  <si>
    <t>Удельный вес единиц, входящих в интервал, в общем их числе, %</t>
  </si>
  <si>
    <t>Удельный вес единиц, входящих в интервал, при нормальной распределении, %</t>
  </si>
  <si>
    <t>(х*- сигм, х* + сигм)</t>
  </si>
  <si>
    <t>(х*- 2сигм, х* + 2сигм)</t>
  </si>
  <si>
    <t>(х*- 3сигм, х* + 3сигм)</t>
  </si>
  <si>
    <t>сигм</t>
  </si>
  <si>
    <t>начало</t>
  </si>
  <si>
    <t>конец</t>
  </si>
  <si>
    <t>Количество групп</t>
  </si>
  <si>
    <t>Размер</t>
  </si>
  <si>
    <t>Интервалы</t>
  </si>
  <si>
    <t>Число вариант, попавших в i-ый интервал</t>
  </si>
  <si>
    <t>Cумма результирующего фактора i-ого интервала</t>
  </si>
  <si>
    <t>Средняя величина результирующего фактора в группе</t>
  </si>
  <si>
    <t>Коэффициент корреляции</t>
  </si>
  <si>
    <t>t расч (alfa = 0,01)</t>
  </si>
  <si>
    <t>t табл = 2,583(+)</t>
  </si>
  <si>
    <t>b</t>
  </si>
  <si>
    <t>a</t>
  </si>
  <si>
    <t>х* /среднее</t>
  </si>
  <si>
    <t>y* /среднее</t>
  </si>
  <si>
    <t>[21, 34.2)</t>
  </si>
  <si>
    <t>[34.2, 47.4)</t>
  </si>
  <si>
    <t>[47.4, 60.6)</t>
  </si>
  <si>
    <t>[60.6, 73.8)</t>
  </si>
  <si>
    <t>[73.8, 87]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</si>
</sst>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18">
    <xf numFmtId="0" fontId="0" fillId="0" borderId="0" xfId="0"/>
    <xf numFmtId="0" fontId="1" fillId="3" borderId="0" xfId="2" applyAlignment="1">
      <alignment horizontal="center" vertical="center"/>
    </xf>
    <xf numFmtId="0" fontId="1" fillId="7" borderId="2" xfId="5" applyFill="1" applyBorder="1" applyAlignment="1">
      <alignment horizontal="center"/>
    </xf>
    <xf numFmtId="2" fontId="1" fillId="7" borderId="2" xfId="5" applyNumberFormat="1" applyFill="1" applyBorder="1" applyAlignment="1">
      <alignment horizontal="center"/>
    </xf>
    <xf numFmtId="0" fontId="1" fillId="7" borderId="2" xfId="4" applyFill="1" applyBorder="1" applyAlignment="1">
      <alignment horizontal="center" vertical="center" wrapText="1"/>
    </xf>
    <xf numFmtId="0" fontId="1" fillId="7" borderId="2" xfId="4" applyFill="1" applyBorder="1" applyAlignment="1">
      <alignment horizontal="center" vertical="center"/>
    </xf>
    <xf numFmtId="0" fontId="1" fillId="7" borderId="2" xfId="3" applyFill="1" applyBorder="1" applyAlignment="1">
      <alignment horizontal="center" vertical="center"/>
    </xf>
    <xf numFmtId="0" fontId="2" fillId="7" borderId="1" xfId="1" applyFill="1" applyAlignment="1">
      <alignment horizontal="center" vertical="center" wrapText="1"/>
    </xf>
    <xf numFmtId="0" fontId="2" fillId="7" borderId="1" xfId="1" applyFill="1" applyAlignment="1">
      <alignment horizontal="center"/>
    </xf>
    <xf numFmtId="0" fontId="2" fillId="7" borderId="1" xfId="1" applyFill="1"/>
    <xf numFmtId="9" fontId="2" fillId="7" borderId="1" xfId="1" applyNumberFormat="1" applyFill="1"/>
    <xf numFmtId="0" fontId="2" fillId="7" borderId="3" xfId="1" applyFill="1" applyBorder="1"/>
    <xf numFmtId="0" fontId="0" fillId="7" borderId="2" xfId="0" applyFill="1" applyBorder="1"/>
    <xf numFmtId="0" fontId="2" fillId="7" borderId="4" xfId="1" applyFill="1" applyBorder="1" applyAlignment="1">
      <alignment horizontal="center" vertical="center"/>
    </xf>
    <xf numFmtId="0" fontId="2" fillId="7" borderId="4" xfId="1" applyFill="1" applyBorder="1" applyAlignment="1">
      <alignment horizontal="center" vertical="center" wrapText="1"/>
    </xf>
    <xf numFmtId="9" fontId="2" fillId="7" borderId="3" xfId="1" applyNumberFormat="1" applyFill="1" applyBorder="1"/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</cellXfs>
  <cellStyles count="6">
    <cellStyle name="20% — акцент1" xfId="2" builtinId="30"/>
    <cellStyle name="40% — акцент2" xfId="3" builtinId="35"/>
    <cellStyle name="40% — акцент4" xfId="4" builtinId="43"/>
    <cellStyle name="40% — акцент6" xfId="5" builtinId="51"/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Диаграмма</a:t>
            </a:r>
            <a:r>
              <a:rPr lang="ru-RU" baseline="0"/>
              <a:t> рассеивания(корреляционное поле)</a:t>
            </a:r>
            <a:endParaRPr lang="ru-RU"/>
          </a:p>
        </c:rich>
      </c:tx>
      <c:layout>
        <c:manualLayout>
          <c:xMode val="edge"/>
          <c:yMode val="edge"/>
          <c:x val="0.1573455729170464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30821805499132127"/>
                  <c:y val="2.7332322245998998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-0,9638x + 115,8687</a:t>
                    </a: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ВКИАД_ЛР3!$A$2:$A$19</c:f>
              <c:numCache>
                <c:formatCode>General</c:formatCode>
                <c:ptCount val="18"/>
                <c:pt idx="0">
                  <c:v>25</c:v>
                </c:pt>
                <c:pt idx="1">
                  <c:v>26</c:v>
                </c:pt>
                <c:pt idx="2">
                  <c:v>38</c:v>
                </c:pt>
                <c:pt idx="3">
                  <c:v>30</c:v>
                </c:pt>
                <c:pt idx="4">
                  <c:v>31</c:v>
                </c:pt>
                <c:pt idx="5">
                  <c:v>21</c:v>
                </c:pt>
                <c:pt idx="6">
                  <c:v>38</c:v>
                </c:pt>
                <c:pt idx="7">
                  <c:v>39</c:v>
                </c:pt>
                <c:pt idx="8">
                  <c:v>33</c:v>
                </c:pt>
                <c:pt idx="9">
                  <c:v>38</c:v>
                </c:pt>
                <c:pt idx="10">
                  <c:v>39</c:v>
                </c:pt>
                <c:pt idx="11">
                  <c:v>48</c:v>
                </c:pt>
                <c:pt idx="12">
                  <c:v>48</c:v>
                </c:pt>
                <c:pt idx="13">
                  <c:v>51</c:v>
                </c:pt>
                <c:pt idx="14">
                  <c:v>61</c:v>
                </c:pt>
                <c:pt idx="15">
                  <c:v>61</c:v>
                </c:pt>
                <c:pt idx="16">
                  <c:v>63</c:v>
                </c:pt>
                <c:pt idx="17">
                  <c:v>72</c:v>
                </c:pt>
              </c:numCache>
            </c:numRef>
          </c:xVal>
          <c:yVal>
            <c:numRef>
              <c:f>ВКИАД_ЛР3!$B$2:$B$19</c:f>
              <c:numCache>
                <c:formatCode>General</c:formatCode>
                <c:ptCount val="18"/>
                <c:pt idx="0">
                  <c:v>100</c:v>
                </c:pt>
                <c:pt idx="1">
                  <c:v>93</c:v>
                </c:pt>
                <c:pt idx="2">
                  <c:v>90</c:v>
                </c:pt>
                <c:pt idx="3">
                  <c:v>88</c:v>
                </c:pt>
                <c:pt idx="4">
                  <c:v>79</c:v>
                </c:pt>
                <c:pt idx="5">
                  <c:v>73</c:v>
                </c:pt>
                <c:pt idx="6">
                  <c:v>80</c:v>
                </c:pt>
                <c:pt idx="7">
                  <c:v>78</c:v>
                </c:pt>
                <c:pt idx="8">
                  <c:v>81</c:v>
                </c:pt>
                <c:pt idx="9">
                  <c:v>77</c:v>
                </c:pt>
                <c:pt idx="10">
                  <c:v>83</c:v>
                </c:pt>
                <c:pt idx="11">
                  <c:v>80</c:v>
                </c:pt>
                <c:pt idx="12">
                  <c:v>76</c:v>
                </c:pt>
                <c:pt idx="13">
                  <c:v>77</c:v>
                </c:pt>
                <c:pt idx="14">
                  <c:v>62</c:v>
                </c:pt>
                <c:pt idx="15">
                  <c:v>58</c:v>
                </c:pt>
                <c:pt idx="16">
                  <c:v>62</c:v>
                </c:pt>
                <c:pt idx="17">
                  <c:v>45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E22-4BC3-8B22-471B08AA8F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0407776"/>
        <c:axId val="330409736"/>
      </c:scatterChart>
      <c:valAx>
        <c:axId val="330407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х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30409736"/>
        <c:crosses val="autoZero"/>
        <c:crossBetween val="midCat"/>
      </c:valAx>
      <c:valAx>
        <c:axId val="330409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у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30407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283845</xdr:colOff>
      <xdr:row>0</xdr:row>
      <xdr:rowOff>32385</xdr:rowOff>
    </xdr:from>
    <xdr:to>
      <xdr:col>9</xdr:col>
      <xdr:colOff>344804</xdr:colOff>
      <xdr:row>14</xdr:row>
      <xdr:rowOff>108585</xdr:rowOff>
    </xdr:to>
    <xdr:graphicFrame macro="">
      <xdr:nvGraphicFramePr>
        <xdr:cNvPr id="2" name="Диаграмма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J6" sqref="J6"/>
    </sheetView>
  </sheetViews>
  <sheetFormatPr defaultRowHeight="15" x14ac:dyDescent="0.25"/>
  <cols>
    <col min="1" max="1" width="5.5703125" customWidth="1"/>
    <col min="2" max="2" width="4.85546875" customWidth="1"/>
    <col min="3" max="3" width="13" customWidth="1"/>
    <col min="4" max="4" width="8.7109375" customWidth="1"/>
    <col min="6" max="6" width="20.28515625" customWidth="1"/>
    <col min="11" max="11" width="21.42578125" customWidth="1"/>
    <col min="12" max="12" width="16.7109375" customWidth="1"/>
    <col min="13" max="13" width="26.140625" customWidth="1"/>
    <col min="14" max="14" width="31.28515625" customWidth="1"/>
  </cols>
  <sheetData>
    <row r="1" spans="1:10" ht="63.75" customHeight="1" thickBot="1" x14ac:dyDescent="0.3">
      <c r="A1" t="s">
        <v>0</v>
      </c>
      <c r="B1" t="s">
        <v>1</v>
      </c>
    </row>
    <row r="2" spans="1:10" ht="16.5" thickBot="1" x14ac:dyDescent="0.3">
      <c r="A2" s="16">
        <v>25</v>
      </c>
      <c r="B2" s="16">
        <v>100</v>
      </c>
    </row>
    <row r="3" spans="1:10" ht="16.5" thickBot="1" x14ac:dyDescent="0.3">
      <c r="A3" s="17">
        <v>26</v>
      </c>
      <c r="B3" s="17">
        <v>93</v>
      </c>
    </row>
    <row r="4" spans="1:10" ht="16.5" thickBot="1" x14ac:dyDescent="0.3">
      <c r="A4" s="17">
        <v>38</v>
      </c>
      <c r="B4" s="17">
        <v>90</v>
      </c>
    </row>
    <row r="5" spans="1:10" ht="16.5" thickBot="1" x14ac:dyDescent="0.3">
      <c r="A5" s="17">
        <v>30</v>
      </c>
      <c r="B5" s="17">
        <v>88</v>
      </c>
    </row>
    <row r="6" spans="1:10" ht="16.5" thickBot="1" x14ac:dyDescent="0.3">
      <c r="A6" s="17">
        <v>31</v>
      </c>
      <c r="B6" s="17">
        <v>79</v>
      </c>
    </row>
    <row r="7" spans="1:10" ht="16.5" thickBot="1" x14ac:dyDescent="0.3">
      <c r="A7" s="17">
        <v>21</v>
      </c>
      <c r="B7" s="17">
        <v>73</v>
      </c>
    </row>
    <row r="8" spans="1:10" ht="16.5" thickBot="1" x14ac:dyDescent="0.3">
      <c r="A8" s="17">
        <v>38</v>
      </c>
      <c r="B8" s="17">
        <v>80</v>
      </c>
    </row>
    <row r="9" spans="1:10" ht="16.5" thickBot="1" x14ac:dyDescent="0.3">
      <c r="A9" s="17">
        <v>39</v>
      </c>
      <c r="B9" s="17">
        <v>78</v>
      </c>
    </row>
    <row r="10" spans="1:10" ht="16.5" thickBot="1" x14ac:dyDescent="0.3">
      <c r="A10" s="17">
        <v>33</v>
      </c>
      <c r="B10" s="17">
        <v>81</v>
      </c>
    </row>
    <row r="11" spans="1:10" ht="16.5" thickBot="1" x14ac:dyDescent="0.3">
      <c r="A11" s="17">
        <v>38</v>
      </c>
      <c r="B11" s="17">
        <v>77</v>
      </c>
    </row>
    <row r="12" spans="1:10" ht="16.5" thickBot="1" x14ac:dyDescent="0.3">
      <c r="A12" s="17">
        <v>39</v>
      </c>
      <c r="B12" s="17">
        <v>83</v>
      </c>
    </row>
    <row r="13" spans="1:10" ht="16.5" thickBot="1" x14ac:dyDescent="0.3">
      <c r="A13" s="17">
        <v>48</v>
      </c>
      <c r="B13" s="17">
        <v>80</v>
      </c>
    </row>
    <row r="14" spans="1:10" ht="16.5" thickBot="1" x14ac:dyDescent="0.3">
      <c r="A14" s="17">
        <v>48</v>
      </c>
      <c r="B14" s="17">
        <v>76</v>
      </c>
    </row>
    <row r="15" spans="1:10" ht="16.5" thickBot="1" x14ac:dyDescent="0.3">
      <c r="A15" s="17">
        <v>51</v>
      </c>
      <c r="B15" s="17">
        <v>77</v>
      </c>
    </row>
    <row r="16" spans="1:10" ht="16.5" thickBot="1" x14ac:dyDescent="0.3">
      <c r="A16" s="17">
        <v>61</v>
      </c>
      <c r="B16" s="17">
        <v>62</v>
      </c>
      <c r="C16" t="s">
        <v>23</v>
      </c>
      <c r="D16">
        <f xml:space="preserve"> AVERAGE(A2:A21)</f>
        <v>46.45</v>
      </c>
      <c r="G16" t="s">
        <v>10</v>
      </c>
      <c r="H16" t="s">
        <v>11</v>
      </c>
      <c r="I16" s="1" t="s">
        <v>21</v>
      </c>
      <c r="J16" s="1">
        <f>Лист1!B8*D19/D17</f>
        <v>-1.0481460157470901</v>
      </c>
    </row>
    <row r="17" spans="1:10" ht="16.5" thickBot="1" x14ac:dyDescent="0.3">
      <c r="A17" s="17">
        <v>61</v>
      </c>
      <c r="B17" s="17">
        <v>58</v>
      </c>
      <c r="C17" t="s">
        <v>9</v>
      </c>
      <c r="D17">
        <f>SQRT(_xlfn.VAR.S(A2:A21))</f>
        <v>18.760190213377506</v>
      </c>
      <c r="F17" t="s">
        <v>6</v>
      </c>
      <c r="G17">
        <f>D16-D17</f>
        <v>27.689809786622497</v>
      </c>
      <c r="H17">
        <f>D16+D17</f>
        <v>65.210190213377501</v>
      </c>
      <c r="I17" s="1" t="s">
        <v>22</v>
      </c>
      <c r="J17" s="1">
        <f>D18-J16*D16</f>
        <v>119.78638243145232</v>
      </c>
    </row>
    <row r="18" spans="1:10" ht="16.5" thickBot="1" x14ac:dyDescent="0.3">
      <c r="A18" s="17">
        <v>63</v>
      </c>
      <c r="B18" s="17">
        <v>62</v>
      </c>
      <c r="C18" t="s">
        <v>24</v>
      </c>
      <c r="D18">
        <f xml:space="preserve"> AVERAGE(B2:B21)</f>
        <v>71.099999999999994</v>
      </c>
      <c r="F18" t="s">
        <v>7</v>
      </c>
      <c r="G18">
        <f>D16-2*D17</f>
        <v>8.9296195732449917</v>
      </c>
      <c r="H18">
        <f>D16+2*D17</f>
        <v>83.970380426755014</v>
      </c>
    </row>
    <row r="19" spans="1:10" ht="16.5" thickBot="1" x14ac:dyDescent="0.3">
      <c r="A19" s="17">
        <v>72</v>
      </c>
      <c r="B19" s="17">
        <v>45</v>
      </c>
      <c r="C19" t="s">
        <v>9</v>
      </c>
      <c r="D19">
        <f>SQRT(_xlfn.VAR.S(B2:B21))</f>
        <v>21.681668220921228</v>
      </c>
      <c r="F19" t="s">
        <v>8</v>
      </c>
      <c r="G19">
        <f>D16-3*D17</f>
        <v>-9.8305706401325139</v>
      </c>
      <c r="H19">
        <f>D16+3*D17</f>
        <v>102.73057064013253</v>
      </c>
    </row>
    <row r="20" spans="1:10" ht="16.5" thickBot="1" x14ac:dyDescent="0.3">
      <c r="A20" s="17">
        <v>80</v>
      </c>
      <c r="B20" s="17">
        <v>28</v>
      </c>
    </row>
    <row r="21" spans="1:10" ht="16.5" thickBot="1" x14ac:dyDescent="0.3">
      <c r="A21" s="17">
        <v>87</v>
      </c>
      <c r="B21" s="17">
        <v>12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15" sqref="B15"/>
    </sheetView>
  </sheetViews>
  <sheetFormatPr defaultRowHeight="15" x14ac:dyDescent="0.25"/>
  <cols>
    <col min="1" max="1" width="25.7109375" customWidth="1"/>
    <col min="2" max="2" width="29.5703125" customWidth="1"/>
    <col min="3" max="3" width="24.7109375" customWidth="1"/>
    <col min="4" max="4" width="21.42578125" customWidth="1"/>
  </cols>
  <sheetData>
    <row r="1" spans="1:4" ht="75" x14ac:dyDescent="0.25">
      <c r="A1" s="7" t="s">
        <v>2</v>
      </c>
      <c r="B1" s="7" t="s">
        <v>3</v>
      </c>
      <c r="C1" s="7" t="s">
        <v>4</v>
      </c>
      <c r="D1" s="7" t="s">
        <v>5</v>
      </c>
    </row>
    <row r="2" spans="1:4" x14ac:dyDescent="0.25">
      <c r="A2" s="8">
        <v>1</v>
      </c>
      <c r="B2" s="8">
        <v>2</v>
      </c>
      <c r="C2" s="8">
        <v>3</v>
      </c>
      <c r="D2" s="8">
        <v>4</v>
      </c>
    </row>
    <row r="3" spans="1:4" x14ac:dyDescent="0.25">
      <c r="A3" s="9" t="s">
        <v>6</v>
      </c>
      <c r="B3" s="9">
        <f>COUNTIFS(ВКИАД_ЛР3!A2:A21,"&gt;="&amp;ВКИАД_ЛР3!G17,ВКИАД_ЛР3!A2:A21,"&lt;="&amp;ВКИАД_ЛР3!H17)</f>
        <v>14</v>
      </c>
      <c r="C3" s="10">
        <f>B3/COUNT(ВКИАД_ЛР3!A2:A21)</f>
        <v>0.7</v>
      </c>
      <c r="D3" s="10">
        <v>0.68300000000000005</v>
      </c>
    </row>
    <row r="4" spans="1:4" x14ac:dyDescent="0.25">
      <c r="A4" s="9" t="s">
        <v>7</v>
      </c>
      <c r="B4" s="9">
        <f>COUNTIFS(ВКИАД_ЛР3!A2:A21,"&gt;="&amp;ВКИАД_ЛР3!G18,ВКИАД_ЛР3!A2:A21,"&lt;="&amp;ВКИАД_ЛР3!H18)</f>
        <v>19</v>
      </c>
      <c r="C4" s="10">
        <f>B4/COUNT(ВКИАД_ЛР3!A2:A21)</f>
        <v>0.95</v>
      </c>
      <c r="D4" s="10">
        <v>0.95399999999999996</v>
      </c>
    </row>
    <row r="5" spans="1:4" x14ac:dyDescent="0.25">
      <c r="A5" s="11" t="s">
        <v>8</v>
      </c>
      <c r="B5" s="11">
        <f>COUNTIFS(ВКИАД_ЛР3!A2:A21,"&gt;="&amp;ВКИАД_ЛР3!G19,ВКИАД_ЛР3!A2:A21,"&lt;="&amp;ВКИАД_ЛР3!H19)</f>
        <v>20</v>
      </c>
      <c r="C5" s="15">
        <f>B5/COUNT(ВКИАД_ЛР3!A2:A21)</f>
        <v>1</v>
      </c>
      <c r="D5" s="15">
        <v>0.997</v>
      </c>
    </row>
    <row r="6" spans="1:4" x14ac:dyDescent="0.25">
      <c r="A6" s="2" t="s">
        <v>12</v>
      </c>
      <c r="B6" s="3">
        <f>ROUND(1+LOG(COUNT(ВКИАД_ЛР3!A2:A21),2),0)</f>
        <v>5</v>
      </c>
      <c r="C6" s="12">
        <f>MIN(ВКИАД_ЛР3!A2:A21)</f>
        <v>21</v>
      </c>
      <c r="D6" s="12">
        <f>C6+B7</f>
        <v>34.200000000000003</v>
      </c>
    </row>
    <row r="7" spans="1:4" x14ac:dyDescent="0.25">
      <c r="A7" s="12" t="s">
        <v>13</v>
      </c>
      <c r="B7" s="12">
        <f>(MAX(ВКИАД_ЛР3!A2:A21)-MIN(ВКИАД_ЛР3!A2:A21))/B6</f>
        <v>13.2</v>
      </c>
      <c r="C7" s="12">
        <f>D6</f>
        <v>34.200000000000003</v>
      </c>
      <c r="D7" s="12">
        <f>C7+B7</f>
        <v>47.400000000000006</v>
      </c>
    </row>
    <row r="8" spans="1:4" ht="24.6" customHeight="1" x14ac:dyDescent="0.25">
      <c r="A8" s="4" t="s">
        <v>18</v>
      </c>
      <c r="B8" s="5">
        <f>CORREL(ВКИАД_ЛР3!A2:A21,ВКИАД_ЛР3!B2:B21)</f>
        <v>-0.9069144692397525</v>
      </c>
      <c r="C8" s="12">
        <f>D7</f>
        <v>47.400000000000006</v>
      </c>
      <c r="D8" s="12">
        <f>C8+B7</f>
        <v>60.600000000000009</v>
      </c>
    </row>
    <row r="9" spans="1:4" x14ac:dyDescent="0.25">
      <c r="A9" s="6" t="s">
        <v>19</v>
      </c>
      <c r="B9" s="6">
        <f>ABS(B8)*SQRT((COUNT(ВКИАД_ЛР3!A2:A21)-2)/(1-(B8*B8)))</f>
        <v>9.1326304982468081</v>
      </c>
      <c r="C9" s="12">
        <f>D8</f>
        <v>60.600000000000009</v>
      </c>
      <c r="D9" s="12">
        <f>C9+B7</f>
        <v>73.800000000000011</v>
      </c>
    </row>
    <row r="10" spans="1:4" x14ac:dyDescent="0.25">
      <c r="A10" s="6">
        <f>COUNT(ВКИАД_ЛР3!A2:A21)-2</f>
        <v>18</v>
      </c>
      <c r="B10" s="6" t="s">
        <v>20</v>
      </c>
      <c r="C10" s="12">
        <f>D9</f>
        <v>73.800000000000011</v>
      </c>
      <c r="D10" s="12">
        <f>C10+B7</f>
        <v>87.000000000000014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8" sqref="A8"/>
    </sheetView>
  </sheetViews>
  <sheetFormatPr defaultRowHeight="15" x14ac:dyDescent="0.25"/>
  <cols>
    <col min="1" max="1" width="28.28515625" customWidth="1"/>
    <col min="2" max="2" width="15.7109375" customWidth="1"/>
    <col min="3" max="3" width="17.5703125" customWidth="1"/>
    <col min="4" max="4" width="18.42578125" customWidth="1"/>
  </cols>
  <sheetData>
    <row r="1" spans="1:4" ht="54.6" customHeight="1" x14ac:dyDescent="0.25">
      <c r="A1" s="13" t="s">
        <v>14</v>
      </c>
      <c r="B1" s="14" t="s">
        <v>15</v>
      </c>
      <c r="C1" s="14" t="s">
        <v>16</v>
      </c>
      <c r="D1" s="14" t="s">
        <v>17</v>
      </c>
    </row>
    <row r="2" spans="1:4" x14ac:dyDescent="0.25">
      <c r="A2" s="8">
        <v>1</v>
      </c>
      <c r="B2" s="8">
        <v>2</v>
      </c>
      <c r="C2" s="8">
        <v>3</v>
      </c>
      <c r="D2" s="8">
        <v>4</v>
      </c>
    </row>
    <row r="3" spans="1:4" x14ac:dyDescent="0.25">
      <c r="A3" s="8" t="s">
        <v>25</v>
      </c>
      <c r="B3" s="9">
        <f>COUNTIFS(ВКИАД_ЛР3!$A$2:$A$21,"&gt;="&amp;Лист1!C6,ВКИАД_ЛР3!$A$2:$A$21,"&lt;"&amp;Лист1!D6)</f>
        <v>6</v>
      </c>
      <c r="C3" s="9">
        <f>SUMIFS(ВКИАД_ЛР3!$B$2:$B$21,ВКИАД_ЛР3!$A$2:$A$21,"&gt;="&amp;Лист1!C6,ВКИАД_ЛР3!$A$2:$A$21,"&lt;"&amp;Лист1!D6)</f>
        <v>514</v>
      </c>
      <c r="D3" s="9">
        <f>C3/B3</f>
        <v>85.666666666666671</v>
      </c>
    </row>
    <row r="4" spans="1:4" x14ac:dyDescent="0.25">
      <c r="A4" s="8" t="s">
        <v>26</v>
      </c>
      <c r="B4" s="9">
        <f>COUNTIFS(ВКИАД_ЛР3!$A$2:$A$21,"&gt;="&amp;Лист1!C7,ВКИАД_ЛР3!$A$2:$A$21,"&lt;"&amp;Лист1!D7)</f>
        <v>5</v>
      </c>
      <c r="C4" s="9">
        <f>SUMIFS(ВКИАД_ЛР3!$B$2:$B$21,ВКИАД_ЛР3!$A$2:$A$21,"&gt;="&amp;Лист1!C7,ВКИАД_ЛР3!$A$2:$A$21,"&lt;"&amp;Лист1!D7)</f>
        <v>408</v>
      </c>
      <c r="D4" s="9">
        <f>C4/B4</f>
        <v>81.599999999999994</v>
      </c>
    </row>
    <row r="5" spans="1:4" x14ac:dyDescent="0.25">
      <c r="A5" s="8" t="s">
        <v>27</v>
      </c>
      <c r="B5" s="9">
        <f>COUNTIFS(ВКИАД_ЛР3!$A$2:$A$21,"&gt;="&amp;Лист1!C8,ВКИАД_ЛР3!$A$2:$A$21,"&lt;"&amp;Лист1!D8)</f>
        <v>3</v>
      </c>
      <c r="C5" s="9">
        <f>SUMIFS(ВКИАД_ЛР3!$B$2:$B$21,ВКИАД_ЛР3!$A$2:$A$21,"&gt;="&amp;Лист1!C8,ВКИАД_ЛР3!$A$2:$A$21,"&lt;"&amp;Лист1!D8)</f>
        <v>233</v>
      </c>
      <c r="D5" s="9">
        <f>C5/B5</f>
        <v>77.666666666666671</v>
      </c>
    </row>
    <row r="6" spans="1:4" x14ac:dyDescent="0.25">
      <c r="A6" s="8" t="s">
        <v>28</v>
      </c>
      <c r="B6" s="9">
        <f>COUNTIFS(ВКИАД_ЛР3!$A$2:$A$21,"&gt;="&amp;Лист1!C9,ВКИАД_ЛР3!$A$2:$A$21,"&lt;"&amp;Лист1!D9)</f>
        <v>4</v>
      </c>
      <c r="C6" s="9">
        <f>SUMIFS(ВКИАД_ЛР3!$B$2:$B$21,ВКИАД_ЛР3!$A$2:$A$21,"&gt;="&amp;Лист1!C9,ВКИАД_ЛР3!$A$2:$A$21,"&lt;"&amp;Лист1!D9)</f>
        <v>227</v>
      </c>
      <c r="D6" s="9">
        <f>C6/B6</f>
        <v>56.75</v>
      </c>
    </row>
    <row r="7" spans="1:4" x14ac:dyDescent="0.25">
      <c r="A7" s="8" t="s">
        <v>29</v>
      </c>
      <c r="B7" s="9">
        <f>COUNTIFS(ВКИАД_ЛР3!$A$2:$A$21,"&gt;="&amp;Лист1!C10,ВКИАД_ЛР3!$A$2:$A$21,"&lt;"&amp;Лист1!D10)</f>
        <v>1</v>
      </c>
      <c r="C7" s="9">
        <f>SUMIFS(ВКИАД_ЛР3!$B$2:$B$21,ВКИАД_ЛР3!$A$2:$A$21,"&gt;="&amp;Лист1!C10,ВКИАД_ЛР3!$A$2:$A$21,"&lt;"&amp;Лист1!D10)</f>
        <v>28</v>
      </c>
      <c r="D7" s="9">
        <f>C7/B7</f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ВКИАД_ЛР3</vt:lpstr>
      <vt:lpstr>Лист1</vt:lpstr>
      <vt:lpstr>Лист2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Борис Борисенко</dc:creator>
  <cp:lastModifiedBy>Арсений Анищенко</cp:lastModifiedBy>
  <dcterms:created xsi:type="dcterms:W3CDTF">2016-10-31T19:48:54Z</dcterms:created>
  <dcterms:modified xsi:type="dcterms:W3CDTF">2017-10-27T08:43:40Z</dcterms:modified>
</cp:coreProperties>
</file>