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utenov Batyrkhan\Desktop\Проекты Работа Практика\практика\Практика 1\"/>
    </mc:Choice>
  </mc:AlternateContent>
  <xr:revisionPtr revIDLastSave="0" documentId="13_ncr:1_{FE68E433-C1F8-40BA-91FA-3B119CE7A431}" xr6:coauthVersionLast="47" xr6:coauthVersionMax="47" xr10:uidLastSave="{00000000-0000-0000-0000-000000000000}"/>
  <bookViews>
    <workbookView xWindow="-120" yWindow="480" windowWidth="29040" windowHeight="15840" activeTab="2" xr2:uid="{00000000-000D-0000-FFFF-FFFF00000000}"/>
  </bookViews>
  <sheets>
    <sheet name="лин" sheetId="1" r:id="rId1"/>
    <sheet name="Квад " sheetId="2" r:id="rId2"/>
    <sheet name="Таблица" sheetId="3" r:id="rId3"/>
    <sheet name="Котел №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U20" i="3"/>
  <c r="T26" i="3" a="1"/>
  <c r="T26" i="3" s="1"/>
  <c r="W26" i="3" s="1" a="1"/>
  <c r="W26" i="3" s="1"/>
  <c r="Y2" i="3" s="1"/>
  <c r="Z2" i="3" s="1"/>
  <c r="V20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" i="3"/>
  <c r="W3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" i="3"/>
  <c r="O26" i="3" a="1"/>
  <c r="O26" i="3" s="1"/>
  <c r="R26" i="3" s="1" a="1"/>
  <c r="R26" i="3" s="1"/>
  <c r="R2" i="3" s="1"/>
  <c r="O20" i="3"/>
  <c r="N20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" i="3"/>
  <c r="M5" i="4"/>
  <c r="M3" i="4"/>
  <c r="M4" i="4"/>
  <c r="M2" i="4"/>
  <c r="L3" i="4"/>
  <c r="L4" i="4"/>
  <c r="L2" i="4"/>
  <c r="K3" i="4"/>
  <c r="K4" i="4"/>
  <c r="K2" i="4"/>
  <c r="M12" i="4" a="1"/>
  <c r="M12" i="4" s="1"/>
  <c r="J12" i="4" a="1"/>
  <c r="J12" i="4" s="1"/>
  <c r="K6" i="1" a="1"/>
  <c r="K6" i="1" s="1"/>
  <c r="G5" i="4"/>
  <c r="J5" i="4"/>
  <c r="H5" i="4"/>
  <c r="I5" i="4"/>
  <c r="J3" i="4"/>
  <c r="J4" i="4"/>
  <c r="J2" i="4"/>
  <c r="I3" i="4"/>
  <c r="I4" i="4"/>
  <c r="I2" i="4"/>
  <c r="R3" i="3" l="1"/>
  <c r="S3" i="3" s="1"/>
  <c r="T3" i="3" s="1"/>
  <c r="R11" i="3"/>
  <c r="S11" i="3" s="1"/>
  <c r="T11" i="3" s="1"/>
  <c r="R19" i="3"/>
  <c r="S19" i="3" s="1"/>
  <c r="T19" i="3" s="1"/>
  <c r="R14" i="3"/>
  <c r="S14" i="3" s="1"/>
  <c r="T14" i="3" s="1"/>
  <c r="R7" i="3"/>
  <c r="S7" i="3" s="1"/>
  <c r="T7" i="3" s="1"/>
  <c r="R15" i="3"/>
  <c r="S15" i="3" s="1"/>
  <c r="T15" i="3" s="1"/>
  <c r="R4" i="3"/>
  <c r="S4" i="3" s="1"/>
  <c r="T4" i="3" s="1"/>
  <c r="R12" i="3"/>
  <c r="S12" i="3" s="1"/>
  <c r="T12" i="3" s="1"/>
  <c r="S2" i="3"/>
  <c r="T2" i="3" s="1"/>
  <c r="R6" i="3"/>
  <c r="S6" i="3" s="1"/>
  <c r="T6" i="3" s="1"/>
  <c r="R5" i="3"/>
  <c r="S5" i="3" s="1"/>
  <c r="T5" i="3" s="1"/>
  <c r="R13" i="3"/>
  <c r="S13" i="3" s="1"/>
  <c r="T13" i="3" s="1"/>
  <c r="R8" i="3"/>
  <c r="S8" i="3" s="1"/>
  <c r="T8" i="3" s="1"/>
  <c r="R16" i="3"/>
  <c r="S16" i="3" s="1"/>
  <c r="T16" i="3" s="1"/>
  <c r="R10" i="3"/>
  <c r="S10" i="3" s="1"/>
  <c r="T10" i="3" s="1"/>
  <c r="R9" i="3"/>
  <c r="S9" i="3" s="1"/>
  <c r="T9" i="3" s="1"/>
  <c r="R17" i="3"/>
  <c r="S17" i="3" s="1"/>
  <c r="T17" i="3" s="1"/>
  <c r="R18" i="3"/>
  <c r="S18" i="3" s="1"/>
  <c r="T18" i="3" s="1"/>
  <c r="Y10" i="3"/>
  <c r="Z10" i="3" s="1"/>
  <c r="AA10" i="3" s="1"/>
  <c r="Y18" i="3"/>
  <c r="Z18" i="3" s="1"/>
  <c r="AA18" i="3" s="1"/>
  <c r="Y3" i="3"/>
  <c r="Z3" i="3" s="1"/>
  <c r="AA3" i="3" s="1"/>
  <c r="Y11" i="3"/>
  <c r="Z11" i="3" s="1"/>
  <c r="AA11" i="3" s="1"/>
  <c r="Y19" i="3"/>
  <c r="Z19" i="3" s="1"/>
  <c r="AA19" i="3" s="1"/>
  <c r="Y4" i="3"/>
  <c r="Z4" i="3" s="1"/>
  <c r="AA4" i="3" s="1"/>
  <c r="Y12" i="3"/>
  <c r="Z12" i="3" s="1"/>
  <c r="AA12" i="3" s="1"/>
  <c r="AA2" i="3"/>
  <c r="Y5" i="3"/>
  <c r="Z5" i="3" s="1"/>
  <c r="AA5" i="3" s="1"/>
  <c r="Y13" i="3"/>
  <c r="Z13" i="3" s="1"/>
  <c r="AA13" i="3" s="1"/>
  <c r="Y6" i="3"/>
  <c r="Z6" i="3" s="1"/>
  <c r="AA6" i="3" s="1"/>
  <c r="Y14" i="3"/>
  <c r="Z14" i="3" s="1"/>
  <c r="AA14" i="3" s="1"/>
  <c r="Y7" i="3"/>
  <c r="Z7" i="3" s="1"/>
  <c r="AA7" i="3" s="1"/>
  <c r="Y15" i="3"/>
  <c r="Z15" i="3" s="1"/>
  <c r="AA15" i="3" s="1"/>
  <c r="Y17" i="3"/>
  <c r="Z17" i="3" s="1"/>
  <c r="AA17" i="3" s="1"/>
  <c r="Y8" i="3"/>
  <c r="Z8" i="3" s="1"/>
  <c r="AA8" i="3" s="1"/>
  <c r="Y16" i="3"/>
  <c r="Z16" i="3" s="1"/>
  <c r="AA16" i="3" s="1"/>
  <c r="Y9" i="3"/>
  <c r="Z9" i="3" s="1"/>
  <c r="AA9" i="3" s="1"/>
  <c r="Q20" i="3"/>
  <c r="W20" i="3"/>
  <c r="P20" i="3"/>
  <c r="X20" i="3"/>
  <c r="B20" i="2"/>
  <c r="C20" i="2"/>
  <c r="D20" i="2"/>
  <c r="M3" i="2"/>
  <c r="M4" i="2"/>
  <c r="M5" i="2"/>
  <c r="M6" i="2"/>
  <c r="M20" i="2" s="1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" i="2"/>
  <c r="N23" i="2" s="1"/>
  <c r="L3" i="2"/>
  <c r="L4" i="2"/>
  <c r="L5" i="2"/>
  <c r="L23" i="2" s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" i="2"/>
  <c r="L20" i="2" s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" i="2"/>
  <c r="K20" i="2" s="1"/>
  <c r="H20" i="2"/>
  <c r="G20" i="2"/>
  <c r="A20" i="2"/>
  <c r="J19" i="2"/>
  <c r="I19" i="2"/>
  <c r="J18" i="2"/>
  <c r="I18" i="2"/>
  <c r="J17" i="2"/>
  <c r="I17" i="2"/>
  <c r="J16" i="2"/>
  <c r="I16" i="2"/>
  <c r="J15" i="2"/>
  <c r="I15" i="2"/>
  <c r="J14" i="2"/>
  <c r="I14" i="2"/>
  <c r="J13" i="2"/>
  <c r="I13" i="2"/>
  <c r="J12" i="2"/>
  <c r="I12" i="2"/>
  <c r="J11" i="2"/>
  <c r="I11" i="2"/>
  <c r="J10" i="2"/>
  <c r="I10" i="2"/>
  <c r="J9" i="2"/>
  <c r="I9" i="2"/>
  <c r="J8" i="2"/>
  <c r="I8" i="2"/>
  <c r="J7" i="2"/>
  <c r="I7" i="2"/>
  <c r="J6" i="2"/>
  <c r="I6" i="2"/>
  <c r="J5" i="2"/>
  <c r="I5" i="2"/>
  <c r="J4" i="2"/>
  <c r="I4" i="2"/>
  <c r="J3" i="2"/>
  <c r="I3" i="2"/>
  <c r="J2" i="2"/>
  <c r="I2" i="2"/>
  <c r="N6" i="1" a="1"/>
  <c r="N6" i="1" s="1"/>
  <c r="P15" i="1" s="1"/>
  <c r="Q15" i="1" s="1"/>
  <c r="R15" i="1" s="1"/>
  <c r="F20" i="1"/>
  <c r="G20" i="1"/>
  <c r="A20" i="1"/>
  <c r="C20" i="1"/>
  <c r="D20" i="1"/>
  <c r="B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H20" i="1" s="1"/>
  <c r="I2" i="1"/>
  <c r="I20" i="1" s="1"/>
  <c r="AA20" i="3" l="1"/>
  <c r="K23" i="2"/>
  <c r="T20" i="3"/>
  <c r="P8" i="1"/>
  <c r="Q8" i="1" s="1"/>
  <c r="R8" i="1" s="1"/>
  <c r="P9" i="1"/>
  <c r="Q9" i="1" s="1"/>
  <c r="R9" i="1" s="1"/>
  <c r="P10" i="1"/>
  <c r="Q10" i="1" s="1"/>
  <c r="R10" i="1" s="1"/>
  <c r="P17" i="1"/>
  <c r="Q17" i="1" s="1"/>
  <c r="R17" i="1" s="1"/>
  <c r="R2" i="1"/>
  <c r="P18" i="1"/>
  <c r="Q18" i="1" s="1"/>
  <c r="R18" i="1" s="1"/>
  <c r="P3" i="1"/>
  <c r="Q3" i="1" s="1"/>
  <c r="R3" i="1" s="1"/>
  <c r="P11" i="1"/>
  <c r="Q11" i="1" s="1"/>
  <c r="R11" i="1" s="1"/>
  <c r="P19" i="1"/>
  <c r="Q19" i="1" s="1"/>
  <c r="R19" i="1" s="1"/>
  <c r="P12" i="1"/>
  <c r="Q12" i="1" s="1"/>
  <c r="R12" i="1" s="1"/>
  <c r="P13" i="1"/>
  <c r="Q13" i="1" s="1"/>
  <c r="R13" i="1" s="1"/>
  <c r="P14" i="1"/>
  <c r="Q14" i="1" s="1"/>
  <c r="R14" i="1" s="1"/>
  <c r="P16" i="1"/>
  <c r="Q16" i="1" s="1"/>
  <c r="R16" i="1" s="1"/>
  <c r="P4" i="1"/>
  <c r="Q4" i="1" s="1"/>
  <c r="R4" i="1" s="1"/>
  <c r="P5" i="1"/>
  <c r="Q5" i="1" s="1"/>
  <c r="R5" i="1" s="1"/>
  <c r="P6" i="1"/>
  <c r="Q6" i="1" s="1"/>
  <c r="R6" i="1" s="1"/>
  <c r="P7" i="1"/>
  <c r="Q7" i="1" s="1"/>
  <c r="R7" i="1" s="1"/>
  <c r="I20" i="2"/>
  <c r="J20" i="2"/>
  <c r="J23" i="2" s="1"/>
  <c r="J27" i="2" s="1" a="1"/>
  <c r="J27" i="2" s="1"/>
  <c r="N27" i="2" s="1" a="1"/>
  <c r="N27" i="2" s="1"/>
  <c r="O16" i="2" l="1"/>
  <c r="P16" i="2" s="1"/>
  <c r="Q16" i="2" s="1"/>
  <c r="O11" i="2"/>
  <c r="P11" i="2" s="1"/>
  <c r="Q11" i="2" s="1"/>
  <c r="O9" i="2"/>
  <c r="P9" i="2" s="1"/>
  <c r="Q9" i="2" s="1"/>
  <c r="O19" i="2"/>
  <c r="P19" i="2" s="1"/>
  <c r="Q19" i="2" s="1"/>
  <c r="O17" i="2"/>
  <c r="P17" i="2" s="1"/>
  <c r="Q17" i="2" s="1"/>
  <c r="O4" i="2"/>
  <c r="P4" i="2" s="1"/>
  <c r="Q4" i="2" s="1"/>
  <c r="O6" i="2"/>
  <c r="P6" i="2" s="1"/>
  <c r="Q6" i="2" s="1"/>
  <c r="O12" i="2"/>
  <c r="P12" i="2" s="1"/>
  <c r="Q12" i="2" s="1"/>
  <c r="O10" i="2"/>
  <c r="P10" i="2" s="1"/>
  <c r="Q10" i="2" s="1"/>
  <c r="O7" i="2"/>
  <c r="P7" i="2" s="1"/>
  <c r="Q7" i="2" s="1"/>
  <c r="O3" i="2"/>
  <c r="P3" i="2" s="1"/>
  <c r="Q3" i="2" s="1"/>
  <c r="O5" i="2"/>
  <c r="P5" i="2" s="1"/>
  <c r="Q5" i="2" s="1"/>
  <c r="O14" i="2"/>
  <c r="P14" i="2" s="1"/>
  <c r="Q14" i="2" s="1"/>
  <c r="O13" i="2"/>
  <c r="P13" i="2" s="1"/>
  <c r="Q13" i="2" s="1"/>
  <c r="O18" i="2"/>
  <c r="P18" i="2" s="1"/>
  <c r="Q18" i="2" s="1"/>
  <c r="O15" i="2"/>
  <c r="P15" i="2" s="1"/>
  <c r="Q15" i="2" s="1"/>
  <c r="O2" i="2"/>
  <c r="P2" i="2" s="1"/>
  <c r="Q2" i="2" s="1"/>
  <c r="Q20" i="2" s="1"/>
  <c r="O8" i="2"/>
  <c r="P8" i="2" s="1"/>
  <c r="Q8" i="2" s="1"/>
  <c r="R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Shutenov Batyrkhan</author>
  </authors>
  <commentList>
    <comment ref="Y2" authorId="0" shapeId="0" xr:uid="{EEFA57AA-BA50-4961-8013-122AFA2571F8}">
      <text>
        <r>
          <rPr>
            <b/>
            <sz val="9"/>
            <color indexed="81"/>
            <rFont val="Tahoma"/>
            <family val="2"/>
            <charset val="204"/>
          </rPr>
          <t>Shutenov Batyrkhan: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<sst xmlns="http://schemas.openxmlformats.org/spreadsheetml/2006/main" count="290" uniqueCount="217">
  <si>
    <t>Qк, Гкал/ч_1</t>
  </si>
  <si>
    <t xml:space="preserve">Вк, т/ч </t>
  </si>
  <si>
    <t>Потр.  угля, Гкал/ч</t>
  </si>
  <si>
    <t>Потр. угля, т.у.т/ч</t>
  </si>
  <si>
    <t>x^2</t>
  </si>
  <si>
    <t>x*y</t>
  </si>
  <si>
    <t>Вк — расход топлива</t>
  </si>
  <si>
    <t>Qк — паропроизводительность котлов</t>
  </si>
  <si>
    <t>x (Qk)</t>
  </si>
  <si>
    <t>y (Вк)</t>
  </si>
  <si>
    <t>Жирный шрифт -- СУММА</t>
  </si>
  <si>
    <t xml:space="preserve"> </t>
  </si>
  <si>
    <t>Пишем уравнение наименьших квадратов линейной функции</t>
  </si>
  <si>
    <t xml:space="preserve">a= </t>
  </si>
  <si>
    <t>b=</t>
  </si>
  <si>
    <t>y - linear</t>
  </si>
  <si>
    <t>d^2</t>
  </si>
  <si>
    <t>d (отклонение)</t>
  </si>
  <si>
    <t>Матричный способ определения коэф a &amp; b</t>
  </si>
  <si>
    <t xml:space="preserve"> &lt;--- Сумма квадратов отклонения</t>
  </si>
  <si>
    <r>
      <rPr>
        <b/>
        <sz val="11"/>
        <color theme="1"/>
        <rFont val="Calibri"/>
        <family val="2"/>
        <charset val="204"/>
        <scheme val="minor"/>
      </rPr>
      <t>Невязка</t>
    </r>
    <r>
      <rPr>
        <sz val="11"/>
        <color theme="1"/>
        <rFont val="Calibri"/>
        <family val="2"/>
        <scheme val="minor"/>
      </rPr>
      <t xml:space="preserve"> </t>
    </r>
  </si>
  <si>
    <t>Котел №1 данные</t>
  </si>
  <si>
    <t>x^3</t>
  </si>
  <si>
    <t>x^4</t>
  </si>
  <si>
    <t>x^2*y</t>
  </si>
  <si>
    <t>a=</t>
  </si>
  <si>
    <t>c=</t>
  </si>
  <si>
    <t>y quadratic</t>
  </si>
  <si>
    <t>d</t>
  </si>
  <si>
    <t>&lt;-- Сумма квадратов отклонения</t>
  </si>
  <si>
    <t xml:space="preserve">Матрица для определния коэф a,b,c в уравнений </t>
  </si>
  <si>
    <t>Данные по формуле</t>
  </si>
  <si>
    <t>Котел №7</t>
  </si>
  <si>
    <t>Год</t>
  </si>
  <si>
    <t>Квартал №</t>
  </si>
  <si>
    <r>
      <t>Q</t>
    </r>
    <r>
      <rPr>
        <vertAlign val="subscript"/>
        <sz val="10"/>
        <color rgb="FF000000"/>
        <rFont val="Times New Roman"/>
        <family val="1"/>
        <charset val="204"/>
      </rPr>
      <t>к</t>
    </r>
    <r>
      <rPr>
        <sz val="10"/>
        <color rgb="FF000000"/>
        <rFont val="Times New Roman"/>
        <family val="1"/>
        <charset val="204"/>
      </rPr>
      <t>, Гкал/ч</t>
    </r>
  </si>
  <si>
    <t>Отопительный сезон</t>
  </si>
  <si>
    <t>236.27</t>
  </si>
  <si>
    <t>252.62</t>
  </si>
  <si>
    <t>229.26</t>
  </si>
  <si>
    <t>245.55</t>
  </si>
  <si>
    <t>216.40</t>
  </si>
  <si>
    <t>263.15</t>
  </si>
  <si>
    <t>189.34</t>
  </si>
  <si>
    <t>259.68</t>
  </si>
  <si>
    <t>253.28</t>
  </si>
  <si>
    <t>Неотопительный сезон</t>
  </si>
  <si>
    <t>231.41</t>
  </si>
  <si>
    <t>212.71</t>
  </si>
  <si>
    <t>211.04</t>
  </si>
  <si>
    <t>207.85</t>
  </si>
  <si>
    <t>247.58</t>
  </si>
  <si>
    <t>257.63</t>
  </si>
  <si>
    <t>220.59</t>
  </si>
  <si>
    <t>242.63</t>
  </si>
  <si>
    <t>201.24</t>
  </si>
  <si>
    <t>Котел №1</t>
  </si>
  <si>
    <t>Вк, т/ч</t>
  </si>
  <si>
    <t xml:space="preserve"> КПД,%</t>
  </si>
  <si>
    <t>КПД,%</t>
  </si>
  <si>
    <t>67.42</t>
  </si>
  <si>
    <t>266.9</t>
  </si>
  <si>
    <t>38.1</t>
  </si>
  <si>
    <t>88.52%</t>
  </si>
  <si>
    <t>197.33</t>
  </si>
  <si>
    <t>56.84</t>
  </si>
  <si>
    <t>225.0</t>
  </si>
  <si>
    <t>32.1</t>
  </si>
  <si>
    <t>87.69</t>
  </si>
  <si>
    <t>72.18</t>
  </si>
  <si>
    <t>286.0</t>
  </si>
  <si>
    <t>40.9</t>
  </si>
  <si>
    <t>88.34%</t>
  </si>
  <si>
    <t>219.17</t>
  </si>
  <si>
    <t>62.29</t>
  </si>
  <si>
    <t>246.8</t>
  </si>
  <si>
    <t>35.3</t>
  </si>
  <si>
    <t>88.81</t>
  </si>
  <si>
    <t>64.45</t>
  </si>
  <si>
    <t>256.5</t>
  </si>
  <si>
    <t>36.6</t>
  </si>
  <si>
    <t>89.38%</t>
  </si>
  <si>
    <t>243.25</t>
  </si>
  <si>
    <t>70.44</t>
  </si>
  <si>
    <t>277.7</t>
  </si>
  <si>
    <t>39.7</t>
  </si>
  <si>
    <t>87.60</t>
  </si>
  <si>
    <t>70.06</t>
  </si>
  <si>
    <t>279.4</t>
  </si>
  <si>
    <t>39.9</t>
  </si>
  <si>
    <t>87.88%</t>
  </si>
  <si>
    <t>239.46</t>
  </si>
  <si>
    <t>69.26</t>
  </si>
  <si>
    <t>274.8</t>
  </si>
  <si>
    <t>39.3</t>
  </si>
  <si>
    <t>87.13</t>
  </si>
  <si>
    <t>62.48</t>
  </si>
  <si>
    <t>247.7</t>
  </si>
  <si>
    <t>35.4</t>
  </si>
  <si>
    <t>87.35%</t>
  </si>
  <si>
    <t>201.95</t>
  </si>
  <si>
    <t>58.62</t>
  </si>
  <si>
    <t>232.4</t>
  </si>
  <si>
    <t>33.2</t>
  </si>
  <si>
    <t>86.89</t>
  </si>
  <si>
    <t>77.16</t>
  </si>
  <si>
    <t>303.4</t>
  </si>
  <si>
    <t>43.3</t>
  </si>
  <si>
    <t>86.74%</t>
  </si>
  <si>
    <t>226.16</t>
  </si>
  <si>
    <t>65.89</t>
  </si>
  <si>
    <t>261.8</t>
  </si>
  <si>
    <t>37.4</t>
  </si>
  <si>
    <t>86.39</t>
  </si>
  <si>
    <t>54.47</t>
  </si>
  <si>
    <t>217.0</t>
  </si>
  <si>
    <t>31.0</t>
  </si>
  <si>
    <t>87.27%</t>
  </si>
  <si>
    <t>73.70</t>
  </si>
  <si>
    <t>292.2</t>
  </si>
  <si>
    <t>41.7</t>
  </si>
  <si>
    <t>88.86%</t>
  </si>
  <si>
    <t>71.90</t>
  </si>
  <si>
    <t>286.5</t>
  </si>
  <si>
    <t>88.40%</t>
  </si>
  <si>
    <t>66.62</t>
  </si>
  <si>
    <t>263.2</t>
  </si>
  <si>
    <t>37.6</t>
  </si>
  <si>
    <t>87.92%</t>
  </si>
  <si>
    <t>248.78</t>
  </si>
  <si>
    <t>73.34</t>
  </si>
  <si>
    <t>291.2</t>
  </si>
  <si>
    <t>41.6</t>
  </si>
  <si>
    <t>85.44</t>
  </si>
  <si>
    <t>61.28</t>
  </si>
  <si>
    <t>242.4</t>
  </si>
  <si>
    <t>34.6</t>
  </si>
  <si>
    <t>87.77%</t>
  </si>
  <si>
    <t>215.96</t>
  </si>
  <si>
    <t>62.42</t>
  </si>
  <si>
    <t>246.9</t>
  </si>
  <si>
    <t>87.48</t>
  </si>
  <si>
    <t>60.93</t>
  </si>
  <si>
    <t>240.3</t>
  </si>
  <si>
    <t>34.3</t>
  </si>
  <si>
    <t>87.82%</t>
  </si>
  <si>
    <t>232.56</t>
  </si>
  <si>
    <t>67.36</t>
  </si>
  <si>
    <t>87.14</t>
  </si>
  <si>
    <t>60.46</t>
  </si>
  <si>
    <t>239.2</t>
  </si>
  <si>
    <t>34.2</t>
  </si>
  <si>
    <t>86.88%</t>
  </si>
  <si>
    <t>203.17</t>
  </si>
  <si>
    <t>233.4</t>
  </si>
  <si>
    <t>33.3</t>
  </si>
  <si>
    <t>87.06</t>
  </si>
  <si>
    <t>71.83</t>
  </si>
  <si>
    <t>283.9</t>
  </si>
  <si>
    <t>40.6</t>
  </si>
  <si>
    <t>87.22%</t>
  </si>
  <si>
    <t>239.28</t>
  </si>
  <si>
    <t>70.21</t>
  </si>
  <si>
    <t>278.9</t>
  </si>
  <si>
    <t>39.8</t>
  </si>
  <si>
    <t>85.80</t>
  </si>
  <si>
    <t>74.02</t>
  </si>
  <si>
    <t>294.2</t>
  </si>
  <si>
    <t>42.0</t>
  </si>
  <si>
    <t>87.56%</t>
  </si>
  <si>
    <t>260.58</t>
  </si>
  <si>
    <t>74.84</t>
  </si>
  <si>
    <t>298.4</t>
  </si>
  <si>
    <t>42.6</t>
  </si>
  <si>
    <t>87.33</t>
  </si>
  <si>
    <t>63.45</t>
  </si>
  <si>
    <t>251.6</t>
  </si>
  <si>
    <t>35.9</t>
  </si>
  <si>
    <t>87.68%</t>
  </si>
  <si>
    <t>252.67</t>
  </si>
  <si>
    <t>74.73</t>
  </si>
  <si>
    <t>296.9</t>
  </si>
  <si>
    <t>42.4</t>
  </si>
  <si>
    <t>85.10</t>
  </si>
  <si>
    <t>68.75</t>
  </si>
  <si>
    <t>274.1</t>
  </si>
  <si>
    <t>39.2</t>
  </si>
  <si>
    <t>232.71</t>
  </si>
  <si>
    <t>68.41</t>
  </si>
  <si>
    <t>272.3</t>
  </si>
  <si>
    <t>38.9</t>
  </si>
  <si>
    <t>85.47</t>
  </si>
  <si>
    <t>57.49</t>
  </si>
  <si>
    <t>229.0</t>
  </si>
  <si>
    <t>32.7</t>
  </si>
  <si>
    <t>199.81</t>
  </si>
  <si>
    <t>58.51</t>
  </si>
  <si>
    <t>232.3</t>
  </si>
  <si>
    <t>86.02</t>
  </si>
  <si>
    <t>Средн.</t>
  </si>
  <si>
    <t>232.1</t>
  </si>
  <si>
    <t>66.6</t>
  </si>
  <si>
    <t>264.0</t>
  </si>
  <si>
    <t>37.72</t>
  </si>
  <si>
    <t>87.89%</t>
  </si>
  <si>
    <t>226.7</t>
  </si>
  <si>
    <t>65.86</t>
  </si>
  <si>
    <t>261.4</t>
  </si>
  <si>
    <t>37.3</t>
  </si>
  <si>
    <t>86.77</t>
  </si>
  <si>
    <t>отопительный сезон</t>
  </si>
  <si>
    <t>неотопительный сезон</t>
  </si>
  <si>
    <t>Котел №2</t>
  </si>
  <si>
    <t>y linear</t>
  </si>
  <si>
    <t>ЛЕТО</t>
  </si>
  <si>
    <t>x, КПД (%)</t>
  </si>
  <si>
    <t>y, Вк (Гкал/ч)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</si>
</sst>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vertAlign val="subscript"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2"/>
      <color rgb="FF595959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1" fillId="0" borderId="0" xfId="0" applyFont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0" borderId="4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right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right" vertical="center"/>
    </xf>
    <xf numFmtId="0" fontId="0" fillId="6" borderId="9" xfId="0" applyFill="1" applyBorder="1"/>
    <xf numFmtId="0" fontId="0" fillId="7" borderId="9" xfId="0" applyFill="1" applyBorder="1"/>
    <xf numFmtId="0" fontId="8" fillId="2" borderId="1" xfId="0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8" fillId="3" borderId="3" xfId="0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 readingOrder="1"/>
    </xf>
    <xf numFmtId="0" fontId="10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/>
    </xf>
    <xf numFmtId="0" fontId="5" fillId="0" borderId="0" xfId="0" applyFont="1" applyFill="1" applyBorder="1"/>
    <xf numFmtId="0" fontId="12" fillId="0" borderId="0" xfId="0" applyFont="1"/>
    <xf numFmtId="0" fontId="5" fillId="8" borderId="9" xfId="0" applyFont="1" applyFill="1" applyBorder="1"/>
    <xf numFmtId="0" fontId="0" fillId="8" borderId="9" xfId="0" applyFill="1" applyBorder="1"/>
    <xf numFmtId="0" fontId="8" fillId="3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10" fillId="4" borderId="8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952466056600558E-2"/>
          <c:y val="0.11643304322731191"/>
          <c:w val="0.80938857054795221"/>
          <c:h val="0.804080378261898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лин!$F$2:$F$19</c:f>
              <c:numCache>
                <c:formatCode>General</c:formatCode>
                <c:ptCount val="18"/>
                <c:pt idx="0">
                  <c:v>197.33</c:v>
                </c:pt>
                <c:pt idx="1">
                  <c:v>219.17</c:v>
                </c:pt>
                <c:pt idx="2">
                  <c:v>243.25</c:v>
                </c:pt>
                <c:pt idx="3">
                  <c:v>239.46</c:v>
                </c:pt>
                <c:pt idx="4">
                  <c:v>201.95</c:v>
                </c:pt>
                <c:pt idx="5">
                  <c:v>226.16</c:v>
                </c:pt>
                <c:pt idx="6">
                  <c:v>239.46</c:v>
                </c:pt>
                <c:pt idx="7">
                  <c:v>201.95</c:v>
                </c:pt>
                <c:pt idx="8">
                  <c:v>226.16</c:v>
                </c:pt>
                <c:pt idx="9">
                  <c:v>248.78</c:v>
                </c:pt>
                <c:pt idx="10">
                  <c:v>215.96</c:v>
                </c:pt>
                <c:pt idx="11">
                  <c:v>232.56</c:v>
                </c:pt>
                <c:pt idx="12">
                  <c:v>203.17</c:v>
                </c:pt>
                <c:pt idx="13">
                  <c:v>239.28</c:v>
                </c:pt>
                <c:pt idx="14">
                  <c:v>260.58</c:v>
                </c:pt>
                <c:pt idx="15">
                  <c:v>252.67</c:v>
                </c:pt>
                <c:pt idx="16">
                  <c:v>232.71</c:v>
                </c:pt>
                <c:pt idx="17">
                  <c:v>199.81</c:v>
                </c:pt>
              </c:numCache>
            </c:numRef>
          </c:xVal>
          <c:yVal>
            <c:numRef>
              <c:f>лин!$G$2:$G$19</c:f>
              <c:numCache>
                <c:formatCode>General</c:formatCode>
                <c:ptCount val="18"/>
                <c:pt idx="0">
                  <c:v>56.84</c:v>
                </c:pt>
                <c:pt idx="1">
                  <c:v>62.29</c:v>
                </c:pt>
                <c:pt idx="2">
                  <c:v>70.44</c:v>
                </c:pt>
                <c:pt idx="3">
                  <c:v>69.260000000000005</c:v>
                </c:pt>
                <c:pt idx="4">
                  <c:v>58.62</c:v>
                </c:pt>
                <c:pt idx="5">
                  <c:v>65.89</c:v>
                </c:pt>
                <c:pt idx="6">
                  <c:v>69.260000000000005</c:v>
                </c:pt>
                <c:pt idx="7">
                  <c:v>58.62</c:v>
                </c:pt>
                <c:pt idx="8">
                  <c:v>65.89</c:v>
                </c:pt>
                <c:pt idx="9">
                  <c:v>73.34</c:v>
                </c:pt>
                <c:pt idx="10">
                  <c:v>62.42</c:v>
                </c:pt>
                <c:pt idx="11">
                  <c:v>67.36</c:v>
                </c:pt>
                <c:pt idx="12">
                  <c:v>58.62</c:v>
                </c:pt>
                <c:pt idx="13">
                  <c:v>70.209999999999994</c:v>
                </c:pt>
                <c:pt idx="14">
                  <c:v>74.84</c:v>
                </c:pt>
                <c:pt idx="15">
                  <c:v>74.73</c:v>
                </c:pt>
                <c:pt idx="16">
                  <c:v>68.41</c:v>
                </c:pt>
                <c:pt idx="17">
                  <c:v>58.51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9-4AA4-8A70-9716FB920D5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лин!$F$2:$F$19</c:f>
              <c:numCache>
                <c:formatCode>General</c:formatCode>
                <c:ptCount val="18"/>
                <c:pt idx="0">
                  <c:v>197.33</c:v>
                </c:pt>
                <c:pt idx="1">
                  <c:v>219.17</c:v>
                </c:pt>
                <c:pt idx="2">
                  <c:v>243.25</c:v>
                </c:pt>
                <c:pt idx="3">
                  <c:v>239.46</c:v>
                </c:pt>
                <c:pt idx="4">
                  <c:v>201.95</c:v>
                </c:pt>
                <c:pt idx="5">
                  <c:v>226.16</c:v>
                </c:pt>
                <c:pt idx="6">
                  <c:v>239.46</c:v>
                </c:pt>
                <c:pt idx="7">
                  <c:v>201.95</c:v>
                </c:pt>
                <c:pt idx="8">
                  <c:v>226.16</c:v>
                </c:pt>
                <c:pt idx="9">
                  <c:v>248.78</c:v>
                </c:pt>
                <c:pt idx="10">
                  <c:v>215.96</c:v>
                </c:pt>
                <c:pt idx="11">
                  <c:v>232.56</c:v>
                </c:pt>
                <c:pt idx="12">
                  <c:v>203.17</c:v>
                </c:pt>
                <c:pt idx="13">
                  <c:v>239.28</c:v>
                </c:pt>
                <c:pt idx="14">
                  <c:v>260.58</c:v>
                </c:pt>
                <c:pt idx="15">
                  <c:v>252.67</c:v>
                </c:pt>
                <c:pt idx="16">
                  <c:v>232.71</c:v>
                </c:pt>
                <c:pt idx="17">
                  <c:v>199.81</c:v>
                </c:pt>
              </c:numCache>
            </c:numRef>
          </c:xVal>
          <c:yVal>
            <c:numRef>
              <c:f>лин!$P$2:$P$18</c:f>
              <c:numCache>
                <c:formatCode>General</c:formatCode>
                <c:ptCount val="17"/>
                <c:pt idx="0">
                  <c:v>57.083746848912256</c:v>
                </c:pt>
                <c:pt idx="1">
                  <c:v>63.61514775862527</c:v>
                </c:pt>
                <c:pt idx="2">
                  <c:v>70.816435941129384</c:v>
                </c:pt>
                <c:pt idx="3">
                  <c:v>69.68301060011234</c:v>
                </c:pt>
                <c:pt idx="4">
                  <c:v>58.465389349043853</c:v>
                </c:pt>
                <c:pt idx="5">
                  <c:v>65.705554917915293</c:v>
                </c:pt>
                <c:pt idx="6">
                  <c:v>69.68301060011234</c:v>
                </c:pt>
                <c:pt idx="7">
                  <c:v>58.465389349043853</c:v>
                </c:pt>
                <c:pt idx="8">
                  <c:v>65.705554917915293</c:v>
                </c:pt>
                <c:pt idx="9">
                  <c:v>72.470220145832357</c:v>
                </c:pt>
                <c:pt idx="10">
                  <c:v>62.655175372170206</c:v>
                </c:pt>
                <c:pt idx="11">
                  <c:v>67.619518554461237</c:v>
                </c:pt>
                <c:pt idx="12">
                  <c:v>58.830238667260424</c:v>
                </c:pt>
                <c:pt idx="13">
                  <c:v>69.629180372834483</c:v>
                </c:pt>
                <c:pt idx="14">
                  <c:v>75.999090600713927</c:v>
                </c:pt>
                <c:pt idx="15">
                  <c:v>73.633551168670436</c:v>
                </c:pt>
                <c:pt idx="16">
                  <c:v>67.664377077192782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A9-4AA4-8A70-9716FB920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403184"/>
        <c:axId val="1784482368"/>
      </c:scatterChart>
      <c:valAx>
        <c:axId val="1884403184"/>
        <c:scaling>
          <c:orientation val="minMax"/>
          <c:max val="265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chemeClr val="tx2"/>
                    </a:solidFill>
                  </a:rPr>
                  <a:t>Q</a:t>
                </a:r>
                <a:r>
                  <a:rPr lang="ru-RU" sz="1100" b="1">
                    <a:solidFill>
                      <a:schemeClr val="tx2"/>
                    </a:solidFill>
                  </a:rPr>
                  <a:t>к — паропроизводительность котлов </a:t>
                </a:r>
              </a:p>
            </c:rich>
          </c:tx>
          <c:layout>
            <c:manualLayout>
              <c:xMode val="edge"/>
              <c:yMode val="edge"/>
              <c:x val="0.35567206788269712"/>
              <c:y val="0.96151371725544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4482368"/>
        <c:crossesAt val="0"/>
        <c:crossBetween val="midCat"/>
      </c:valAx>
      <c:valAx>
        <c:axId val="1784482368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>
                    <a:solidFill>
                      <a:schemeClr val="tx2"/>
                    </a:solidFill>
                  </a:rPr>
                  <a:t>Вк — расход топлива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4403184"/>
        <c:crosses val="autoZero"/>
        <c:crossBetween val="midCat"/>
        <c:majorUnit val="5"/>
        <c:minorUnit val="1"/>
      </c:valAx>
      <c:spPr>
        <a:noFill/>
        <a:ln>
          <a:noFill/>
        </a:ln>
        <a:effectLst/>
      </c:spPr>
    </c:plotArea>
    <c:legend>
      <c:legendPos val="r"/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>
        <c:manualLayout>
          <c:xMode val="edge"/>
          <c:yMode val="edge"/>
          <c:x val="0.85416702068626871"/>
          <c:y val="0.48259802338865199"/>
          <c:w val="0.14397254526714368"/>
          <c:h val="0.191735446268203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7963948745910231E-2"/>
          <c:y val="9.3806020475318302E-2"/>
          <c:w val="0.76956567346769444"/>
          <c:h val="0.7597056608363311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'Квад '!$G$2:$G$19</c:f>
              <c:numCache>
                <c:formatCode>General</c:formatCode>
                <c:ptCount val="18"/>
                <c:pt idx="0">
                  <c:v>197.33</c:v>
                </c:pt>
                <c:pt idx="1">
                  <c:v>219.17</c:v>
                </c:pt>
                <c:pt idx="2">
                  <c:v>243.25</c:v>
                </c:pt>
                <c:pt idx="3">
                  <c:v>239.46</c:v>
                </c:pt>
                <c:pt idx="4">
                  <c:v>201.95</c:v>
                </c:pt>
                <c:pt idx="5">
                  <c:v>226.16</c:v>
                </c:pt>
                <c:pt idx="6">
                  <c:v>239.46</c:v>
                </c:pt>
                <c:pt idx="7">
                  <c:v>201.95</c:v>
                </c:pt>
                <c:pt idx="8">
                  <c:v>226.16</c:v>
                </c:pt>
                <c:pt idx="9">
                  <c:v>248.78</c:v>
                </c:pt>
                <c:pt idx="10">
                  <c:v>215.96</c:v>
                </c:pt>
                <c:pt idx="11">
                  <c:v>232.56</c:v>
                </c:pt>
                <c:pt idx="12">
                  <c:v>203.17</c:v>
                </c:pt>
                <c:pt idx="13">
                  <c:v>239.28</c:v>
                </c:pt>
                <c:pt idx="14">
                  <c:v>260.58</c:v>
                </c:pt>
                <c:pt idx="15">
                  <c:v>252.67</c:v>
                </c:pt>
                <c:pt idx="16">
                  <c:v>232.71</c:v>
                </c:pt>
                <c:pt idx="17">
                  <c:v>199.81</c:v>
                </c:pt>
              </c:numCache>
            </c:numRef>
          </c:xVal>
          <c:yVal>
            <c:numRef>
              <c:f>'Квад '!$H$2:$H$19</c:f>
              <c:numCache>
                <c:formatCode>General</c:formatCode>
                <c:ptCount val="18"/>
                <c:pt idx="0">
                  <c:v>56.84</c:v>
                </c:pt>
                <c:pt idx="1">
                  <c:v>62.29</c:v>
                </c:pt>
                <c:pt idx="2">
                  <c:v>70.44</c:v>
                </c:pt>
                <c:pt idx="3">
                  <c:v>69.260000000000005</c:v>
                </c:pt>
                <c:pt idx="4">
                  <c:v>58.62</c:v>
                </c:pt>
                <c:pt idx="5">
                  <c:v>65.89</c:v>
                </c:pt>
                <c:pt idx="6">
                  <c:v>69.260000000000005</c:v>
                </c:pt>
                <c:pt idx="7">
                  <c:v>58.62</c:v>
                </c:pt>
                <c:pt idx="8">
                  <c:v>65.89</c:v>
                </c:pt>
                <c:pt idx="9">
                  <c:v>73.34</c:v>
                </c:pt>
                <c:pt idx="10">
                  <c:v>62.42</c:v>
                </c:pt>
                <c:pt idx="11">
                  <c:v>67.36</c:v>
                </c:pt>
                <c:pt idx="12">
                  <c:v>58.62</c:v>
                </c:pt>
                <c:pt idx="13">
                  <c:v>70.209999999999994</c:v>
                </c:pt>
                <c:pt idx="14">
                  <c:v>74.84</c:v>
                </c:pt>
                <c:pt idx="15">
                  <c:v>74.73</c:v>
                </c:pt>
                <c:pt idx="16">
                  <c:v>68.41</c:v>
                </c:pt>
                <c:pt idx="17">
                  <c:v>58.51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E-44CF-A9E5-74CCC93C25C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>
                <a:outerShdw blurRad="50800" dist="50800" dir="5400000" sx="106000" sy="106000" algn="ctr" rotWithShape="0">
                  <a:schemeClr val="bg1"/>
                </a:outerShdw>
              </a:effectLst>
            </c:spPr>
            <c:trendlineType val="exp"/>
            <c:dispRSqr val="0"/>
            <c:dispEq val="0"/>
          </c:trendline>
          <c:xVal>
            <c:numRef>
              <c:f>'Квад '!$G$2:$G$19</c:f>
              <c:numCache>
                <c:formatCode>General</c:formatCode>
                <c:ptCount val="18"/>
                <c:pt idx="0">
                  <c:v>197.33</c:v>
                </c:pt>
                <c:pt idx="1">
                  <c:v>219.17</c:v>
                </c:pt>
                <c:pt idx="2">
                  <c:v>243.25</c:v>
                </c:pt>
                <c:pt idx="3">
                  <c:v>239.46</c:v>
                </c:pt>
                <c:pt idx="4">
                  <c:v>201.95</c:v>
                </c:pt>
                <c:pt idx="5">
                  <c:v>226.16</c:v>
                </c:pt>
                <c:pt idx="6">
                  <c:v>239.46</c:v>
                </c:pt>
                <c:pt idx="7">
                  <c:v>201.95</c:v>
                </c:pt>
                <c:pt idx="8">
                  <c:v>226.16</c:v>
                </c:pt>
                <c:pt idx="9">
                  <c:v>248.78</c:v>
                </c:pt>
                <c:pt idx="10">
                  <c:v>215.96</c:v>
                </c:pt>
                <c:pt idx="11">
                  <c:v>232.56</c:v>
                </c:pt>
                <c:pt idx="12">
                  <c:v>203.17</c:v>
                </c:pt>
                <c:pt idx="13">
                  <c:v>239.28</c:v>
                </c:pt>
                <c:pt idx="14">
                  <c:v>260.58</c:v>
                </c:pt>
                <c:pt idx="15">
                  <c:v>252.67</c:v>
                </c:pt>
                <c:pt idx="16">
                  <c:v>232.71</c:v>
                </c:pt>
                <c:pt idx="17">
                  <c:v>199.81</c:v>
                </c:pt>
              </c:numCache>
            </c:numRef>
          </c:xVal>
          <c:yVal>
            <c:numRef>
              <c:f>'Квад '!$O$2:$O$19</c:f>
              <c:numCache>
                <c:formatCode>General</c:formatCode>
                <c:ptCount val="18"/>
                <c:pt idx="0">
                  <c:v>57.382946534825848</c:v>
                </c:pt>
                <c:pt idx="1">
                  <c:v>63.885079357007754</c:v>
                </c:pt>
                <c:pt idx="2">
                  <c:v>71.096215638561347</c:v>
                </c:pt>
                <c:pt idx="3">
                  <c:v>69.958311206410372</c:v>
                </c:pt>
                <c:pt idx="4">
                  <c:v>58.755367413596687</c:v>
                </c:pt>
                <c:pt idx="5">
                  <c:v>65.973795061126125</c:v>
                </c:pt>
                <c:pt idx="6">
                  <c:v>69.958311206410372</c:v>
                </c:pt>
                <c:pt idx="7">
                  <c:v>58.755367413596687</c:v>
                </c:pt>
                <c:pt idx="8">
                  <c:v>65.973795061126125</c:v>
                </c:pt>
                <c:pt idx="9">
                  <c:v>72.758498436238966</c:v>
                </c:pt>
                <c:pt idx="10">
                  <c:v>62.927130872664698</c:v>
                </c:pt>
                <c:pt idx="11">
                  <c:v>67.889474163853436</c:v>
                </c:pt>
                <c:pt idx="12">
                  <c:v>59.118052967951463</c:v>
                </c:pt>
                <c:pt idx="13">
                  <c:v>69.904295470890148</c:v>
                </c:pt>
                <c:pt idx="14">
                  <c:v>76.313292476554466</c:v>
                </c:pt>
                <c:pt idx="15">
                  <c:v>73.929203432265183</c:v>
                </c:pt>
                <c:pt idx="16">
                  <c:v>67.934410316148274</c:v>
                </c:pt>
                <c:pt idx="17">
                  <c:v>58.119455158871233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E-44CF-A9E5-74CCC93C2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5922031"/>
        <c:axId val="614847695"/>
      </c:scatterChart>
      <c:valAx>
        <c:axId val="785922031"/>
        <c:scaling>
          <c:orientation val="minMax"/>
          <c:min val="1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Q</a:t>
                </a:r>
                <a:r>
                  <a:rPr lang="ru-RU" sz="1200" b="1" i="0" baseline="0">
                    <a:effectLst/>
                  </a:rPr>
                  <a:t>к — паропроизводительность котлов </a:t>
                </a:r>
                <a:endParaRPr lang="ru-RU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4847695"/>
        <c:crosses val="autoZero"/>
        <c:crossBetween val="midCat"/>
      </c:valAx>
      <c:valAx>
        <c:axId val="614847695"/>
        <c:scaling>
          <c:orientation val="minMax"/>
          <c:min val="5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 i="0" baseline="0">
                    <a:effectLst/>
                  </a:rPr>
                  <a:t>Вк — расход топлива</a:t>
                </a:r>
                <a:endParaRPr lang="ru-RU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286195989776654E-2"/>
              <c:y val="0.315566558027279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592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8779855754036452"/>
          <c:y val="0.44280267239322357"/>
          <c:w val="9.9350646941426368E-2"/>
          <c:h val="0.135606776425674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6099681641124"/>
          <c:y val="0.11673527772885169"/>
          <c:w val="0.74221355190284566"/>
          <c:h val="0.74317195511343492"/>
        </c:manualLayout>
      </c:layout>
      <c:scatterChart>
        <c:scatterStyle val="lineMarker"/>
        <c:varyColors val="0"/>
        <c:ser>
          <c:idx val="0"/>
          <c:order val="0"/>
          <c:tx>
            <c:strRef>
              <c:f>Таблица!$O$1</c:f>
              <c:strCache>
                <c:ptCount val="1"/>
                <c:pt idx="0">
                  <c:v>y (Вк)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Таблица!$N$2:$N$19</c:f>
              <c:numCache>
                <c:formatCode>General</c:formatCode>
                <c:ptCount val="18"/>
                <c:pt idx="0">
                  <c:v>231.41</c:v>
                </c:pt>
                <c:pt idx="1">
                  <c:v>212.71</c:v>
                </c:pt>
                <c:pt idx="2">
                  <c:v>211.04</c:v>
                </c:pt>
                <c:pt idx="3">
                  <c:v>207.85</c:v>
                </c:pt>
                <c:pt idx="4">
                  <c:v>247.58</c:v>
                </c:pt>
                <c:pt idx="5">
                  <c:v>257.63</c:v>
                </c:pt>
                <c:pt idx="6">
                  <c:v>220.59</c:v>
                </c:pt>
                <c:pt idx="7">
                  <c:v>242.63</c:v>
                </c:pt>
                <c:pt idx="8">
                  <c:v>201.24</c:v>
                </c:pt>
                <c:pt idx="9">
                  <c:v>248.78</c:v>
                </c:pt>
                <c:pt idx="10">
                  <c:v>215.96</c:v>
                </c:pt>
                <c:pt idx="11">
                  <c:v>232.56</c:v>
                </c:pt>
                <c:pt idx="12">
                  <c:v>203.17</c:v>
                </c:pt>
                <c:pt idx="13">
                  <c:v>239.28</c:v>
                </c:pt>
                <c:pt idx="14">
                  <c:v>260.58</c:v>
                </c:pt>
                <c:pt idx="15">
                  <c:v>252.67</c:v>
                </c:pt>
                <c:pt idx="16">
                  <c:v>232.71</c:v>
                </c:pt>
                <c:pt idx="17">
                  <c:v>199.81</c:v>
                </c:pt>
              </c:numCache>
            </c:numRef>
          </c:xVal>
          <c:yVal>
            <c:numRef>
              <c:f>Таблица!$O$2:$O$19</c:f>
              <c:numCache>
                <c:formatCode>General</c:formatCode>
                <c:ptCount val="18"/>
                <c:pt idx="0">
                  <c:v>66.62</c:v>
                </c:pt>
                <c:pt idx="1">
                  <c:v>61.28</c:v>
                </c:pt>
                <c:pt idx="2">
                  <c:v>60.93</c:v>
                </c:pt>
                <c:pt idx="3">
                  <c:v>60.46</c:v>
                </c:pt>
                <c:pt idx="4">
                  <c:v>71.83</c:v>
                </c:pt>
                <c:pt idx="5">
                  <c:v>74.02</c:v>
                </c:pt>
                <c:pt idx="6">
                  <c:v>63.45</c:v>
                </c:pt>
                <c:pt idx="7">
                  <c:v>68.75</c:v>
                </c:pt>
                <c:pt idx="8">
                  <c:v>57.49</c:v>
                </c:pt>
                <c:pt idx="9">
                  <c:v>73.34</c:v>
                </c:pt>
                <c:pt idx="10">
                  <c:v>62.42</c:v>
                </c:pt>
                <c:pt idx="11">
                  <c:v>67.36</c:v>
                </c:pt>
                <c:pt idx="12">
                  <c:v>58.62</c:v>
                </c:pt>
                <c:pt idx="13">
                  <c:v>70.209999999999994</c:v>
                </c:pt>
                <c:pt idx="14">
                  <c:v>74.84</c:v>
                </c:pt>
                <c:pt idx="15">
                  <c:v>74.73</c:v>
                </c:pt>
                <c:pt idx="16">
                  <c:v>68.41</c:v>
                </c:pt>
                <c:pt idx="17">
                  <c:v>58.51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B-48D6-B733-C9656B1DC9D0}"/>
            </c:ext>
          </c:extLst>
        </c:ser>
        <c:ser>
          <c:idx val="1"/>
          <c:order val="1"/>
          <c:tx>
            <c:strRef>
              <c:f>Таблица!$R$1</c:f>
              <c:strCache>
                <c:ptCount val="1"/>
                <c:pt idx="0">
                  <c:v>y linear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Таблица!$N$2:$N$19</c:f>
              <c:numCache>
                <c:formatCode>General</c:formatCode>
                <c:ptCount val="18"/>
                <c:pt idx="0">
                  <c:v>231.41</c:v>
                </c:pt>
                <c:pt idx="1">
                  <c:v>212.71</c:v>
                </c:pt>
                <c:pt idx="2">
                  <c:v>211.04</c:v>
                </c:pt>
                <c:pt idx="3">
                  <c:v>207.85</c:v>
                </c:pt>
                <c:pt idx="4">
                  <c:v>247.58</c:v>
                </c:pt>
                <c:pt idx="5">
                  <c:v>257.63</c:v>
                </c:pt>
                <c:pt idx="6">
                  <c:v>220.59</c:v>
                </c:pt>
                <c:pt idx="7">
                  <c:v>242.63</c:v>
                </c:pt>
                <c:pt idx="8">
                  <c:v>201.24</c:v>
                </c:pt>
                <c:pt idx="9">
                  <c:v>248.78</c:v>
                </c:pt>
                <c:pt idx="10">
                  <c:v>215.96</c:v>
                </c:pt>
                <c:pt idx="11">
                  <c:v>232.56</c:v>
                </c:pt>
                <c:pt idx="12">
                  <c:v>203.17</c:v>
                </c:pt>
                <c:pt idx="13">
                  <c:v>239.28</c:v>
                </c:pt>
                <c:pt idx="14">
                  <c:v>260.58</c:v>
                </c:pt>
                <c:pt idx="15">
                  <c:v>252.67</c:v>
                </c:pt>
                <c:pt idx="16">
                  <c:v>232.71</c:v>
                </c:pt>
                <c:pt idx="17">
                  <c:v>199.81</c:v>
                </c:pt>
              </c:numCache>
            </c:numRef>
          </c:xVal>
          <c:yVal>
            <c:numRef>
              <c:f>Таблица!$R$2:$R$19</c:f>
              <c:numCache>
                <c:formatCode>General</c:formatCode>
                <c:ptCount val="18"/>
                <c:pt idx="0">
                  <c:v>67.065662901125066</c:v>
                </c:pt>
                <c:pt idx="1">
                  <c:v>61.55160752767619</c:v>
                </c:pt>
                <c:pt idx="2">
                  <c:v>61.059175844592787</c:v>
                </c:pt>
                <c:pt idx="3">
                  <c:v>60.118542869122095</c:v>
                </c:pt>
                <c:pt idx="4">
                  <c:v>71.833699018166158</c:v>
                </c:pt>
                <c:pt idx="5">
                  <c:v>74.79713519480579</c:v>
                </c:pt>
                <c:pt idx="6">
                  <c:v>63.875177385578709</c:v>
                </c:pt>
                <c:pt idx="7">
                  <c:v>70.374096125194384</c:v>
                </c:pt>
                <c:pt idx="8">
                  <c:v>58.169456985780009</c:v>
                </c:pt>
                <c:pt idx="9">
                  <c:v>72.187542143735058</c:v>
                </c:pt>
                <c:pt idx="10">
                  <c:v>62.509932659425324</c:v>
                </c:pt>
                <c:pt idx="11">
                  <c:v>67.4047625631286</c:v>
                </c:pt>
                <c:pt idx="12">
                  <c:v>58.738554679403336</c:v>
                </c:pt>
                <c:pt idx="13">
                  <c:v>69.386284066314516</c:v>
                </c:pt>
                <c:pt idx="14">
                  <c:v>75.666999545162696</c:v>
                </c:pt>
                <c:pt idx="15">
                  <c:v>73.334583609120955</c:v>
                </c:pt>
                <c:pt idx="16">
                  <c:v>67.448992953824728</c:v>
                </c:pt>
                <c:pt idx="17">
                  <c:v>57.747793927810385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B-48D6-B733-C9656B1DC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585711"/>
        <c:axId val="811588207"/>
      </c:scatterChart>
      <c:valAx>
        <c:axId val="811585711"/>
        <c:scaling>
          <c:orientation val="minMax"/>
          <c:min val="1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effectLst/>
                  </a:rPr>
                  <a:t>Q</a:t>
                </a:r>
                <a:r>
                  <a:rPr lang="ru-RU" sz="1200" b="1" i="0" baseline="0">
                    <a:effectLst/>
                  </a:rPr>
                  <a:t>к — паропроизводительность котлов </a:t>
                </a:r>
                <a:endParaRPr lang="ru-RU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1588207"/>
        <c:crosses val="autoZero"/>
        <c:crossBetween val="midCat"/>
      </c:valAx>
      <c:valAx>
        <c:axId val="811588207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1" i="0" baseline="0">
                    <a:effectLst/>
                  </a:rPr>
                  <a:t>Вк — расход топлива</a:t>
                </a:r>
                <a:endParaRPr lang="ru-RU" sz="7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1585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Сезонное распределение КПД котла</a:t>
            </a:r>
            <a:r>
              <a:rPr lang="ru-RU" baseline="0"/>
              <a:t> №1 в зависимости от паропроизводительности за 2015 и 2016 год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990537798147166E-2"/>
          <c:y val="0.13892307692307693"/>
          <c:w val="0.69062048958014566"/>
          <c:h val="0.74722228952150216"/>
        </c:manualLayout>
      </c:layout>
      <c:scatterChart>
        <c:scatterStyle val="lineMarker"/>
        <c:varyColors val="0"/>
        <c:ser>
          <c:idx val="0"/>
          <c:order val="0"/>
          <c:tx>
            <c:strRef>
              <c:f>Таблица!$V$1</c:f>
              <c:strCache>
                <c:ptCount val="1"/>
                <c:pt idx="0">
                  <c:v>y, Вк (Гкал/ч)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643074653640309E-2"/>
                  <c:y val="3.36622249141934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accent1"/>
                        </a:solidFill>
                      </a:rPr>
                      <a:t>y = -0,061x + 90,779</a:t>
                    </a:r>
                    <a:endParaRPr lang="en-US" b="1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Таблица!$U$2:$U$19</c:f>
              <c:numCache>
                <c:formatCode>General</c:formatCode>
                <c:ptCount val="18"/>
                <c:pt idx="0">
                  <c:v>56.84</c:v>
                </c:pt>
                <c:pt idx="1">
                  <c:v>62.29</c:v>
                </c:pt>
                <c:pt idx="2">
                  <c:v>70.44</c:v>
                </c:pt>
                <c:pt idx="3">
                  <c:v>69.260000000000005</c:v>
                </c:pt>
                <c:pt idx="4">
                  <c:v>58.62</c:v>
                </c:pt>
                <c:pt idx="5">
                  <c:v>65.89</c:v>
                </c:pt>
                <c:pt idx="6">
                  <c:v>69.260000000000005</c:v>
                </c:pt>
                <c:pt idx="7">
                  <c:v>58.62</c:v>
                </c:pt>
                <c:pt idx="8">
                  <c:v>65.89</c:v>
                </c:pt>
                <c:pt idx="9">
                  <c:v>73.34</c:v>
                </c:pt>
                <c:pt idx="10">
                  <c:v>62.42</c:v>
                </c:pt>
                <c:pt idx="11">
                  <c:v>67.36</c:v>
                </c:pt>
                <c:pt idx="12">
                  <c:v>58.62</c:v>
                </c:pt>
                <c:pt idx="13">
                  <c:v>70.209999999999994</c:v>
                </c:pt>
                <c:pt idx="14">
                  <c:v>74.84</c:v>
                </c:pt>
                <c:pt idx="15">
                  <c:v>74.73</c:v>
                </c:pt>
                <c:pt idx="16">
                  <c:v>68.41</c:v>
                </c:pt>
                <c:pt idx="17">
                  <c:v>58.51</c:v>
                </c:pt>
              </c:numCache>
            </c:numRef>
          </c:xVal>
          <c:yVal>
            <c:numRef>
              <c:f>Таблица!$V$2:$V$19</c:f>
              <c:numCache>
                <c:formatCode>General</c:formatCode>
                <c:ptCount val="18"/>
                <c:pt idx="0">
                  <c:v>87.69</c:v>
                </c:pt>
                <c:pt idx="1">
                  <c:v>88.81</c:v>
                </c:pt>
                <c:pt idx="2">
                  <c:v>87.6</c:v>
                </c:pt>
                <c:pt idx="3">
                  <c:v>87.13</c:v>
                </c:pt>
                <c:pt idx="4">
                  <c:v>86.89</c:v>
                </c:pt>
                <c:pt idx="5">
                  <c:v>86.39</c:v>
                </c:pt>
                <c:pt idx="6">
                  <c:v>87.13</c:v>
                </c:pt>
                <c:pt idx="7">
                  <c:v>86.89</c:v>
                </c:pt>
                <c:pt idx="8">
                  <c:v>86.39</c:v>
                </c:pt>
                <c:pt idx="9">
                  <c:v>85.44</c:v>
                </c:pt>
                <c:pt idx="10">
                  <c:v>87.48</c:v>
                </c:pt>
                <c:pt idx="11">
                  <c:v>87.14</c:v>
                </c:pt>
                <c:pt idx="12">
                  <c:v>87.06</c:v>
                </c:pt>
                <c:pt idx="13">
                  <c:v>85.8</c:v>
                </c:pt>
                <c:pt idx="14">
                  <c:v>87.33</c:v>
                </c:pt>
                <c:pt idx="15">
                  <c:v>85.1</c:v>
                </c:pt>
                <c:pt idx="16">
                  <c:v>85.47</c:v>
                </c:pt>
                <c:pt idx="17">
                  <c:v>86.02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92-4444-B50F-D64342DA5FBC}"/>
            </c:ext>
          </c:extLst>
        </c:ser>
        <c:ser>
          <c:idx val="1"/>
          <c:order val="1"/>
          <c:tx>
            <c:strRef>
              <c:f>Таблица!$Y$1</c:f>
              <c:strCache>
                <c:ptCount val="1"/>
                <c:pt idx="0">
                  <c:v>y linear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791590166684452E-2"/>
                  <c:y val="-4.296204320613769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accent2"/>
                        </a:solidFill>
                      </a:rPr>
                      <a:t>y = -0,0006x + 86,807</a:t>
                    </a:r>
                    <a:endParaRPr lang="en-US" b="1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Таблица!$U$2:$U$19</c:f>
              <c:numCache>
                <c:formatCode>General</c:formatCode>
                <c:ptCount val="18"/>
                <c:pt idx="0">
                  <c:v>56.84</c:v>
                </c:pt>
                <c:pt idx="1">
                  <c:v>62.29</c:v>
                </c:pt>
                <c:pt idx="2">
                  <c:v>70.44</c:v>
                </c:pt>
                <c:pt idx="3">
                  <c:v>69.260000000000005</c:v>
                </c:pt>
                <c:pt idx="4">
                  <c:v>58.62</c:v>
                </c:pt>
                <c:pt idx="5">
                  <c:v>65.89</c:v>
                </c:pt>
                <c:pt idx="6">
                  <c:v>69.260000000000005</c:v>
                </c:pt>
                <c:pt idx="7">
                  <c:v>58.62</c:v>
                </c:pt>
                <c:pt idx="8">
                  <c:v>65.89</c:v>
                </c:pt>
                <c:pt idx="9">
                  <c:v>73.34</c:v>
                </c:pt>
                <c:pt idx="10">
                  <c:v>62.42</c:v>
                </c:pt>
                <c:pt idx="11">
                  <c:v>67.36</c:v>
                </c:pt>
                <c:pt idx="12">
                  <c:v>58.62</c:v>
                </c:pt>
                <c:pt idx="13">
                  <c:v>70.209999999999994</c:v>
                </c:pt>
                <c:pt idx="14">
                  <c:v>74.84</c:v>
                </c:pt>
                <c:pt idx="15">
                  <c:v>74.73</c:v>
                </c:pt>
                <c:pt idx="16">
                  <c:v>68.41</c:v>
                </c:pt>
                <c:pt idx="17">
                  <c:v>58.51</c:v>
                </c:pt>
              </c:numCache>
            </c:numRef>
          </c:xVal>
          <c:yVal>
            <c:numRef>
              <c:f>Таблица!$Y$2:$Y$19</c:f>
              <c:numCache>
                <c:formatCode>General</c:formatCode>
                <c:ptCount val="18"/>
                <c:pt idx="0">
                  <c:v>86.770231465866118</c:v>
                </c:pt>
                <c:pt idx="1">
                  <c:v>86.766736379973921</c:v>
                </c:pt>
                <c:pt idx="2">
                  <c:v>86.761509783639724</c:v>
                </c:pt>
                <c:pt idx="3">
                  <c:v>86.762266517832899</c:v>
                </c:pt>
                <c:pt idx="4">
                  <c:v>86.769089951574728</c:v>
                </c:pt>
                <c:pt idx="5">
                  <c:v>86.764427699384584</c:v>
                </c:pt>
                <c:pt idx="6">
                  <c:v>86.762266517832899</c:v>
                </c:pt>
                <c:pt idx="7">
                  <c:v>86.769089951574728</c:v>
                </c:pt>
                <c:pt idx="8">
                  <c:v>86.764427699384584</c:v>
                </c:pt>
                <c:pt idx="9">
                  <c:v>86.759650013164972</c:v>
                </c:pt>
                <c:pt idx="10">
                  <c:v>86.766653010952638</c:v>
                </c:pt>
                <c:pt idx="11">
                  <c:v>86.763484988143929</c:v>
                </c:pt>
                <c:pt idx="12">
                  <c:v>86.769089951574728</c:v>
                </c:pt>
                <c:pt idx="13">
                  <c:v>86.761657282677376</c:v>
                </c:pt>
                <c:pt idx="14">
                  <c:v>86.758688062919418</c:v>
                </c:pt>
                <c:pt idx="15">
                  <c:v>86.758758605937416</c:v>
                </c:pt>
                <c:pt idx="16">
                  <c:v>86.762811622972038</c:v>
                </c:pt>
                <c:pt idx="17">
                  <c:v>86.769160494592725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92-4444-B50F-D64342DA5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763295"/>
        <c:axId val="332777023"/>
      </c:scatterChart>
      <c:valAx>
        <c:axId val="332763295"/>
        <c:scaling>
          <c:orientation val="minMax"/>
          <c:max val="77"/>
          <c:min val="5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Паропроизводительность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2777023"/>
        <c:crosses val="autoZero"/>
        <c:crossBetween val="midCat"/>
      </c:valAx>
      <c:valAx>
        <c:axId val="3327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 b="1"/>
                  <a:t>КПД</a:t>
                </a:r>
              </a:p>
            </c:rich>
          </c:tx>
          <c:layout>
            <c:manualLayout>
              <c:xMode val="edge"/>
              <c:yMode val="edge"/>
              <c:x val="1.1445225583593855E-2"/>
              <c:y val="0.456617605491621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2763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689161319875255"/>
          <c:y val="0.41753785584494252"/>
          <c:w val="0.22147335457501971"/>
          <c:h val="0.173078134463961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26</xdr:row>
      <xdr:rowOff>20121</xdr:rowOff>
    </xdr:from>
    <xdr:to>
      <xdr:col>6</xdr:col>
      <xdr:colOff>13301</xdr:colOff>
      <xdr:row>38</xdr:row>
      <xdr:rowOff>102948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DA6B657-E529-4C02-9FE7-3FB3FACF6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4973121"/>
          <a:ext cx="4070951" cy="2368827"/>
        </a:xfrm>
        <a:prstGeom prst="rect">
          <a:avLst/>
        </a:prstGeom>
      </xdr:spPr>
    </xdr:pic>
    <xdr:clientData/>
  </xdr:twoCellAnchor>
  <xdr:twoCellAnchor>
    <xdr:from>
      <xdr:col>6</xdr:col>
      <xdr:colOff>345961</xdr:colOff>
      <xdr:row>23</xdr:row>
      <xdr:rowOff>9525</xdr:rowOff>
    </xdr:from>
    <xdr:to>
      <xdr:col>13</xdr:col>
      <xdr:colOff>790575</xdr:colOff>
      <xdr:row>49</xdr:row>
      <xdr:rowOff>74001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AAEF7D8-8D4B-4212-9688-821C2AD3C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</cdr:x>
      <cdr:y>0.06223</cdr:y>
    </cdr:from>
    <cdr:to>
      <cdr:x>0.088</cdr:x>
      <cdr:y>0.10086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96F7DC0-E527-4AD8-B014-6EDD78EC58A4}"/>
            </a:ext>
          </a:extLst>
        </cdr:cNvPr>
        <cdr:cNvSpPr txBox="1"/>
      </cdr:nvSpPr>
      <cdr:spPr>
        <a:xfrm xmlns:a="http://schemas.openxmlformats.org/drawingml/2006/main">
          <a:off x="190501" y="276226"/>
          <a:ext cx="333375" cy="171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ru-RU" sz="1100"/>
        </a:p>
      </cdr:txBody>
    </cdr:sp>
  </cdr:relSizeAnchor>
  <cdr:relSizeAnchor xmlns:cdr="http://schemas.openxmlformats.org/drawingml/2006/chartDrawing">
    <cdr:from>
      <cdr:x>0.86186</cdr:x>
      <cdr:y>0.91567</cdr:y>
    </cdr:from>
    <cdr:to>
      <cdr:x>1</cdr:x>
      <cdr:y>0.9779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47233E-D96B-4E2E-B03B-BAD0EA9BE3A3}"/>
            </a:ext>
          </a:extLst>
        </cdr:cNvPr>
        <cdr:cNvSpPr txBox="1"/>
      </cdr:nvSpPr>
      <cdr:spPr>
        <a:xfrm xmlns:a="http://schemas.openxmlformats.org/drawingml/2006/main">
          <a:off x="5883389" y="4594373"/>
          <a:ext cx="942975" cy="3122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 baseline="0"/>
            <a:t>   (</a:t>
          </a:r>
          <a:r>
            <a:rPr lang="ru-RU" sz="1200" b="1" baseline="0"/>
            <a:t>Гкал/ч</a:t>
          </a:r>
          <a:r>
            <a:rPr lang="en-US" sz="1200" b="1" baseline="0"/>
            <a:t>)</a:t>
          </a:r>
          <a:endParaRPr lang="ru-RU" sz="1200" b="1"/>
        </a:p>
      </cdr:txBody>
    </cdr:sp>
  </cdr:relSizeAnchor>
  <cdr:relSizeAnchor xmlns:cdr="http://schemas.openxmlformats.org/drawingml/2006/chartDrawing">
    <cdr:from>
      <cdr:x>0.02111</cdr:x>
      <cdr:y>0.03887</cdr:y>
    </cdr:from>
    <cdr:to>
      <cdr:x>0.10105</cdr:x>
      <cdr:y>0.1011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8DF139D2-3A3B-47A4-8546-B8BD556D0907}"/>
            </a:ext>
          </a:extLst>
        </cdr:cNvPr>
        <cdr:cNvSpPr txBox="1"/>
      </cdr:nvSpPr>
      <cdr:spPr>
        <a:xfrm xmlns:a="http://schemas.openxmlformats.org/drawingml/2006/main">
          <a:off x="136652" y="195046"/>
          <a:ext cx="517512" cy="3122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baseline="0"/>
            <a:t>(</a:t>
          </a:r>
          <a:r>
            <a:rPr lang="ru-RU" sz="1200" b="1" baseline="0"/>
            <a:t>т/ч</a:t>
          </a:r>
          <a:r>
            <a:rPr lang="en-US" sz="1200" b="1" baseline="0"/>
            <a:t>)</a:t>
          </a:r>
          <a:endParaRPr lang="ru-RU" sz="1200" b="1"/>
        </a:p>
      </cdr:txBody>
    </cdr:sp>
  </cdr:relSizeAnchor>
  <cdr:relSizeAnchor xmlns:cdr="http://schemas.openxmlformats.org/drawingml/2006/chartDrawing">
    <cdr:from>
      <cdr:x>0.10264</cdr:x>
      <cdr:y>0.02867</cdr:y>
    </cdr:from>
    <cdr:to>
      <cdr:x>0.97767</cdr:x>
      <cdr:y>0.09438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BCCE639A-5A86-44FB-B999-6C43EBC7C53D}"/>
            </a:ext>
          </a:extLst>
        </cdr:cNvPr>
        <cdr:cNvSpPr txBox="1"/>
      </cdr:nvSpPr>
      <cdr:spPr>
        <a:xfrm xmlns:a="http://schemas.openxmlformats.org/drawingml/2006/main">
          <a:off x="700691" y="143834"/>
          <a:ext cx="5973273" cy="32969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400" b="1">
              <a:solidFill>
                <a:schemeClr val="tx2"/>
              </a:solidFill>
            </a:rPr>
            <a:t>График</a:t>
          </a:r>
          <a:r>
            <a:rPr lang="ru-RU" sz="1400" b="1" baseline="0">
              <a:solidFill>
                <a:schemeClr val="tx2"/>
              </a:solidFill>
            </a:rPr>
            <a:t> паропроизводительности и </a:t>
          </a:r>
          <a:r>
            <a:rPr lang="ru-RU" sz="1400" b="1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углепотребления </a:t>
          </a:r>
          <a:r>
            <a:rPr lang="ru-RU" sz="1400" b="1" baseline="0">
              <a:solidFill>
                <a:schemeClr val="tx2"/>
              </a:solidFill>
            </a:rPr>
            <a:t> в 2015 и 2016 году </a:t>
          </a:r>
          <a:endParaRPr lang="ru-RU" sz="1400" b="1">
            <a:solidFill>
              <a:schemeClr val="tx2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7</xdr:col>
      <xdr:colOff>96036</xdr:colOff>
      <xdr:row>51</xdr:row>
      <xdr:rowOff>638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6F27EFA-32E8-4E22-AC5B-3EDB4B97B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81600"/>
          <a:ext cx="5630061" cy="4572638"/>
        </a:xfrm>
        <a:prstGeom prst="rect">
          <a:avLst/>
        </a:prstGeom>
      </xdr:spPr>
    </xdr:pic>
    <xdr:clientData/>
  </xdr:twoCellAnchor>
  <xdr:twoCellAnchor>
    <xdr:from>
      <xdr:col>8</xdr:col>
      <xdr:colOff>4481</xdr:colOff>
      <xdr:row>30</xdr:row>
      <xdr:rowOff>142875</xdr:rowOff>
    </xdr:from>
    <xdr:to>
      <xdr:col>14</xdr:col>
      <xdr:colOff>180975</xdr:colOff>
      <xdr:row>52</xdr:row>
      <xdr:rowOff>142875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3DD897-9D83-4CCF-B327-6D9049CCE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0.03292</cdr:x>
      <cdr:y>0.00078</cdr:y>
    </cdr:from>
    <cdr:to>
      <cdr:x>0.11675</cdr:x>
      <cdr:y>0.07766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1910BF8-7E8A-4765-8322-1B9949E7800B}"/>
            </a:ext>
          </a:extLst>
        </cdr:cNvPr>
        <cdr:cNvSpPr txBox="1"/>
      </cdr:nvSpPr>
      <cdr:spPr>
        <a:xfrm xmlns:a="http://schemas.openxmlformats.org/drawingml/2006/main">
          <a:off x="203200" y="3175"/>
          <a:ext cx="517512" cy="3122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baseline="0"/>
            <a:t>(</a:t>
          </a:r>
          <a:r>
            <a:rPr lang="ru-RU" sz="1200" b="1" baseline="0"/>
            <a:t>т/ч</a:t>
          </a:r>
          <a:r>
            <a:rPr lang="en-US" sz="1200" b="1" baseline="0"/>
            <a:t>)</a:t>
          </a:r>
          <a:endParaRPr lang="ru-RU" sz="1200" b="1"/>
        </a:p>
      </cdr:txBody>
    </cdr:sp>
  </cdr:relSizeAnchor>
  <cdr:relSizeAnchor xmlns:cdr="http://schemas.openxmlformats.org/drawingml/2006/chartDrawing">
    <cdr:from>
      <cdr:x>0.85514</cdr:x>
      <cdr:y>0.84753</cdr:y>
    </cdr:from>
    <cdr:to>
      <cdr:x>1</cdr:x>
      <cdr:y>0.9244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D963AD9-2BFA-475B-ABB6-E4B81201B63B}"/>
            </a:ext>
          </a:extLst>
        </cdr:cNvPr>
        <cdr:cNvSpPr txBox="1"/>
      </cdr:nvSpPr>
      <cdr:spPr>
        <a:xfrm xmlns:a="http://schemas.openxmlformats.org/drawingml/2006/main">
          <a:off x="5070609" y="3551981"/>
          <a:ext cx="858985" cy="322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baseline="0"/>
            <a:t>   (</a:t>
          </a:r>
          <a:r>
            <a:rPr lang="ru-RU" sz="1200" b="1" baseline="0"/>
            <a:t>Гкал/ч</a:t>
          </a:r>
          <a:r>
            <a:rPr lang="en-US" sz="1200" b="1" baseline="0"/>
            <a:t>)</a:t>
          </a:r>
          <a:endParaRPr lang="ru-RU" sz="12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182216</xdr:colOff>
      <xdr:row>21</xdr:row>
      <xdr:rowOff>99391</xdr:rowOff>
    </xdr:from>
    <xdr:to>
      <xdr:col>13</xdr:col>
      <xdr:colOff>570578</xdr:colOff>
      <xdr:row>29</xdr:row>
      <xdr:rowOff>58198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D507D4D-2240-456D-BC3A-9B0323198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4368" y="4273826"/>
          <a:ext cx="2550123" cy="1482807"/>
        </a:xfrm>
        <a:prstGeom prst="rect">
          <a:avLst/>
        </a:prstGeom>
      </xdr:spPr>
    </xdr:pic>
    <xdr:clientData/>
  </xdr:twoCellAnchor>
  <xdr:twoCellAnchor>
    <xdr:from>
      <xdr:col>0</xdr:col>
      <xdr:colOff>525775</xdr:colOff>
      <xdr:row>30</xdr:row>
      <xdr:rowOff>122023</xdr:rowOff>
    </xdr:from>
    <xdr:to>
      <xdr:col>10</xdr:col>
      <xdr:colOff>827942</xdr:colOff>
      <xdr:row>56</xdr:row>
      <xdr:rowOff>168088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5D924EE-CC80-454E-AC4C-B3974A3EF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18490</xdr:colOff>
      <xdr:row>30</xdr:row>
      <xdr:rowOff>112059</xdr:rowOff>
    </xdr:from>
    <xdr:to>
      <xdr:col>23</xdr:col>
      <xdr:colOff>547407</xdr:colOff>
      <xdr:row>56</xdr:row>
      <xdr:rowOff>112059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BF307E6-0BCD-4AED-B48D-5C4C19A76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0.09023</cdr:x>
      <cdr:y>0.02263</cdr:y>
    </cdr:from>
    <cdr:to>
      <cdr:x>0.97293</cdr:x>
      <cdr:y>0.10288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F9E077AB-FB1D-458C-BE1D-3651A730911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96957" y="91110"/>
          <a:ext cx="4861891" cy="3230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0.01955</cdr:x>
      <cdr:y>0.02263</cdr:y>
    </cdr:from>
    <cdr:to>
      <cdr:x>0.1092</cdr:x>
      <cdr:y>0.10593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E3FCDF80-0A52-4A10-93A8-FA607AAA93A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107674" y="91109"/>
          <a:ext cx="493819" cy="335309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0.84405</cdr:x>
      <cdr:y>0.86036</cdr:y>
    </cdr:from>
    <cdr:to>
      <cdr:x>1</cdr:x>
      <cdr:y>0.9404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4E6A6B4F-2508-4A00-B557-FF86C8F20AFB}"/>
            </a:ext>
          </a:extLst>
        </cdr:cNvPr>
        <cdr:cNvSpPr txBox="1"/>
      </cdr:nvSpPr>
      <cdr:spPr>
        <a:xfrm xmlns:a="http://schemas.openxmlformats.org/drawingml/2006/main">
          <a:off x="4648950" y="3463234"/>
          <a:ext cx="858985" cy="3221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 b="1" baseline="0"/>
            <a:t>   (</a:t>
          </a:r>
          <a:r>
            <a:rPr lang="ru-RU" sz="1200" b="1" baseline="0"/>
            <a:t>Гкал/ч</a:t>
          </a:r>
          <a:r>
            <a:rPr lang="en-US" sz="1200" b="1" baseline="0"/>
            <a:t>)</a:t>
          </a:r>
          <a:endParaRPr lang="ru-RU" sz="1200" b="1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0.78551</cdr:x>
      <cdr:y>0.86768</cdr:y>
    </cdr:from>
    <cdr:to>
      <cdr:x>0.88682</cdr:x>
      <cdr:y>0.92988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DB8FA32-248C-48B3-A3C6-E5F35E0D889A}"/>
            </a:ext>
          </a:extLst>
        </cdr:cNvPr>
        <cdr:cNvSpPr txBox="1"/>
      </cdr:nvSpPr>
      <cdr:spPr>
        <a:xfrm xmlns:a="http://schemas.openxmlformats.org/drawingml/2006/main">
          <a:off x="6101431" y="4297603"/>
          <a:ext cx="786861" cy="308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ru-RU" sz="1200" b="1"/>
            <a:t>ГКал/ч</a:t>
          </a:r>
          <a:endParaRPr lang="ru-RU" sz="1100" b="1"/>
        </a:p>
      </cdr:txBody>
    </cdr:sp>
  </cdr:relSizeAnchor>
  <cdr:relSizeAnchor xmlns:cdr="http://schemas.openxmlformats.org/drawingml/2006/chartDrawing">
    <cdr:from>
      <cdr:x>0.04324</cdr:x>
      <cdr:y>0.04545</cdr:y>
    </cdr:from>
    <cdr:to>
      <cdr:x>0.08521</cdr:x>
      <cdr:y>0.10765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372E89C3-5CF6-4A8B-B7EB-11C79F1CCF90}"/>
            </a:ext>
          </a:extLst>
        </cdr:cNvPr>
        <cdr:cNvSpPr txBox="1"/>
      </cdr:nvSpPr>
      <cdr:spPr>
        <a:xfrm xmlns:a="http://schemas.openxmlformats.org/drawingml/2006/main">
          <a:off x="335268" y="225121"/>
          <a:ext cx="325394" cy="3080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/>
            <a:t>%</a:t>
          </a:r>
          <a:endParaRPr lang="ru-RU" sz="1200" b="1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10</xdr:row>
      <xdr:rowOff>60243</xdr:rowOff>
    </xdr:from>
    <xdr:to>
      <xdr:col>6</xdr:col>
      <xdr:colOff>723900</xdr:colOff>
      <xdr:row>25</xdr:row>
      <xdr:rowOff>6752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2CD4EA2-9544-4D08-8058-AC285F231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2851068"/>
          <a:ext cx="4838699" cy="2813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zoomScale="104" zoomScaleNormal="85" workbookViewId="0">
      <selection activeCell="K13" sqref="K13"/>
    </sheetView>
  </sheetViews>
  <sheetFormatPr defaultRowHeight="15" x14ac:dyDescent="0.25"/>
  <cols>
    <col min="1" max="1" width="10.7109375" customWidth="1"/>
    <col min="3" max="3" width="12.28515625" customWidth="1"/>
    <col min="4" max="4" width="17" customWidth="1"/>
    <col min="7" max="7" width="11.140625" customWidth="1"/>
    <col min="8" max="8" width="17.140625" customWidth="1"/>
    <col min="9" max="9" width="13" customWidth="1"/>
    <col min="10" max="10" width="14.85546875" customWidth="1"/>
    <col min="11" max="11" width="14.42578125" customWidth="1"/>
    <col min="12" max="12" width="10.7109375" customWidth="1"/>
    <col min="14" max="14" width="13.5703125" customWidth="1"/>
    <col min="17" max="17" width="16.85546875" customWidth="1"/>
    <col min="18" max="18" width="17.710937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  <c r="F1" s="3" t="s">
        <v>8</v>
      </c>
      <c r="G1" s="3" t="s">
        <v>9</v>
      </c>
      <c r="H1" s="3" t="s">
        <v>4</v>
      </c>
      <c r="I1" s="3" t="s">
        <v>5</v>
      </c>
      <c r="K1" s="4" t="s">
        <v>12</v>
      </c>
      <c r="L1" s="1" t="s">
        <v>11</v>
      </c>
      <c r="P1" s="3" t="s">
        <v>15</v>
      </c>
      <c r="Q1" s="2" t="s">
        <v>17</v>
      </c>
      <c r="R1" s="2" t="s">
        <v>16</v>
      </c>
    </row>
    <row r="2" spans="1:18" x14ac:dyDescent="0.25">
      <c r="A2" s="1">
        <v>197.33</v>
      </c>
      <c r="B2" s="1">
        <v>56.84</v>
      </c>
      <c r="C2" s="1">
        <v>266.89999999999998</v>
      </c>
      <c r="D2" s="1">
        <v>38.1</v>
      </c>
      <c r="F2" s="1">
        <v>197.33</v>
      </c>
      <c r="G2" s="1">
        <v>56.84</v>
      </c>
      <c r="H2">
        <f xml:space="preserve"> F2^2</f>
        <v>38939.128900000003</v>
      </c>
      <c r="I2">
        <f xml:space="preserve"> F2*G2</f>
        <v>11216.237200000001</v>
      </c>
      <c r="P2">
        <f xml:space="preserve"> N6*F2+N7</f>
        <v>57.083746848912256</v>
      </c>
      <c r="Q2">
        <f xml:space="preserve"> G2-P2</f>
        <v>-0.24374684891225229</v>
      </c>
      <c r="R2">
        <f>Q2*Q2</f>
        <v>5.9412526354652342E-2</v>
      </c>
    </row>
    <row r="3" spans="1:18" x14ac:dyDescent="0.25">
      <c r="A3" s="1">
        <v>219.17</v>
      </c>
      <c r="B3" s="1">
        <v>62.29</v>
      </c>
      <c r="C3" s="1">
        <v>286</v>
      </c>
      <c r="D3" s="1">
        <v>40.9</v>
      </c>
      <c r="F3" s="1">
        <v>219.17</v>
      </c>
      <c r="G3" s="1">
        <v>62.29</v>
      </c>
      <c r="H3">
        <f t="shared" ref="H3:H19" si="0" xml:space="preserve"> F3^2</f>
        <v>48035.488899999997</v>
      </c>
      <c r="I3">
        <f t="shared" ref="I3:I19" si="1" xml:space="preserve"> F3*G3</f>
        <v>13652.0993</v>
      </c>
      <c r="K3">
        <v>931661.03610000003</v>
      </c>
      <c r="L3">
        <v>4080.41</v>
      </c>
      <c r="N3">
        <v>270747.92300000001</v>
      </c>
      <c r="P3">
        <f>N6*F3+N7</f>
        <v>63.61514775862527</v>
      </c>
      <c r="Q3">
        <f t="shared" ref="Q3:Q19" si="2" xml:space="preserve"> G3-P3</f>
        <v>-1.3251477586252705</v>
      </c>
      <c r="R3">
        <f t="shared" ref="R3:R19" si="3">Q3*Q3</f>
        <v>1.7560165821895781</v>
      </c>
    </row>
    <row r="4" spans="1:18" x14ac:dyDescent="0.25">
      <c r="A4" s="1">
        <v>243.25</v>
      </c>
      <c r="B4" s="1">
        <v>70.44</v>
      </c>
      <c r="C4" s="1">
        <v>256.5</v>
      </c>
      <c r="D4" s="1">
        <v>36.6</v>
      </c>
      <c r="F4" s="1">
        <v>243.25</v>
      </c>
      <c r="G4" s="1">
        <v>70.44</v>
      </c>
      <c r="H4">
        <f t="shared" si="0"/>
        <v>59170.5625</v>
      </c>
      <c r="I4">
        <f t="shared" si="1"/>
        <v>17134.53</v>
      </c>
      <c r="K4">
        <v>4080.41</v>
      </c>
      <c r="L4">
        <v>18</v>
      </c>
      <c r="N4">
        <v>1185.55</v>
      </c>
      <c r="P4">
        <f>N6*F4+N7</f>
        <v>70.816435941129384</v>
      </c>
      <c r="Q4">
        <f t="shared" si="2"/>
        <v>-0.37643594112938672</v>
      </c>
      <c r="R4">
        <f t="shared" si="3"/>
        <v>0.1417040177739671</v>
      </c>
    </row>
    <row r="5" spans="1:18" x14ac:dyDescent="0.25">
      <c r="A5" s="1">
        <v>239.46</v>
      </c>
      <c r="B5" s="1">
        <v>69.260000000000005</v>
      </c>
      <c r="C5" s="1">
        <v>279.39999999999998</v>
      </c>
      <c r="D5" s="1">
        <v>39.9</v>
      </c>
      <c r="F5" s="1">
        <v>239.46</v>
      </c>
      <c r="G5" s="1">
        <v>69.260000000000005</v>
      </c>
      <c r="H5">
        <f t="shared" si="0"/>
        <v>57341.091600000007</v>
      </c>
      <c r="I5">
        <f t="shared" si="1"/>
        <v>16584.999600000003</v>
      </c>
      <c r="K5" s="2" t="s">
        <v>18</v>
      </c>
      <c r="P5">
        <f>N6*F5+N7</f>
        <v>69.68301060011234</v>
      </c>
      <c r="Q5">
        <f t="shared" si="2"/>
        <v>-0.4230106001123346</v>
      </c>
      <c r="R5">
        <f t="shared" si="3"/>
        <v>0.17893796780739746</v>
      </c>
    </row>
    <row r="6" spans="1:18" x14ac:dyDescent="0.25">
      <c r="A6" s="1">
        <v>201.95</v>
      </c>
      <c r="B6" s="1">
        <v>58.62</v>
      </c>
      <c r="C6" s="1">
        <v>247.7</v>
      </c>
      <c r="D6" s="1">
        <v>35.4</v>
      </c>
      <c r="F6" s="1">
        <v>201.95</v>
      </c>
      <c r="G6" s="1">
        <v>58.62</v>
      </c>
      <c r="H6">
        <f t="shared" si="0"/>
        <v>40783.802499999998</v>
      </c>
      <c r="I6">
        <f t="shared" si="1"/>
        <v>11838.308999999999</v>
      </c>
      <c r="K6" cm="1">
        <f t="array" ref="K6:L7">MINVERSE(K3:L4)</f>
        <v>1.4980914103202985E-4</v>
      </c>
      <c r="L6">
        <v>-3.3960150953250272E-2</v>
      </c>
      <c r="M6" t="s">
        <v>13</v>
      </c>
      <c r="N6" cm="1">
        <f t="array" ref="N6:N7">MMULT(K6:L7,N3:N4)</f>
        <v>0.29905681821030328</v>
      </c>
      <c r="P6">
        <f>N6*F6+N7</f>
        <v>58.465389349043853</v>
      </c>
      <c r="Q6">
        <f t="shared" si="2"/>
        <v>0.15461065095614401</v>
      </c>
      <c r="R6">
        <f t="shared" si="3"/>
        <v>2.3904453389082595E-2</v>
      </c>
    </row>
    <row r="7" spans="1:18" x14ac:dyDescent="0.25">
      <c r="A7" s="1">
        <v>226.16</v>
      </c>
      <c r="B7" s="1">
        <v>65.89</v>
      </c>
      <c r="C7" s="1">
        <v>303.39999999999998</v>
      </c>
      <c r="D7" s="1">
        <v>43.3</v>
      </c>
      <c r="F7" s="1">
        <v>226.16</v>
      </c>
      <c r="G7" s="1">
        <v>65.89</v>
      </c>
      <c r="H7">
        <f t="shared" si="0"/>
        <v>51148.345600000001</v>
      </c>
      <c r="I7">
        <f t="shared" si="1"/>
        <v>14901.6824</v>
      </c>
      <c r="K7">
        <v>-3.3960150953250279E-2</v>
      </c>
      <c r="L7">
        <v>7.7539633083973314</v>
      </c>
      <c r="M7" t="s">
        <v>14</v>
      </c>
      <c r="N7">
        <v>-1.9291350885268912</v>
      </c>
      <c r="P7">
        <f>N6*F7+N7</f>
        <v>65.705554917915293</v>
      </c>
      <c r="Q7">
        <f t="shared" si="2"/>
        <v>0.18444508208470722</v>
      </c>
      <c r="R7">
        <f t="shared" si="3"/>
        <v>3.4019988305234387E-2</v>
      </c>
    </row>
    <row r="8" spans="1:18" x14ac:dyDescent="0.25">
      <c r="A8" s="1">
        <v>239.46</v>
      </c>
      <c r="B8" s="1">
        <v>69.260000000000005</v>
      </c>
      <c r="C8" s="1">
        <v>217</v>
      </c>
      <c r="D8" s="1">
        <v>31</v>
      </c>
      <c r="F8" s="1">
        <v>239.46</v>
      </c>
      <c r="G8" s="1">
        <v>69.260000000000005</v>
      </c>
      <c r="H8">
        <f t="shared" si="0"/>
        <v>57341.091600000007</v>
      </c>
      <c r="I8">
        <f t="shared" si="1"/>
        <v>16584.999600000003</v>
      </c>
      <c r="P8">
        <f>N6 * F8 + N7</f>
        <v>69.68301060011234</v>
      </c>
      <c r="Q8">
        <f t="shared" si="2"/>
        <v>-0.4230106001123346</v>
      </c>
      <c r="R8">
        <f t="shared" si="3"/>
        <v>0.17893796780739746</v>
      </c>
    </row>
    <row r="9" spans="1:18" x14ac:dyDescent="0.25">
      <c r="A9" s="1">
        <v>201.95</v>
      </c>
      <c r="B9" s="1">
        <v>58.62</v>
      </c>
      <c r="C9" s="1">
        <v>292.2</v>
      </c>
      <c r="D9" s="1">
        <v>41.7</v>
      </c>
      <c r="F9" s="1">
        <v>201.95</v>
      </c>
      <c r="G9" s="1">
        <v>58.62</v>
      </c>
      <c r="H9">
        <f t="shared" si="0"/>
        <v>40783.802499999998</v>
      </c>
      <c r="I9">
        <f t="shared" si="1"/>
        <v>11838.308999999999</v>
      </c>
      <c r="P9">
        <f xml:space="preserve"> N6*F9+N7</f>
        <v>58.465389349043853</v>
      </c>
      <c r="Q9">
        <f t="shared" si="2"/>
        <v>0.15461065095614401</v>
      </c>
      <c r="R9">
        <f t="shared" si="3"/>
        <v>2.3904453389082595E-2</v>
      </c>
    </row>
    <row r="10" spans="1:18" x14ac:dyDescent="0.25">
      <c r="A10" s="1">
        <v>226.16</v>
      </c>
      <c r="B10" s="1">
        <v>65.89</v>
      </c>
      <c r="C10" s="1">
        <v>286.5</v>
      </c>
      <c r="D10" s="1">
        <v>40.9</v>
      </c>
      <c r="F10" s="1">
        <v>226.16</v>
      </c>
      <c r="G10" s="1">
        <v>65.89</v>
      </c>
      <c r="H10">
        <f t="shared" si="0"/>
        <v>51148.345600000001</v>
      </c>
      <c r="I10">
        <f t="shared" si="1"/>
        <v>14901.6824</v>
      </c>
      <c r="P10">
        <f>F10*N6+N7</f>
        <v>65.705554917915293</v>
      </c>
      <c r="Q10">
        <f t="shared" si="2"/>
        <v>0.18444508208470722</v>
      </c>
      <c r="R10">
        <f t="shared" si="3"/>
        <v>3.4019988305234387E-2</v>
      </c>
    </row>
    <row r="11" spans="1:18" x14ac:dyDescent="0.25">
      <c r="A11" s="1">
        <v>248.78</v>
      </c>
      <c r="B11" s="1">
        <v>73.34</v>
      </c>
      <c r="C11" s="1">
        <v>263.2</v>
      </c>
      <c r="D11" s="1">
        <v>37.6</v>
      </c>
      <c r="F11" s="1">
        <v>248.78</v>
      </c>
      <c r="G11" s="1">
        <v>73.34</v>
      </c>
      <c r="H11">
        <f t="shared" si="0"/>
        <v>61891.488400000002</v>
      </c>
      <c r="I11">
        <f t="shared" si="1"/>
        <v>18245.5252</v>
      </c>
      <c r="P11">
        <f>F11*N6+N7</f>
        <v>72.470220145832357</v>
      </c>
      <c r="Q11">
        <f t="shared" si="2"/>
        <v>0.86977985416764625</v>
      </c>
      <c r="R11">
        <f t="shared" si="3"/>
        <v>0.75651699471589196</v>
      </c>
    </row>
    <row r="12" spans="1:18" x14ac:dyDescent="0.25">
      <c r="A12" s="1">
        <v>215.96</v>
      </c>
      <c r="B12" s="1">
        <v>62.42</v>
      </c>
      <c r="C12" s="1">
        <v>242.4</v>
      </c>
      <c r="D12" s="1">
        <v>34.6</v>
      </c>
      <c r="F12" s="1">
        <v>215.96</v>
      </c>
      <c r="G12" s="1">
        <v>62.42</v>
      </c>
      <c r="H12">
        <f t="shared" si="0"/>
        <v>46638.721600000004</v>
      </c>
      <c r="I12">
        <f t="shared" si="1"/>
        <v>13480.2232</v>
      </c>
      <c r="P12">
        <f>F12*N6+N7</f>
        <v>62.655175372170206</v>
      </c>
      <c r="Q12">
        <f t="shared" si="2"/>
        <v>-0.2351753721702039</v>
      </c>
      <c r="R12">
        <f t="shared" si="3"/>
        <v>5.5307455675393913E-2</v>
      </c>
    </row>
    <row r="13" spans="1:18" x14ac:dyDescent="0.25">
      <c r="A13" s="1">
        <v>232.56</v>
      </c>
      <c r="B13" s="1">
        <v>67.36</v>
      </c>
      <c r="C13" s="1">
        <v>240.3</v>
      </c>
      <c r="D13" s="1">
        <v>34.299999999999997</v>
      </c>
      <c r="F13" s="1">
        <v>232.56</v>
      </c>
      <c r="G13" s="1">
        <v>67.36</v>
      </c>
      <c r="H13">
        <f t="shared" si="0"/>
        <v>54084.153599999998</v>
      </c>
      <c r="I13">
        <f t="shared" si="1"/>
        <v>15665.241599999999</v>
      </c>
      <c r="P13">
        <f>F13*N6+N7</f>
        <v>67.619518554461237</v>
      </c>
      <c r="Q13">
        <f t="shared" si="2"/>
        <v>-0.25951855446123773</v>
      </c>
      <c r="R13">
        <f t="shared" si="3"/>
        <v>6.7349880109650415E-2</v>
      </c>
    </row>
    <row r="14" spans="1:18" x14ac:dyDescent="0.25">
      <c r="A14" s="1">
        <v>203.17</v>
      </c>
      <c r="B14" s="1">
        <v>58.62</v>
      </c>
      <c r="C14" s="1">
        <v>239.2</v>
      </c>
      <c r="D14" s="1">
        <v>34.200000000000003</v>
      </c>
      <c r="F14" s="1">
        <v>203.17</v>
      </c>
      <c r="G14" s="1">
        <v>58.62</v>
      </c>
      <c r="H14">
        <f t="shared" si="0"/>
        <v>41278.048899999994</v>
      </c>
      <c r="I14">
        <f t="shared" si="1"/>
        <v>11909.825399999998</v>
      </c>
      <c r="P14">
        <f>F14*N6+N7</f>
        <v>58.830238667260424</v>
      </c>
      <c r="Q14">
        <f t="shared" si="2"/>
        <v>-0.21023866726042684</v>
      </c>
      <c r="R14">
        <f t="shared" si="3"/>
        <v>4.4200297211440469E-2</v>
      </c>
    </row>
    <row r="15" spans="1:18" x14ac:dyDescent="0.25">
      <c r="A15" s="1">
        <v>239.28</v>
      </c>
      <c r="B15" s="1">
        <v>70.209999999999994</v>
      </c>
      <c r="C15" s="1">
        <v>283.89999999999998</v>
      </c>
      <c r="D15" s="1">
        <v>40.6</v>
      </c>
      <c r="F15" s="1">
        <v>239.28</v>
      </c>
      <c r="G15" s="1">
        <v>70.209999999999994</v>
      </c>
      <c r="H15">
        <f t="shared" si="0"/>
        <v>57254.918400000002</v>
      </c>
      <c r="I15">
        <f t="shared" si="1"/>
        <v>16799.8488</v>
      </c>
      <c r="P15">
        <f>N6*F15+N7</f>
        <v>69.629180372834483</v>
      </c>
      <c r="Q15">
        <f t="shared" si="2"/>
        <v>0.58081962716551061</v>
      </c>
      <c r="R15">
        <f t="shared" si="3"/>
        <v>0.33735143930068273</v>
      </c>
    </row>
    <row r="16" spans="1:18" x14ac:dyDescent="0.25">
      <c r="A16" s="1">
        <v>260.58</v>
      </c>
      <c r="B16" s="1">
        <v>74.84</v>
      </c>
      <c r="C16" s="1">
        <v>294.2</v>
      </c>
      <c r="D16" s="1">
        <v>42</v>
      </c>
      <c r="F16" s="1">
        <v>260.58</v>
      </c>
      <c r="G16" s="1">
        <v>74.84</v>
      </c>
      <c r="H16">
        <f t="shared" si="0"/>
        <v>67901.936399999991</v>
      </c>
      <c r="I16">
        <f t="shared" si="1"/>
        <v>19501.807199999999</v>
      </c>
      <c r="P16">
        <f>N6*F16 + N7</f>
        <v>75.999090600713927</v>
      </c>
      <c r="Q16">
        <f t="shared" si="2"/>
        <v>-1.1590906007139239</v>
      </c>
      <c r="R16">
        <f t="shared" si="3"/>
        <v>1.343491020663365</v>
      </c>
    </row>
    <row r="17" spans="1:19" x14ac:dyDescent="0.25">
      <c r="A17" s="1">
        <v>252.67</v>
      </c>
      <c r="B17" s="1">
        <v>74.73</v>
      </c>
      <c r="C17" s="1">
        <v>251.6</v>
      </c>
      <c r="D17" s="1">
        <v>35.9</v>
      </c>
      <c r="F17" s="1">
        <v>252.67</v>
      </c>
      <c r="G17" s="1">
        <v>74.73</v>
      </c>
      <c r="H17">
        <f t="shared" si="0"/>
        <v>63842.128899999996</v>
      </c>
      <c r="I17">
        <f t="shared" si="1"/>
        <v>18882.0291</v>
      </c>
      <c r="P17">
        <f>N6*F17 + N7</f>
        <v>73.633551168670436</v>
      </c>
      <c r="Q17">
        <f t="shared" si="2"/>
        <v>1.0964488313295675</v>
      </c>
      <c r="R17">
        <f t="shared" si="3"/>
        <v>1.2022000397239743</v>
      </c>
    </row>
    <row r="18" spans="1:19" x14ac:dyDescent="0.25">
      <c r="A18" s="1">
        <v>232.71</v>
      </c>
      <c r="B18" s="1">
        <v>68.41</v>
      </c>
      <c r="C18" s="1">
        <v>274.10000000000002</v>
      </c>
      <c r="D18" s="1">
        <v>39.200000000000003</v>
      </c>
      <c r="F18" s="1">
        <v>232.71</v>
      </c>
      <c r="G18" s="1">
        <v>68.41</v>
      </c>
      <c r="H18">
        <f t="shared" si="0"/>
        <v>54153.944100000001</v>
      </c>
      <c r="I18">
        <f t="shared" si="1"/>
        <v>15919.6911</v>
      </c>
      <c r="P18">
        <f>N6*F18 + N7</f>
        <v>67.664377077192782</v>
      </c>
      <c r="Q18">
        <f t="shared" si="2"/>
        <v>0.74562292280721465</v>
      </c>
      <c r="R18">
        <f t="shared" si="3"/>
        <v>0.55595354301557354</v>
      </c>
    </row>
    <row r="19" spans="1:19" x14ac:dyDescent="0.25">
      <c r="A19" s="1">
        <v>199.81</v>
      </c>
      <c r="B19" s="1">
        <v>58.51</v>
      </c>
      <c r="C19" s="1">
        <v>229</v>
      </c>
      <c r="D19" s="1">
        <v>32.700000000000003</v>
      </c>
      <c r="F19" s="1">
        <v>199.81</v>
      </c>
      <c r="G19" s="1">
        <v>58.51</v>
      </c>
      <c r="H19">
        <f t="shared" si="0"/>
        <v>39924.036099999998</v>
      </c>
      <c r="I19">
        <f t="shared" si="1"/>
        <v>11690.883099999999</v>
      </c>
      <c r="P19">
        <f>N6*F19+N7</f>
        <v>57.825407758073808</v>
      </c>
      <c r="Q19">
        <f t="shared" si="2"/>
        <v>0.68459224192618962</v>
      </c>
      <c r="R19">
        <f t="shared" si="3"/>
        <v>0.46866653770552652</v>
      </c>
    </row>
    <row r="20" spans="1:19" x14ac:dyDescent="0.25">
      <c r="A20" s="2">
        <f>SUM(A2:A19)</f>
        <v>4080.4100000000008</v>
      </c>
      <c r="B20" s="2">
        <f>SUM(B2:B19)</f>
        <v>1185.5500000000002</v>
      </c>
      <c r="C20" s="2">
        <f t="shared" ref="C20:D20" si="4">SUM(C2:C19)</f>
        <v>4753.5</v>
      </c>
      <c r="D20" s="2">
        <f t="shared" si="4"/>
        <v>678.90000000000009</v>
      </c>
      <c r="F20" s="2">
        <f>SUM(F2:F19)</f>
        <v>4080.4100000000008</v>
      </c>
      <c r="G20" s="2">
        <f>SUM(G2:G19)</f>
        <v>1185.5500000000002</v>
      </c>
      <c r="H20" s="2">
        <f t="shared" ref="H20:I20" si="5">SUM(H2:H19)</f>
        <v>931661.03610000003</v>
      </c>
      <c r="I20" s="2">
        <f t="shared" si="5"/>
        <v>270747.92320000002</v>
      </c>
      <c r="R20" s="6">
        <f>SUM(R2:R19)</f>
        <v>7.2618951534431257</v>
      </c>
      <c r="S20" s="2" t="s">
        <v>19</v>
      </c>
    </row>
    <row r="21" spans="1:19" x14ac:dyDescent="0.25">
      <c r="S21" s="5" t="s">
        <v>20</v>
      </c>
    </row>
    <row r="22" spans="1:19" x14ac:dyDescent="0.25">
      <c r="A22" t="s">
        <v>6</v>
      </c>
    </row>
    <row r="23" spans="1:19" x14ac:dyDescent="0.25">
      <c r="A23" t="s">
        <v>7</v>
      </c>
    </row>
    <row r="24" spans="1:19" x14ac:dyDescent="0.25">
      <c r="A24" t="s">
        <v>10</v>
      </c>
    </row>
    <row r="25" spans="1:19" x14ac:dyDescent="0.25">
      <c r="A25" t="s">
        <v>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7FC3-0CA4-4078-BB5E-78F7671E7A05}">
  <dimension ref="A1:R29"/>
  <sheetViews>
    <sheetView zoomScaleNormal="100" workbookViewId="0">
      <selection activeCell="M29" sqref="M29"/>
    </sheetView>
  </sheetViews>
  <sheetFormatPr defaultRowHeight="15" x14ac:dyDescent="0.25"/>
  <cols>
    <col min="1" max="1" width="11.28515625" customWidth="1"/>
    <col min="2" max="2" width="12.7109375" customWidth="1"/>
    <col min="3" max="3" width="14.42578125" customWidth="1"/>
    <col min="4" max="4" width="17.140625" customWidth="1"/>
    <col min="5" max="5" width="9.140625" customWidth="1"/>
    <col min="9" max="9" width="13.140625" customWidth="1"/>
    <col min="10" max="10" width="12.28515625" customWidth="1"/>
    <col min="11" max="11" width="16.140625" customWidth="1"/>
    <col min="12" max="12" width="14.140625" customWidth="1"/>
    <col min="13" max="13" width="13.7109375" customWidth="1"/>
    <col min="14" max="14" width="16.85546875" customWidth="1"/>
    <col min="15" max="15" width="19" customWidth="1"/>
    <col min="16" max="16" width="16" customWidth="1"/>
    <col min="17" max="17" width="13.710937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  <c r="G1" s="3" t="s">
        <v>8</v>
      </c>
      <c r="H1" s="3" t="s">
        <v>9</v>
      </c>
      <c r="I1" s="3" t="s">
        <v>4</v>
      </c>
      <c r="J1" s="3" t="s">
        <v>5</v>
      </c>
      <c r="K1" s="3" t="s">
        <v>22</v>
      </c>
      <c r="L1" s="3" t="s">
        <v>23</v>
      </c>
      <c r="M1" s="3" t="s">
        <v>24</v>
      </c>
      <c r="O1" s="3" t="s">
        <v>27</v>
      </c>
      <c r="P1" s="3" t="s">
        <v>28</v>
      </c>
      <c r="Q1" s="3" t="s">
        <v>16</v>
      </c>
    </row>
    <row r="2" spans="1:17" x14ac:dyDescent="0.25">
      <c r="A2" s="1">
        <v>197.33</v>
      </c>
      <c r="B2" s="1">
        <v>56.84</v>
      </c>
      <c r="C2" s="1">
        <v>266.89999999999998</v>
      </c>
      <c r="D2" s="1">
        <v>38.1</v>
      </c>
      <c r="G2" s="1">
        <v>197.33</v>
      </c>
      <c r="H2" s="1">
        <v>56.84</v>
      </c>
      <c r="I2">
        <f xml:space="preserve"> G2^2</f>
        <v>38939.128900000003</v>
      </c>
      <c r="J2">
        <f xml:space="preserve"> G2*H2</f>
        <v>11216.237200000001</v>
      </c>
      <c r="K2">
        <f>G2^3</f>
        <v>7683858.3058370007</v>
      </c>
      <c r="L2">
        <f>G2^4</f>
        <v>1516255759.4908154</v>
      </c>
      <c r="M2">
        <f>G2^2*H2</f>
        <v>2213300.0866760002</v>
      </c>
      <c r="O2">
        <f t="shared" ref="O2:O19" si="0">$N$27*I2+$N$28*G2 + $N$28</f>
        <v>57.382946534825848</v>
      </c>
      <c r="P2">
        <f>H2-O2</f>
        <v>-0.54294653482584465</v>
      </c>
      <c r="Q2">
        <f>P2^2</f>
        <v>0.29479093967939213</v>
      </c>
    </row>
    <row r="3" spans="1:17" ht="15.75" customHeight="1" x14ac:dyDescent="0.25">
      <c r="A3" s="1">
        <v>219.17</v>
      </c>
      <c r="B3" s="1">
        <v>62.29</v>
      </c>
      <c r="C3" s="1">
        <v>286</v>
      </c>
      <c r="D3" s="1">
        <v>40.9</v>
      </c>
      <c r="G3" s="1">
        <v>219.17</v>
      </c>
      <c r="H3" s="1">
        <v>62.29</v>
      </c>
      <c r="I3">
        <f t="shared" ref="I3:I19" si="1" xml:space="preserve"> G3^2</f>
        <v>48035.488899999997</v>
      </c>
      <c r="J3">
        <f t="shared" ref="J3:J19" si="2" xml:space="preserve"> G3*H3</f>
        <v>13652.0993</v>
      </c>
      <c r="K3">
        <f t="shared" ref="K3:K19" si="3">G3^3</f>
        <v>10527938.102212999</v>
      </c>
      <c r="L3">
        <f t="shared" ref="L3:L19" si="4">G3^4</f>
        <v>2307408193.8620229</v>
      </c>
      <c r="M3">
        <f t="shared" ref="M3:M19" si="5">G3^2*H3</f>
        <v>2992130.6035809997</v>
      </c>
      <c r="O3">
        <f t="shared" si="0"/>
        <v>63.885079357007754</v>
      </c>
      <c r="P3">
        <f t="shared" ref="P3:P19" si="6">H3-O3</f>
        <v>-1.595079357007755</v>
      </c>
      <c r="Q3">
        <f t="shared" ref="Q3:Q19" si="7">P3^2</f>
        <v>2.5442781551522731</v>
      </c>
    </row>
    <row r="4" spans="1:17" x14ac:dyDescent="0.25">
      <c r="A4" s="1">
        <v>243.25</v>
      </c>
      <c r="B4" s="1">
        <v>70.44</v>
      </c>
      <c r="C4" s="1">
        <v>256.5</v>
      </c>
      <c r="D4" s="1">
        <v>36.6</v>
      </c>
      <c r="G4" s="1">
        <v>243.25</v>
      </c>
      <c r="H4" s="1">
        <v>70.44</v>
      </c>
      <c r="I4">
        <f t="shared" si="1"/>
        <v>59170.5625</v>
      </c>
      <c r="J4">
        <f t="shared" si="2"/>
        <v>17134.53</v>
      </c>
      <c r="K4">
        <f t="shared" si="3"/>
        <v>14393239.328125</v>
      </c>
      <c r="L4">
        <f t="shared" si="4"/>
        <v>3501155466.5664063</v>
      </c>
      <c r="M4">
        <f t="shared" si="5"/>
        <v>4167974.4224999999</v>
      </c>
      <c r="O4">
        <f t="shared" si="0"/>
        <v>71.096215638561347</v>
      </c>
      <c r="P4">
        <f t="shared" si="6"/>
        <v>-0.65621563856134912</v>
      </c>
      <c r="Q4">
        <f t="shared" si="7"/>
        <v>0.4306189642924792</v>
      </c>
    </row>
    <row r="5" spans="1:17" x14ac:dyDescent="0.25">
      <c r="A5" s="1">
        <v>239.46</v>
      </c>
      <c r="B5" s="1">
        <v>69.260000000000005</v>
      </c>
      <c r="C5" s="1">
        <v>279.39999999999998</v>
      </c>
      <c r="D5" s="1">
        <v>39.9</v>
      </c>
      <c r="G5" s="1">
        <v>239.46</v>
      </c>
      <c r="H5" s="1">
        <v>69.260000000000005</v>
      </c>
      <c r="I5">
        <f t="shared" si="1"/>
        <v>57341.091600000007</v>
      </c>
      <c r="J5">
        <f t="shared" si="2"/>
        <v>16584.999600000003</v>
      </c>
      <c r="K5">
        <f t="shared" si="3"/>
        <v>13730897.794536002</v>
      </c>
      <c r="L5">
        <f t="shared" si="4"/>
        <v>3288000785.8795915</v>
      </c>
      <c r="M5">
        <f t="shared" si="5"/>
        <v>3971444.0042160009</v>
      </c>
      <c r="O5">
        <f t="shared" si="0"/>
        <v>69.958311206410372</v>
      </c>
      <c r="P5">
        <f t="shared" si="6"/>
        <v>-0.69831120641036648</v>
      </c>
      <c r="Q5">
        <f t="shared" si="7"/>
        <v>0.48763854099830145</v>
      </c>
    </row>
    <row r="6" spans="1:17" x14ac:dyDescent="0.25">
      <c r="A6" s="1">
        <v>201.95</v>
      </c>
      <c r="B6" s="1">
        <v>58.62</v>
      </c>
      <c r="C6" s="1">
        <v>247.7</v>
      </c>
      <c r="D6" s="1">
        <v>35.4</v>
      </c>
      <c r="G6" s="1">
        <v>201.95</v>
      </c>
      <c r="H6" s="1">
        <v>58.62</v>
      </c>
      <c r="I6">
        <f t="shared" si="1"/>
        <v>40783.802499999998</v>
      </c>
      <c r="J6">
        <f t="shared" si="2"/>
        <v>11838.308999999999</v>
      </c>
      <c r="K6">
        <f t="shared" si="3"/>
        <v>8236288.9148749989</v>
      </c>
      <c r="L6">
        <f t="shared" si="4"/>
        <v>1663318546.3590062</v>
      </c>
      <c r="M6">
        <f t="shared" si="5"/>
        <v>2390746.5025499999</v>
      </c>
      <c r="O6">
        <f t="shared" si="0"/>
        <v>58.755367413596687</v>
      </c>
      <c r="P6">
        <f t="shared" si="6"/>
        <v>-0.1353674135966898</v>
      </c>
      <c r="Q6">
        <f t="shared" si="7"/>
        <v>1.8324336663857278E-2</v>
      </c>
    </row>
    <row r="7" spans="1:17" x14ac:dyDescent="0.25">
      <c r="A7" s="1">
        <v>226.16</v>
      </c>
      <c r="B7" s="1">
        <v>65.89</v>
      </c>
      <c r="C7" s="1">
        <v>303.39999999999998</v>
      </c>
      <c r="D7" s="1">
        <v>43.3</v>
      </c>
      <c r="G7" s="1">
        <v>226.16</v>
      </c>
      <c r="H7" s="1">
        <v>65.89</v>
      </c>
      <c r="I7">
        <f t="shared" si="1"/>
        <v>51148.345600000001</v>
      </c>
      <c r="J7">
        <f t="shared" si="2"/>
        <v>14901.6824</v>
      </c>
      <c r="K7">
        <f t="shared" si="3"/>
        <v>11567709.840895999</v>
      </c>
      <c r="L7">
        <f t="shared" si="4"/>
        <v>2616153257.6170392</v>
      </c>
      <c r="M7">
        <f t="shared" si="5"/>
        <v>3370164.4915840002</v>
      </c>
      <c r="O7">
        <f t="shared" si="0"/>
        <v>65.973795061126125</v>
      </c>
      <c r="P7">
        <f t="shared" si="6"/>
        <v>-8.3795061126124892E-2</v>
      </c>
      <c r="Q7">
        <f t="shared" si="7"/>
        <v>7.0216122691310074E-3</v>
      </c>
    </row>
    <row r="8" spans="1:17" x14ac:dyDescent="0.25">
      <c r="A8" s="1">
        <v>239.46</v>
      </c>
      <c r="B8" s="1">
        <v>69.260000000000005</v>
      </c>
      <c r="C8" s="1">
        <v>217</v>
      </c>
      <c r="D8" s="1">
        <v>31</v>
      </c>
      <c r="G8" s="1">
        <v>239.46</v>
      </c>
      <c r="H8" s="1">
        <v>69.260000000000005</v>
      </c>
      <c r="I8">
        <f t="shared" si="1"/>
        <v>57341.091600000007</v>
      </c>
      <c r="J8">
        <f t="shared" si="2"/>
        <v>16584.999600000003</v>
      </c>
      <c r="K8">
        <f t="shared" si="3"/>
        <v>13730897.794536002</v>
      </c>
      <c r="L8">
        <f t="shared" si="4"/>
        <v>3288000785.8795915</v>
      </c>
      <c r="M8">
        <f t="shared" si="5"/>
        <v>3971444.0042160009</v>
      </c>
      <c r="O8">
        <f t="shared" si="0"/>
        <v>69.958311206410372</v>
      </c>
      <c r="P8">
        <f t="shared" si="6"/>
        <v>-0.69831120641036648</v>
      </c>
      <c r="Q8">
        <f t="shared" si="7"/>
        <v>0.48763854099830145</v>
      </c>
    </row>
    <row r="9" spans="1:17" ht="15.75" customHeight="1" x14ac:dyDescent="0.25">
      <c r="A9" s="1">
        <v>201.95</v>
      </c>
      <c r="B9" s="1">
        <v>58.62</v>
      </c>
      <c r="C9" s="1">
        <v>292.2</v>
      </c>
      <c r="D9" s="1">
        <v>41.7</v>
      </c>
      <c r="G9" s="1">
        <v>201.95</v>
      </c>
      <c r="H9" s="1">
        <v>58.62</v>
      </c>
      <c r="I9">
        <f t="shared" si="1"/>
        <v>40783.802499999998</v>
      </c>
      <c r="J9">
        <f t="shared" si="2"/>
        <v>11838.308999999999</v>
      </c>
      <c r="K9">
        <f t="shared" si="3"/>
        <v>8236288.9148749989</v>
      </c>
      <c r="L9">
        <f t="shared" si="4"/>
        <v>1663318546.3590062</v>
      </c>
      <c r="M9">
        <f t="shared" si="5"/>
        <v>2390746.5025499999</v>
      </c>
      <c r="O9">
        <f t="shared" si="0"/>
        <v>58.755367413596687</v>
      </c>
      <c r="P9">
        <f t="shared" si="6"/>
        <v>-0.1353674135966898</v>
      </c>
      <c r="Q9">
        <f t="shared" si="7"/>
        <v>1.8324336663857278E-2</v>
      </c>
    </row>
    <row r="10" spans="1:17" x14ac:dyDescent="0.25">
      <c r="A10" s="1">
        <v>226.16</v>
      </c>
      <c r="B10" s="1">
        <v>65.89</v>
      </c>
      <c r="C10" s="1">
        <v>286.5</v>
      </c>
      <c r="D10" s="1">
        <v>40.9</v>
      </c>
      <c r="G10" s="1">
        <v>226.16</v>
      </c>
      <c r="H10" s="1">
        <v>65.89</v>
      </c>
      <c r="I10">
        <f t="shared" si="1"/>
        <v>51148.345600000001</v>
      </c>
      <c r="J10">
        <f t="shared" si="2"/>
        <v>14901.6824</v>
      </c>
      <c r="K10">
        <f t="shared" si="3"/>
        <v>11567709.840895999</v>
      </c>
      <c r="L10">
        <f t="shared" si="4"/>
        <v>2616153257.6170392</v>
      </c>
      <c r="M10">
        <f t="shared" si="5"/>
        <v>3370164.4915840002</v>
      </c>
      <c r="O10">
        <f t="shared" si="0"/>
        <v>65.973795061126125</v>
      </c>
      <c r="P10">
        <f t="shared" si="6"/>
        <v>-8.3795061126124892E-2</v>
      </c>
      <c r="Q10">
        <f t="shared" si="7"/>
        <v>7.0216122691310074E-3</v>
      </c>
    </row>
    <row r="11" spans="1:17" x14ac:dyDescent="0.25">
      <c r="A11" s="1">
        <v>248.78</v>
      </c>
      <c r="B11" s="1">
        <v>73.34</v>
      </c>
      <c r="C11" s="1">
        <v>263.2</v>
      </c>
      <c r="D11" s="1">
        <v>37.6</v>
      </c>
      <c r="G11" s="1">
        <v>248.78</v>
      </c>
      <c r="H11" s="1">
        <v>73.34</v>
      </c>
      <c r="I11">
        <f t="shared" si="1"/>
        <v>61891.488400000002</v>
      </c>
      <c r="J11">
        <f t="shared" si="2"/>
        <v>18245.5252</v>
      </c>
      <c r="K11">
        <f t="shared" si="3"/>
        <v>15397364.484152</v>
      </c>
      <c r="L11">
        <f t="shared" si="4"/>
        <v>3830556336.3673348</v>
      </c>
      <c r="M11">
        <f t="shared" si="5"/>
        <v>4539121.7592560006</v>
      </c>
      <c r="O11">
        <f t="shared" si="0"/>
        <v>72.758498436238966</v>
      </c>
      <c r="P11">
        <f t="shared" si="6"/>
        <v>0.58150156376103723</v>
      </c>
      <c r="Q11">
        <f t="shared" si="7"/>
        <v>0.33814406865653163</v>
      </c>
    </row>
    <row r="12" spans="1:17" ht="15.75" customHeight="1" x14ac:dyDescent="0.25">
      <c r="A12" s="1">
        <v>215.96</v>
      </c>
      <c r="B12" s="1">
        <v>62.42</v>
      </c>
      <c r="C12" s="1">
        <v>242.4</v>
      </c>
      <c r="D12" s="1">
        <v>34.6</v>
      </c>
      <c r="G12" s="1">
        <v>215.96</v>
      </c>
      <c r="H12" s="1">
        <v>62.42</v>
      </c>
      <c r="I12">
        <f t="shared" si="1"/>
        <v>46638.721600000004</v>
      </c>
      <c r="J12">
        <f t="shared" si="2"/>
        <v>13480.2232</v>
      </c>
      <c r="K12">
        <f t="shared" si="3"/>
        <v>10072098.316736002</v>
      </c>
      <c r="L12">
        <f t="shared" si="4"/>
        <v>2175170352.482307</v>
      </c>
      <c r="M12">
        <f t="shared" si="5"/>
        <v>2911189.0022720005</v>
      </c>
      <c r="O12">
        <f t="shared" si="0"/>
        <v>62.927130872664698</v>
      </c>
      <c r="P12">
        <f t="shared" si="6"/>
        <v>-0.50713087266469614</v>
      </c>
      <c r="Q12">
        <f t="shared" si="7"/>
        <v>0.25718172200965628</v>
      </c>
    </row>
    <row r="13" spans="1:17" x14ac:dyDescent="0.25">
      <c r="A13" s="1">
        <v>232.56</v>
      </c>
      <c r="B13" s="1">
        <v>67.36</v>
      </c>
      <c r="C13" s="1">
        <v>240.3</v>
      </c>
      <c r="D13" s="1">
        <v>34.299999999999997</v>
      </c>
      <c r="G13" s="1">
        <v>232.56</v>
      </c>
      <c r="H13" s="1">
        <v>67.36</v>
      </c>
      <c r="I13">
        <f t="shared" si="1"/>
        <v>54084.153599999998</v>
      </c>
      <c r="J13">
        <f t="shared" si="2"/>
        <v>15665.241599999999</v>
      </c>
      <c r="K13">
        <f t="shared" si="3"/>
        <v>12577810.761216</v>
      </c>
      <c r="L13">
        <f t="shared" si="4"/>
        <v>2925095670.6283927</v>
      </c>
      <c r="M13">
        <f t="shared" si="5"/>
        <v>3643108.5864959997</v>
      </c>
      <c r="O13">
        <f t="shared" si="0"/>
        <v>67.889474163853436</v>
      </c>
      <c r="P13">
        <f t="shared" si="6"/>
        <v>-0.52947416385343615</v>
      </c>
      <c r="Q13">
        <f t="shared" si="7"/>
        <v>0.28034289018829534</v>
      </c>
    </row>
    <row r="14" spans="1:17" x14ac:dyDescent="0.25">
      <c r="A14" s="1">
        <v>203.17</v>
      </c>
      <c r="B14" s="1">
        <v>58.62</v>
      </c>
      <c r="C14" s="1">
        <v>239.2</v>
      </c>
      <c r="D14" s="1">
        <v>34.200000000000003</v>
      </c>
      <c r="G14" s="1">
        <v>203.17</v>
      </c>
      <c r="H14" s="1">
        <v>58.62</v>
      </c>
      <c r="I14">
        <f t="shared" si="1"/>
        <v>41278.048899999994</v>
      </c>
      <c r="J14">
        <f t="shared" si="2"/>
        <v>11909.825399999998</v>
      </c>
      <c r="K14">
        <f t="shared" si="3"/>
        <v>8386461.1950129988</v>
      </c>
      <c r="L14">
        <f t="shared" si="4"/>
        <v>1703877320.9907908</v>
      </c>
      <c r="M14">
        <f t="shared" si="5"/>
        <v>2419719.2265179995</v>
      </c>
      <c r="O14">
        <f t="shared" si="0"/>
        <v>59.118052967951463</v>
      </c>
      <c r="P14">
        <f t="shared" si="6"/>
        <v>-0.49805296795146603</v>
      </c>
      <c r="Q14">
        <f t="shared" si="7"/>
        <v>0.24805675888526404</v>
      </c>
    </row>
    <row r="15" spans="1:17" x14ac:dyDescent="0.25">
      <c r="A15" s="1">
        <v>239.28</v>
      </c>
      <c r="B15" s="1">
        <v>70.209999999999994</v>
      </c>
      <c r="C15" s="1">
        <v>283.89999999999998</v>
      </c>
      <c r="D15" s="1">
        <v>40.6</v>
      </c>
      <c r="G15" s="1">
        <v>239.28</v>
      </c>
      <c r="H15" s="1">
        <v>70.209999999999994</v>
      </c>
      <c r="I15">
        <f t="shared" si="1"/>
        <v>57254.918400000002</v>
      </c>
      <c r="J15">
        <f t="shared" si="2"/>
        <v>16799.8488</v>
      </c>
      <c r="K15">
        <f t="shared" si="3"/>
        <v>13699956.874752</v>
      </c>
      <c r="L15">
        <f t="shared" si="4"/>
        <v>3278125680.9906588</v>
      </c>
      <c r="M15">
        <f t="shared" si="5"/>
        <v>4019867.8208639999</v>
      </c>
      <c r="O15">
        <f t="shared" si="0"/>
        <v>69.904295470890148</v>
      </c>
      <c r="P15">
        <f t="shared" si="6"/>
        <v>0.30570452910984613</v>
      </c>
      <c r="Q15">
        <f t="shared" si="7"/>
        <v>9.3455259118272765E-2</v>
      </c>
    </row>
    <row r="16" spans="1:17" x14ac:dyDescent="0.25">
      <c r="A16" s="1">
        <v>260.58</v>
      </c>
      <c r="B16" s="1">
        <v>74.84</v>
      </c>
      <c r="C16" s="1">
        <v>294.2</v>
      </c>
      <c r="D16" s="1">
        <v>42</v>
      </c>
      <c r="G16" s="1">
        <v>260.58</v>
      </c>
      <c r="H16" s="1">
        <v>74.84</v>
      </c>
      <c r="I16">
        <f t="shared" si="1"/>
        <v>67901.936399999991</v>
      </c>
      <c r="J16">
        <f t="shared" si="2"/>
        <v>19501.807199999999</v>
      </c>
      <c r="K16">
        <f t="shared" si="3"/>
        <v>17693886.587111998</v>
      </c>
      <c r="L16">
        <f t="shared" si="4"/>
        <v>4610672966.8696442</v>
      </c>
      <c r="M16">
        <f t="shared" si="5"/>
        <v>5081780.9201759994</v>
      </c>
      <c r="O16">
        <f t="shared" si="0"/>
        <v>76.313292476554466</v>
      </c>
      <c r="P16">
        <f t="shared" si="6"/>
        <v>-1.4732924765544624</v>
      </c>
      <c r="Q16">
        <f t="shared" si="7"/>
        <v>2.1705907214719811</v>
      </c>
    </row>
    <row r="17" spans="1:18" x14ac:dyDescent="0.25">
      <c r="A17" s="1">
        <v>252.67</v>
      </c>
      <c r="B17" s="1">
        <v>74.73</v>
      </c>
      <c r="C17" s="1">
        <v>251.6</v>
      </c>
      <c r="D17" s="1">
        <v>35.9</v>
      </c>
      <c r="G17" s="1">
        <v>252.67</v>
      </c>
      <c r="H17" s="1">
        <v>74.73</v>
      </c>
      <c r="I17">
        <f t="shared" si="1"/>
        <v>63842.128899999996</v>
      </c>
      <c r="J17">
        <f t="shared" si="2"/>
        <v>18882.0291</v>
      </c>
      <c r="K17">
        <f t="shared" si="3"/>
        <v>16130990.709162999</v>
      </c>
      <c r="L17">
        <f t="shared" si="4"/>
        <v>4075817422.4842148</v>
      </c>
      <c r="M17">
        <f t="shared" si="5"/>
        <v>4770922.2926970003</v>
      </c>
      <c r="O17">
        <f t="shared" si="0"/>
        <v>73.929203432265183</v>
      </c>
      <c r="P17">
        <f t="shared" si="6"/>
        <v>0.800796567734821</v>
      </c>
      <c r="Q17">
        <f t="shared" si="7"/>
        <v>0.64127514289586973</v>
      </c>
    </row>
    <row r="18" spans="1:18" ht="15.75" customHeight="1" x14ac:dyDescent="0.25">
      <c r="A18" s="1">
        <v>232.71</v>
      </c>
      <c r="B18" s="1">
        <v>68.41</v>
      </c>
      <c r="C18" s="1">
        <v>274.10000000000002</v>
      </c>
      <c r="D18" s="1">
        <v>39.200000000000003</v>
      </c>
      <c r="G18" s="1">
        <v>232.71</v>
      </c>
      <c r="H18" s="1">
        <v>68.41</v>
      </c>
      <c r="I18">
        <f t="shared" si="1"/>
        <v>54153.944100000001</v>
      </c>
      <c r="J18">
        <f t="shared" si="2"/>
        <v>15919.6911</v>
      </c>
      <c r="K18">
        <f t="shared" si="3"/>
        <v>12602164.331511</v>
      </c>
      <c r="L18">
        <f t="shared" si="4"/>
        <v>2932649661.5859251</v>
      </c>
      <c r="M18">
        <f t="shared" si="5"/>
        <v>3704671.3158809999</v>
      </c>
      <c r="O18">
        <f t="shared" si="0"/>
        <v>67.934410316148274</v>
      </c>
      <c r="P18">
        <f t="shared" si="6"/>
        <v>0.47558968385172307</v>
      </c>
      <c r="Q18">
        <f t="shared" si="7"/>
        <v>0.22618554738618191</v>
      </c>
    </row>
    <row r="19" spans="1:18" x14ac:dyDescent="0.25">
      <c r="A19" s="1">
        <v>199.81</v>
      </c>
      <c r="B19" s="1">
        <v>58.51</v>
      </c>
      <c r="C19" s="1">
        <v>229</v>
      </c>
      <c r="D19" s="1">
        <v>32.700000000000003</v>
      </c>
      <c r="G19" s="1">
        <v>199.81</v>
      </c>
      <c r="H19" s="1">
        <v>58.51</v>
      </c>
      <c r="I19">
        <f t="shared" si="1"/>
        <v>39924.036099999998</v>
      </c>
      <c r="J19">
        <f t="shared" si="2"/>
        <v>11690.883099999999</v>
      </c>
      <c r="K19">
        <f t="shared" si="3"/>
        <v>7977221.6531409994</v>
      </c>
      <c r="L19">
        <f t="shared" si="4"/>
        <v>1593928658.5141029</v>
      </c>
      <c r="M19">
        <f t="shared" si="5"/>
        <v>2335955.3522109999</v>
      </c>
      <c r="O19">
        <f t="shared" si="0"/>
        <v>58.119455158871233</v>
      </c>
      <c r="P19">
        <f t="shared" si="6"/>
        <v>0.39054484112876509</v>
      </c>
      <c r="Q19">
        <f t="shared" si="7"/>
        <v>0.15252527293229237</v>
      </c>
    </row>
    <row r="20" spans="1:18" x14ac:dyDescent="0.25">
      <c r="A20" s="2">
        <f>SUM(A2:A19)</f>
        <v>4080.4100000000008</v>
      </c>
      <c r="B20" s="2">
        <f>SUM(B2:B19)</f>
        <v>1185.5500000000002</v>
      </c>
      <c r="C20" s="2">
        <f t="shared" ref="C20:D20" si="8">SUM(C2:C19)</f>
        <v>4753.5</v>
      </c>
      <c r="D20" s="2">
        <f t="shared" si="8"/>
        <v>678.90000000000009</v>
      </c>
      <c r="G20" s="2">
        <f>SUM(G2:G19)</f>
        <v>4080.4100000000008</v>
      </c>
      <c r="H20" s="2">
        <f>SUM(H2:H19)</f>
        <v>1185.5500000000002</v>
      </c>
      <c r="I20" s="2">
        <f t="shared" ref="I20:J20" si="9">SUM(I2:I19)</f>
        <v>931661.03610000003</v>
      </c>
      <c r="J20" s="2">
        <f t="shared" si="9"/>
        <v>270747.92320000002</v>
      </c>
      <c r="K20" s="2">
        <f>SUM(K2:K19)</f>
        <v>214212783.74958497</v>
      </c>
      <c r="L20" s="2">
        <f>SUM(L2:L19)</f>
        <v>49585658670.543884</v>
      </c>
      <c r="M20" s="2">
        <f>SUM(M2:M19)</f>
        <v>62264451.385827996</v>
      </c>
      <c r="O20" s="2"/>
      <c r="Q20" s="6">
        <f>SUM(Q2:Q19)</f>
        <v>8.7034144225310701</v>
      </c>
      <c r="R20" t="s">
        <v>29</v>
      </c>
    </row>
    <row r="22" spans="1:18" x14ac:dyDescent="0.25">
      <c r="J22" s="2" t="s">
        <v>31</v>
      </c>
    </row>
    <row r="23" spans="1:18" x14ac:dyDescent="0.25">
      <c r="J23" s="7">
        <f>SUM(J5:J22)</f>
        <v>499492.97990000003</v>
      </c>
      <c r="K23" s="7">
        <f>SUM(K5:K22)</f>
        <v>395820531.762995</v>
      </c>
      <c r="L23" s="7">
        <f t="shared" ref="L23" si="10">SUM(L5:L22)</f>
        <v>91846497921.168518</v>
      </c>
      <c r="N23" s="7">
        <f>SUM(M2:M19)</f>
        <v>62264451.385827996</v>
      </c>
    </row>
    <row r="24" spans="1:18" x14ac:dyDescent="0.25">
      <c r="J24">
        <v>214212783.74958497</v>
      </c>
      <c r="K24">
        <v>931661.03610000003</v>
      </c>
      <c r="L24">
        <v>4080.4100000000008</v>
      </c>
      <c r="N24">
        <v>270747.92320000002</v>
      </c>
    </row>
    <row r="25" spans="1:18" x14ac:dyDescent="0.25">
      <c r="J25">
        <v>931661.03610000003</v>
      </c>
      <c r="K25">
        <v>4080.4100000000008</v>
      </c>
      <c r="L25">
        <v>18</v>
      </c>
      <c r="N25">
        <v>1185.5500000000002</v>
      </c>
    </row>
    <row r="26" spans="1:18" x14ac:dyDescent="0.25">
      <c r="J26" s="2" t="s">
        <v>30</v>
      </c>
    </row>
    <row r="27" spans="1:18" x14ac:dyDescent="0.25">
      <c r="J27" cm="1">
        <f t="array" ref="J27:L29">MINVERSE(J23:L25)</f>
        <v>2.1504066058007552E-16</v>
      </c>
      <c r="K27">
        <v>6.7072507467674237E-7</v>
      </c>
      <c r="L27">
        <v>-1.5314355741925253E-4</v>
      </c>
      <c r="M27" t="s">
        <v>25</v>
      </c>
      <c r="N27" cm="1">
        <f t="array" ref="N27:N29">MMULT(J27:L29,N23:N25)</f>
        <v>3.8089897886811608E-5</v>
      </c>
    </row>
    <row r="28" spans="1:18" x14ac:dyDescent="0.25">
      <c r="J28">
        <v>-9.713036302467903E-14</v>
      </c>
      <c r="K28">
        <v>-1.5314644800660287E-4</v>
      </c>
      <c r="L28">
        <v>3.5212298977568023E-2</v>
      </c>
      <c r="M28" t="s">
        <v>14</v>
      </c>
      <c r="N28">
        <v>0.28185226184250212</v>
      </c>
    </row>
    <row r="29" spans="1:18" x14ac:dyDescent="0.25">
      <c r="J29">
        <v>1.0888149997214488E-11</v>
      </c>
      <c r="K29">
        <v>6.5999439104525805E-7</v>
      </c>
      <c r="L29">
        <v>-1.5174965542757377E-4</v>
      </c>
      <c r="M29" t="s">
        <v>26</v>
      </c>
      <c r="N29">
        <v>-5.3674860682464964E-4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0AAE-8819-4A72-9160-66AF385ACFCB}">
  <dimension ref="A1:AA27"/>
  <sheetViews>
    <sheetView tabSelected="1" topLeftCell="A30" zoomScale="130" zoomScaleNormal="130" workbookViewId="0">
      <selection activeCell="L44" sqref="L44"/>
    </sheetView>
  </sheetViews>
  <sheetFormatPr defaultRowHeight="15" x14ac:dyDescent="0.25"/>
  <cols>
    <col min="6" max="6" width="14" customWidth="1"/>
    <col min="11" max="11" width="14" customWidth="1"/>
    <col min="17" max="17" width="14.85546875" customWidth="1"/>
    <col min="18" max="18" width="16.7109375" customWidth="1"/>
    <col min="19" max="19" width="12.7109375" customWidth="1"/>
    <col min="20" max="20" width="13.28515625" customWidth="1"/>
    <col min="21" max="21" width="10.85546875" customWidth="1"/>
    <col min="22" max="22" width="15.85546875" customWidth="1"/>
    <col min="25" max="25" width="10.85546875" customWidth="1"/>
  </cols>
  <sheetData>
    <row r="1" spans="1:27" ht="15.75" thickBot="1" x14ac:dyDescent="0.3">
      <c r="A1" s="8"/>
      <c r="B1" s="9"/>
      <c r="C1" s="9"/>
      <c r="D1" s="48" t="s">
        <v>32</v>
      </c>
      <c r="E1" s="49"/>
      <c r="F1" s="49"/>
      <c r="G1" s="49"/>
      <c r="H1" s="50"/>
      <c r="I1" s="37" t="s">
        <v>56</v>
      </c>
      <c r="J1" s="38"/>
      <c r="K1" s="38"/>
      <c r="L1" s="38"/>
      <c r="M1" s="39"/>
      <c r="N1" s="3" t="s">
        <v>8</v>
      </c>
      <c r="O1" s="3" t="s">
        <v>9</v>
      </c>
      <c r="P1" s="3" t="s">
        <v>4</v>
      </c>
      <c r="Q1" s="3" t="s">
        <v>5</v>
      </c>
      <c r="R1" s="3" t="s">
        <v>213</v>
      </c>
      <c r="S1" s="3" t="s">
        <v>28</v>
      </c>
      <c r="T1" s="3" t="s">
        <v>16</v>
      </c>
      <c r="U1" s="32" t="s">
        <v>215</v>
      </c>
      <c r="V1" s="31" t="s">
        <v>216</v>
      </c>
      <c r="W1" s="33" t="s">
        <v>4</v>
      </c>
      <c r="X1" s="33" t="s">
        <v>5</v>
      </c>
      <c r="Y1" s="35" t="s">
        <v>213</v>
      </c>
      <c r="Z1" s="33" t="s">
        <v>28</v>
      </c>
      <c r="AA1" s="33" t="s">
        <v>16</v>
      </c>
    </row>
    <row r="2" spans="1:27" ht="15.75" thickBot="1" x14ac:dyDescent="0.3">
      <c r="A2" s="10"/>
      <c r="B2" s="11" t="s">
        <v>33</v>
      </c>
      <c r="C2" s="11" t="s">
        <v>34</v>
      </c>
      <c r="D2" s="12" t="s">
        <v>35</v>
      </c>
      <c r="E2" s="12" t="s">
        <v>57</v>
      </c>
      <c r="F2" s="12" t="s">
        <v>2</v>
      </c>
      <c r="G2" s="12" t="s">
        <v>3</v>
      </c>
      <c r="H2" s="12" t="s">
        <v>58</v>
      </c>
      <c r="I2" s="15" t="s">
        <v>35</v>
      </c>
      <c r="J2" s="15" t="s">
        <v>57</v>
      </c>
      <c r="K2" s="15" t="s">
        <v>2</v>
      </c>
      <c r="L2" s="15" t="s">
        <v>3</v>
      </c>
      <c r="M2" s="16" t="s">
        <v>59</v>
      </c>
      <c r="N2" s="26">
        <v>231.41</v>
      </c>
      <c r="O2" s="27">
        <v>66.62</v>
      </c>
      <c r="P2">
        <f xml:space="preserve"> N2^2</f>
        <v>53550.588100000001</v>
      </c>
      <c r="Q2">
        <f>N2*O2</f>
        <v>15416.5342</v>
      </c>
      <c r="R2" s="24">
        <f>$R$26 * N2 + $R$27</f>
        <v>67.065662901125066</v>
      </c>
      <c r="S2">
        <f>O2-R2</f>
        <v>-0.44566290112506124</v>
      </c>
      <c r="T2">
        <f>S2^2</f>
        <v>0.1986154214392061</v>
      </c>
      <c r="U2" s="18">
        <v>56.84</v>
      </c>
      <c r="V2" s="19">
        <v>87.69</v>
      </c>
      <c r="W2">
        <f t="shared" ref="W2:W19" si="0">V2^2</f>
        <v>7689.5360999999994</v>
      </c>
      <c r="X2">
        <f t="shared" ref="X2:X19" si="1">V2*U2</f>
        <v>4984.2996000000003</v>
      </c>
      <c r="Y2" s="36">
        <f>$W$26*U2+$W$27</f>
        <v>86.770231465866118</v>
      </c>
      <c r="Z2">
        <f>V2-Y2</f>
        <v>0.91976853413387971</v>
      </c>
      <c r="AA2">
        <f>Z2^2</f>
        <v>0.84597415638278584</v>
      </c>
    </row>
    <row r="3" spans="1:27" ht="15.75" thickBot="1" x14ac:dyDescent="0.3">
      <c r="A3" s="40" t="s">
        <v>36</v>
      </c>
      <c r="B3" s="43">
        <v>2015</v>
      </c>
      <c r="C3" s="13">
        <v>1</v>
      </c>
      <c r="D3" s="14" t="s">
        <v>37</v>
      </c>
      <c r="E3" s="14" t="s">
        <v>60</v>
      </c>
      <c r="F3" s="17" t="s">
        <v>61</v>
      </c>
      <c r="G3" s="17" t="s">
        <v>62</v>
      </c>
      <c r="H3" s="17" t="s">
        <v>63</v>
      </c>
      <c r="I3" s="18" t="s">
        <v>64</v>
      </c>
      <c r="J3" s="18" t="s">
        <v>65</v>
      </c>
      <c r="K3" s="18" t="s">
        <v>66</v>
      </c>
      <c r="L3" s="18" t="s">
        <v>67</v>
      </c>
      <c r="M3" s="19" t="s">
        <v>68</v>
      </c>
      <c r="N3" s="28">
        <v>212.71</v>
      </c>
      <c r="O3" s="14">
        <v>61.28</v>
      </c>
      <c r="P3">
        <f t="shared" ref="P3:P19" si="2" xml:space="preserve"> N3^2</f>
        <v>45245.544100000006</v>
      </c>
      <c r="Q3">
        <f t="shared" ref="Q3:Q19" si="3">N3*O3</f>
        <v>13034.8688</v>
      </c>
      <c r="R3" s="24">
        <f>$R$26 * N3 + $R$27</f>
        <v>61.55160752767619</v>
      </c>
      <c r="S3">
        <f t="shared" ref="S3:S19" si="4">O3-R3</f>
        <v>-0.27160752767618845</v>
      </c>
      <c r="T3">
        <f t="shared" ref="T3:T19" si="5">S3^2</f>
        <v>7.3770649090371482E-2</v>
      </c>
      <c r="U3" s="18">
        <v>62.29</v>
      </c>
      <c r="V3" s="19">
        <v>88.81</v>
      </c>
      <c r="W3">
        <f t="shared" si="0"/>
        <v>7887.2161000000006</v>
      </c>
      <c r="X3">
        <f t="shared" si="1"/>
        <v>5531.9749000000002</v>
      </c>
      <c r="Y3" s="36">
        <f t="shared" ref="Y3:Y19" si="6">$W$26*U3+$W$27</f>
        <v>86.766736379973921</v>
      </c>
      <c r="Z3">
        <f t="shared" ref="Z3:Z19" si="7">V3-Y3</f>
        <v>2.0432636200260816</v>
      </c>
      <c r="AA3">
        <f t="shared" ref="AA3:AA19" si="8">Z3^2</f>
        <v>4.1749262209220879</v>
      </c>
    </row>
    <row r="4" spans="1:27" ht="15.75" thickBot="1" x14ac:dyDescent="0.3">
      <c r="A4" s="41"/>
      <c r="B4" s="44"/>
      <c r="C4" s="13">
        <v>1</v>
      </c>
      <c r="D4" s="14" t="s">
        <v>38</v>
      </c>
      <c r="E4" s="14" t="s">
        <v>69</v>
      </c>
      <c r="F4" s="17" t="s">
        <v>70</v>
      </c>
      <c r="G4" s="17" t="s">
        <v>71</v>
      </c>
      <c r="H4" s="17" t="s">
        <v>72</v>
      </c>
      <c r="I4" s="18" t="s">
        <v>73</v>
      </c>
      <c r="J4" s="18" t="s">
        <v>74</v>
      </c>
      <c r="K4" s="18" t="s">
        <v>75</v>
      </c>
      <c r="L4" s="18" t="s">
        <v>76</v>
      </c>
      <c r="M4" s="19" t="s">
        <v>77</v>
      </c>
      <c r="N4" s="28">
        <v>211.04</v>
      </c>
      <c r="O4" s="14">
        <v>60.93</v>
      </c>
      <c r="P4">
        <f t="shared" si="2"/>
        <v>44537.881599999993</v>
      </c>
      <c r="Q4">
        <f t="shared" si="3"/>
        <v>12858.6672</v>
      </c>
      <c r="R4" s="24">
        <f>$R$26 * N4 + $R$27</f>
        <v>61.059175844592787</v>
      </c>
      <c r="S4">
        <f t="shared" si="4"/>
        <v>-0.12917584459278686</v>
      </c>
      <c r="T4">
        <f t="shared" si="5"/>
        <v>1.6686398826259823E-2</v>
      </c>
      <c r="U4" s="18">
        <v>70.44</v>
      </c>
      <c r="V4" s="19">
        <v>87.6</v>
      </c>
      <c r="W4">
        <f t="shared" si="0"/>
        <v>7673.7599999999993</v>
      </c>
      <c r="X4">
        <f t="shared" si="1"/>
        <v>6170.543999999999</v>
      </c>
      <c r="Y4" s="36">
        <f t="shared" si="6"/>
        <v>86.761509783639724</v>
      </c>
      <c r="Z4">
        <f t="shared" si="7"/>
        <v>0.83849021636027032</v>
      </c>
      <c r="AA4">
        <f t="shared" si="8"/>
        <v>0.70306584293189289</v>
      </c>
    </row>
    <row r="5" spans="1:27" ht="15.75" thickBot="1" x14ac:dyDescent="0.3">
      <c r="A5" s="41"/>
      <c r="B5" s="44"/>
      <c r="C5" s="13">
        <v>1</v>
      </c>
      <c r="D5" s="14" t="s">
        <v>39</v>
      </c>
      <c r="E5" s="14" t="s">
        <v>78</v>
      </c>
      <c r="F5" s="17" t="s">
        <v>79</v>
      </c>
      <c r="G5" s="17" t="s">
        <v>80</v>
      </c>
      <c r="H5" s="17" t="s">
        <v>81</v>
      </c>
      <c r="I5" s="18" t="s">
        <v>82</v>
      </c>
      <c r="J5" s="18" t="s">
        <v>83</v>
      </c>
      <c r="K5" s="18" t="s">
        <v>84</v>
      </c>
      <c r="L5" s="18" t="s">
        <v>85</v>
      </c>
      <c r="M5" s="19" t="s">
        <v>86</v>
      </c>
      <c r="N5" s="28">
        <v>207.85</v>
      </c>
      <c r="O5" s="14">
        <v>60.46</v>
      </c>
      <c r="P5">
        <f t="shared" si="2"/>
        <v>43201.622499999998</v>
      </c>
      <c r="Q5">
        <f t="shared" si="3"/>
        <v>12566.610999999999</v>
      </c>
      <c r="R5" s="24">
        <f>$R$26 * N5 + $R$27</f>
        <v>60.118542869122095</v>
      </c>
      <c r="S5">
        <f t="shared" si="4"/>
        <v>0.34145713087790597</v>
      </c>
      <c r="T5">
        <f t="shared" si="5"/>
        <v>0.1165929722273714</v>
      </c>
      <c r="U5" s="18">
        <v>69.260000000000005</v>
      </c>
      <c r="V5" s="19">
        <v>87.13</v>
      </c>
      <c r="W5">
        <f t="shared" si="0"/>
        <v>7591.6368999999995</v>
      </c>
      <c r="X5">
        <f t="shared" si="1"/>
        <v>6034.6238000000003</v>
      </c>
      <c r="Y5" s="36">
        <f t="shared" si="6"/>
        <v>86.762266517832899</v>
      </c>
      <c r="Z5">
        <f t="shared" si="7"/>
        <v>0.36773348216709678</v>
      </c>
      <c r="AA5">
        <f t="shared" si="8"/>
        <v>0.13522791390673849</v>
      </c>
    </row>
    <row r="6" spans="1:27" ht="15.75" thickBot="1" x14ac:dyDescent="0.3">
      <c r="A6" s="41"/>
      <c r="B6" s="44"/>
      <c r="C6" s="13">
        <v>4</v>
      </c>
      <c r="D6" s="14" t="s">
        <v>40</v>
      </c>
      <c r="E6" s="14" t="s">
        <v>87</v>
      </c>
      <c r="F6" s="17" t="s">
        <v>88</v>
      </c>
      <c r="G6" s="17" t="s">
        <v>89</v>
      </c>
      <c r="H6" s="17" t="s">
        <v>90</v>
      </c>
      <c r="I6" s="18" t="s">
        <v>91</v>
      </c>
      <c r="J6" s="18" t="s">
        <v>92</v>
      </c>
      <c r="K6" s="18" t="s">
        <v>93</v>
      </c>
      <c r="L6" s="18" t="s">
        <v>94</v>
      </c>
      <c r="M6" s="19" t="s">
        <v>95</v>
      </c>
      <c r="N6" s="28">
        <v>247.58</v>
      </c>
      <c r="O6" s="14">
        <v>71.83</v>
      </c>
      <c r="P6">
        <f t="shared" si="2"/>
        <v>61295.856400000004</v>
      </c>
      <c r="Q6">
        <f t="shared" si="3"/>
        <v>17783.671399999999</v>
      </c>
      <c r="R6" s="24">
        <f>$R$26 * N6 + $R$27</f>
        <v>71.833699018166158</v>
      </c>
      <c r="S6">
        <f t="shared" si="4"/>
        <v>-3.6990181661593624E-3</v>
      </c>
      <c r="T6">
        <f t="shared" si="5"/>
        <v>1.3682735393576972E-5</v>
      </c>
      <c r="U6" s="18">
        <v>58.62</v>
      </c>
      <c r="V6" s="19">
        <v>86.89</v>
      </c>
      <c r="W6">
        <f t="shared" si="0"/>
        <v>7549.8721000000005</v>
      </c>
      <c r="X6">
        <f t="shared" si="1"/>
        <v>5093.4917999999998</v>
      </c>
      <c r="Y6" s="36">
        <f t="shared" si="6"/>
        <v>86.769089951574728</v>
      </c>
      <c r="Z6">
        <f t="shared" si="7"/>
        <v>0.12091004842527298</v>
      </c>
      <c r="AA6">
        <f t="shared" si="8"/>
        <v>1.4619239810201856E-2</v>
      </c>
    </row>
    <row r="7" spans="1:27" ht="15.75" thickBot="1" x14ac:dyDescent="0.3">
      <c r="A7" s="41"/>
      <c r="B7" s="44"/>
      <c r="C7" s="13">
        <v>4</v>
      </c>
      <c r="D7" s="14" t="s">
        <v>41</v>
      </c>
      <c r="E7" s="14" t="s">
        <v>96</v>
      </c>
      <c r="F7" s="17" t="s">
        <v>97</v>
      </c>
      <c r="G7" s="17" t="s">
        <v>98</v>
      </c>
      <c r="H7" s="17" t="s">
        <v>99</v>
      </c>
      <c r="I7" s="18" t="s">
        <v>100</v>
      </c>
      <c r="J7" s="18" t="s">
        <v>101</v>
      </c>
      <c r="K7" s="18" t="s">
        <v>102</v>
      </c>
      <c r="L7" s="18" t="s">
        <v>103</v>
      </c>
      <c r="M7" s="19" t="s">
        <v>104</v>
      </c>
      <c r="N7" s="28">
        <v>257.63</v>
      </c>
      <c r="O7" s="14">
        <v>74.02</v>
      </c>
      <c r="P7">
        <f t="shared" si="2"/>
        <v>66373.216899999999</v>
      </c>
      <c r="Q7">
        <f t="shared" si="3"/>
        <v>19069.7726</v>
      </c>
      <c r="R7" s="24">
        <f>$R$26 * N7 + $R$27</f>
        <v>74.79713519480579</v>
      </c>
      <c r="S7">
        <f t="shared" si="4"/>
        <v>-0.77713519480579407</v>
      </c>
      <c r="T7">
        <f t="shared" si="5"/>
        <v>0.60393911100583952</v>
      </c>
      <c r="U7" s="18">
        <v>65.89</v>
      </c>
      <c r="V7" s="19">
        <v>86.39</v>
      </c>
      <c r="W7">
        <f t="shared" si="0"/>
        <v>7463.2321000000002</v>
      </c>
      <c r="X7">
        <f t="shared" si="1"/>
        <v>5692.2371000000003</v>
      </c>
      <c r="Y7" s="36">
        <f t="shared" si="6"/>
        <v>86.764427699384584</v>
      </c>
      <c r="Z7">
        <f t="shared" si="7"/>
        <v>-0.37442769938458298</v>
      </c>
      <c r="AA7">
        <f t="shared" si="8"/>
        <v>0.14019610206643165</v>
      </c>
    </row>
    <row r="8" spans="1:27" ht="15.75" thickBot="1" x14ac:dyDescent="0.3">
      <c r="A8" s="41"/>
      <c r="B8" s="45"/>
      <c r="C8" s="13">
        <v>4</v>
      </c>
      <c r="D8" s="14" t="s">
        <v>42</v>
      </c>
      <c r="E8" s="14" t="s">
        <v>105</v>
      </c>
      <c r="F8" s="17" t="s">
        <v>106</v>
      </c>
      <c r="G8" s="17" t="s">
        <v>107</v>
      </c>
      <c r="H8" s="17" t="s">
        <v>108</v>
      </c>
      <c r="I8" s="18" t="s">
        <v>109</v>
      </c>
      <c r="J8" s="18" t="s">
        <v>110</v>
      </c>
      <c r="K8" s="18" t="s">
        <v>111</v>
      </c>
      <c r="L8" s="18" t="s">
        <v>112</v>
      </c>
      <c r="M8" s="19" t="s">
        <v>113</v>
      </c>
      <c r="N8" s="28">
        <v>220.59</v>
      </c>
      <c r="O8" s="14">
        <v>63.45</v>
      </c>
      <c r="P8">
        <f t="shared" si="2"/>
        <v>48659.948100000001</v>
      </c>
      <c r="Q8">
        <f t="shared" si="3"/>
        <v>13996.435500000001</v>
      </c>
      <c r="R8" s="24">
        <f>$R$26 * N8 + $R$27</f>
        <v>63.875177385578709</v>
      </c>
      <c r="S8">
        <f t="shared" si="4"/>
        <v>-0.42517738557870643</v>
      </c>
      <c r="T8">
        <f t="shared" si="5"/>
        <v>0.18077580920754399</v>
      </c>
      <c r="U8" s="18">
        <v>69.260000000000005</v>
      </c>
      <c r="V8" s="19">
        <v>87.13</v>
      </c>
      <c r="W8">
        <f t="shared" si="0"/>
        <v>7591.6368999999995</v>
      </c>
      <c r="X8">
        <f t="shared" si="1"/>
        <v>6034.6238000000003</v>
      </c>
      <c r="Y8" s="36">
        <f t="shared" si="6"/>
        <v>86.762266517832899</v>
      </c>
      <c r="Z8">
        <f t="shared" si="7"/>
        <v>0.36773348216709678</v>
      </c>
      <c r="AA8">
        <f t="shared" si="8"/>
        <v>0.13522791390673849</v>
      </c>
    </row>
    <row r="9" spans="1:27" ht="15.75" thickBot="1" x14ac:dyDescent="0.3">
      <c r="A9" s="41"/>
      <c r="B9" s="43">
        <v>2016</v>
      </c>
      <c r="C9" s="13">
        <v>5</v>
      </c>
      <c r="D9" s="14" t="s">
        <v>43</v>
      </c>
      <c r="E9" s="14" t="s">
        <v>114</v>
      </c>
      <c r="F9" s="17" t="s">
        <v>115</v>
      </c>
      <c r="G9" s="17" t="s">
        <v>116</v>
      </c>
      <c r="H9" s="17" t="s">
        <v>117</v>
      </c>
      <c r="I9" s="18" t="s">
        <v>91</v>
      </c>
      <c r="J9" s="18" t="s">
        <v>92</v>
      </c>
      <c r="K9" s="18" t="s">
        <v>93</v>
      </c>
      <c r="L9" s="18" t="s">
        <v>94</v>
      </c>
      <c r="M9" s="19" t="s">
        <v>95</v>
      </c>
      <c r="N9" s="28">
        <v>242.63</v>
      </c>
      <c r="O9" s="14">
        <v>68.75</v>
      </c>
      <c r="P9">
        <f t="shared" si="2"/>
        <v>58869.316899999998</v>
      </c>
      <c r="Q9">
        <f t="shared" si="3"/>
        <v>16680.8125</v>
      </c>
      <c r="R9" s="24">
        <f>$R$26 * N9 + $R$27</f>
        <v>70.374096125194384</v>
      </c>
      <c r="S9">
        <f t="shared" si="4"/>
        <v>-1.6240961251943844</v>
      </c>
      <c r="T9">
        <f t="shared" si="5"/>
        <v>2.6376882238714137</v>
      </c>
      <c r="U9" s="18">
        <v>58.62</v>
      </c>
      <c r="V9" s="19">
        <v>86.89</v>
      </c>
      <c r="W9">
        <f t="shared" si="0"/>
        <v>7549.8721000000005</v>
      </c>
      <c r="X9">
        <f t="shared" si="1"/>
        <v>5093.4917999999998</v>
      </c>
      <c r="Y9" s="36">
        <f t="shared" si="6"/>
        <v>86.769089951574728</v>
      </c>
      <c r="Z9">
        <f t="shared" si="7"/>
        <v>0.12091004842527298</v>
      </c>
      <c r="AA9">
        <f t="shared" si="8"/>
        <v>1.4619239810201856E-2</v>
      </c>
    </row>
    <row r="10" spans="1:27" ht="15.75" thickBot="1" x14ac:dyDescent="0.3">
      <c r="A10" s="41"/>
      <c r="B10" s="44"/>
      <c r="C10" s="13">
        <v>5</v>
      </c>
      <c r="D10" s="14" t="s">
        <v>44</v>
      </c>
      <c r="E10" s="14" t="s">
        <v>118</v>
      </c>
      <c r="F10" s="17" t="s">
        <v>119</v>
      </c>
      <c r="G10" s="17" t="s">
        <v>120</v>
      </c>
      <c r="H10" s="17" t="s">
        <v>121</v>
      </c>
      <c r="I10" s="18" t="s">
        <v>100</v>
      </c>
      <c r="J10" s="18" t="s">
        <v>101</v>
      </c>
      <c r="K10" s="18" t="s">
        <v>102</v>
      </c>
      <c r="L10" s="18" t="s">
        <v>103</v>
      </c>
      <c r="M10" s="19" t="s">
        <v>104</v>
      </c>
      <c r="N10" s="28">
        <v>201.24</v>
      </c>
      <c r="O10" s="14">
        <v>57.49</v>
      </c>
      <c r="P10">
        <f t="shared" si="2"/>
        <v>40497.537600000003</v>
      </c>
      <c r="Q10">
        <f t="shared" si="3"/>
        <v>11569.287600000001</v>
      </c>
      <c r="R10" s="24">
        <f>$R$26 * N10 + $R$27</f>
        <v>58.169456985780009</v>
      </c>
      <c r="S10">
        <f t="shared" si="4"/>
        <v>-0.67945698578000702</v>
      </c>
      <c r="T10">
        <f t="shared" si="5"/>
        <v>0.46166179552525266</v>
      </c>
      <c r="U10" s="18">
        <v>65.89</v>
      </c>
      <c r="V10" s="19">
        <v>86.39</v>
      </c>
      <c r="W10">
        <f t="shared" si="0"/>
        <v>7463.2321000000002</v>
      </c>
      <c r="X10">
        <f t="shared" si="1"/>
        <v>5692.2371000000003</v>
      </c>
      <c r="Y10" s="36">
        <f t="shared" si="6"/>
        <v>86.764427699384584</v>
      </c>
      <c r="Z10">
        <f t="shared" si="7"/>
        <v>-0.37442769938458298</v>
      </c>
      <c r="AA10">
        <f t="shared" si="8"/>
        <v>0.14019610206643165</v>
      </c>
    </row>
    <row r="11" spans="1:27" ht="15.75" thickBot="1" x14ac:dyDescent="0.3">
      <c r="A11" s="42"/>
      <c r="B11" s="45"/>
      <c r="C11" s="13">
        <v>5</v>
      </c>
      <c r="D11" s="14" t="s">
        <v>45</v>
      </c>
      <c r="E11" s="14" t="s">
        <v>122</v>
      </c>
      <c r="F11" s="17" t="s">
        <v>123</v>
      </c>
      <c r="G11" s="17" t="s">
        <v>71</v>
      </c>
      <c r="H11" s="17" t="s">
        <v>124</v>
      </c>
      <c r="I11" s="18" t="s">
        <v>109</v>
      </c>
      <c r="J11" s="18" t="s">
        <v>110</v>
      </c>
      <c r="K11" s="18" t="s">
        <v>111</v>
      </c>
      <c r="L11" s="18" t="s">
        <v>112</v>
      </c>
      <c r="M11" s="19" t="s">
        <v>113</v>
      </c>
      <c r="N11" s="29">
        <v>248.78</v>
      </c>
      <c r="O11" s="18">
        <v>73.34</v>
      </c>
      <c r="P11">
        <f t="shared" si="2"/>
        <v>61891.488400000002</v>
      </c>
      <c r="Q11">
        <f t="shared" si="3"/>
        <v>18245.5252</v>
      </c>
      <c r="R11" s="25">
        <f>$R$26 * N11 + $R$27</f>
        <v>72.187542143735058</v>
      </c>
      <c r="S11">
        <f t="shared" si="4"/>
        <v>1.1524578562649452</v>
      </c>
      <c r="T11">
        <f t="shared" si="5"/>
        <v>1.3281591104667931</v>
      </c>
      <c r="U11" s="18">
        <v>73.34</v>
      </c>
      <c r="V11" s="19">
        <v>85.44</v>
      </c>
      <c r="W11">
        <f t="shared" si="0"/>
        <v>7299.9935999999998</v>
      </c>
      <c r="X11">
        <f t="shared" si="1"/>
        <v>6266.1696000000002</v>
      </c>
      <c r="Y11" s="36">
        <f t="shared" si="6"/>
        <v>86.759650013164972</v>
      </c>
      <c r="Z11">
        <f t="shared" si="7"/>
        <v>-1.3196500131649742</v>
      </c>
      <c r="AA11">
        <f t="shared" si="8"/>
        <v>1.7414761572463167</v>
      </c>
    </row>
    <row r="12" spans="1:27" ht="15.75" thickBot="1" x14ac:dyDescent="0.3">
      <c r="A12" s="40" t="s">
        <v>46</v>
      </c>
      <c r="B12" s="43">
        <v>2015</v>
      </c>
      <c r="C12" s="13">
        <v>2</v>
      </c>
      <c r="D12" s="14" t="s">
        <v>47</v>
      </c>
      <c r="E12" s="14" t="s">
        <v>125</v>
      </c>
      <c r="F12" s="17" t="s">
        <v>126</v>
      </c>
      <c r="G12" s="17" t="s">
        <v>127</v>
      </c>
      <c r="H12" s="17" t="s">
        <v>128</v>
      </c>
      <c r="I12" s="18" t="s">
        <v>129</v>
      </c>
      <c r="J12" s="18" t="s">
        <v>130</v>
      </c>
      <c r="K12" s="18" t="s">
        <v>131</v>
      </c>
      <c r="L12" s="18" t="s">
        <v>132</v>
      </c>
      <c r="M12" s="19" t="s">
        <v>133</v>
      </c>
      <c r="N12" s="29">
        <v>215.96</v>
      </c>
      <c r="O12" s="18">
        <v>62.42</v>
      </c>
      <c r="P12">
        <f t="shared" si="2"/>
        <v>46638.721600000004</v>
      </c>
      <c r="Q12">
        <f t="shared" si="3"/>
        <v>13480.2232</v>
      </c>
      <c r="R12" s="25">
        <f>$R$26 * N12 + $R$27</f>
        <v>62.509932659425324</v>
      </c>
      <c r="S12">
        <f t="shared" si="4"/>
        <v>-8.993265942532247E-2</v>
      </c>
      <c r="T12">
        <f t="shared" si="5"/>
        <v>8.0878832313110421E-3</v>
      </c>
      <c r="U12" s="18">
        <v>62.42</v>
      </c>
      <c r="V12" s="19">
        <v>87.48</v>
      </c>
      <c r="W12">
        <f t="shared" si="0"/>
        <v>7652.7504000000008</v>
      </c>
      <c r="X12">
        <f t="shared" si="1"/>
        <v>5460.5016000000005</v>
      </c>
      <c r="Y12" s="36">
        <f t="shared" si="6"/>
        <v>86.766653010952638</v>
      </c>
      <c r="Z12">
        <f t="shared" si="7"/>
        <v>0.71334698904736626</v>
      </c>
      <c r="AA12">
        <f t="shared" si="8"/>
        <v>0.50886392678294323</v>
      </c>
    </row>
    <row r="13" spans="1:27" ht="15.75" thickBot="1" x14ac:dyDescent="0.3">
      <c r="A13" s="41"/>
      <c r="B13" s="44"/>
      <c r="C13" s="13">
        <v>2</v>
      </c>
      <c r="D13" s="14" t="s">
        <v>48</v>
      </c>
      <c r="E13" s="14" t="s">
        <v>134</v>
      </c>
      <c r="F13" s="17" t="s">
        <v>135</v>
      </c>
      <c r="G13" s="17" t="s">
        <v>136</v>
      </c>
      <c r="H13" s="17" t="s">
        <v>137</v>
      </c>
      <c r="I13" s="18" t="s">
        <v>138</v>
      </c>
      <c r="J13" s="18" t="s">
        <v>139</v>
      </c>
      <c r="K13" s="18" t="s">
        <v>140</v>
      </c>
      <c r="L13" s="18" t="s">
        <v>76</v>
      </c>
      <c r="M13" s="19" t="s">
        <v>141</v>
      </c>
      <c r="N13" s="29">
        <v>232.56</v>
      </c>
      <c r="O13" s="18">
        <v>67.36</v>
      </c>
      <c r="P13">
        <f t="shared" si="2"/>
        <v>54084.153599999998</v>
      </c>
      <c r="Q13">
        <f t="shared" si="3"/>
        <v>15665.241599999999</v>
      </c>
      <c r="R13" s="25">
        <f>$R$26 * N13 + $R$27</f>
        <v>67.4047625631286</v>
      </c>
      <c r="S13">
        <f t="shared" si="4"/>
        <v>-4.4762563128600164E-2</v>
      </c>
      <c r="T13">
        <f t="shared" si="5"/>
        <v>2.0036870578419149E-3</v>
      </c>
      <c r="U13" s="18">
        <v>67.36</v>
      </c>
      <c r="V13" s="19">
        <v>87.14</v>
      </c>
      <c r="W13">
        <f t="shared" si="0"/>
        <v>7593.3796000000002</v>
      </c>
      <c r="X13">
        <f t="shared" si="1"/>
        <v>5869.7503999999999</v>
      </c>
      <c r="Y13" s="36">
        <f t="shared" si="6"/>
        <v>86.763484988143929</v>
      </c>
      <c r="Z13">
        <f t="shared" si="7"/>
        <v>0.37651501185607117</v>
      </c>
      <c r="AA13">
        <f t="shared" si="8"/>
        <v>0.14176355415297742</v>
      </c>
    </row>
    <row r="14" spans="1:27" ht="15.75" thickBot="1" x14ac:dyDescent="0.3">
      <c r="A14" s="41"/>
      <c r="B14" s="44"/>
      <c r="C14" s="13">
        <v>2</v>
      </c>
      <c r="D14" s="14" t="s">
        <v>49</v>
      </c>
      <c r="E14" s="14" t="s">
        <v>142</v>
      </c>
      <c r="F14" s="17" t="s">
        <v>143</v>
      </c>
      <c r="G14" s="17" t="s">
        <v>144</v>
      </c>
      <c r="H14" s="17" t="s">
        <v>145</v>
      </c>
      <c r="I14" s="18" t="s">
        <v>146</v>
      </c>
      <c r="J14" s="18" t="s">
        <v>147</v>
      </c>
      <c r="K14" s="18" t="s">
        <v>61</v>
      </c>
      <c r="L14" s="18" t="s">
        <v>62</v>
      </c>
      <c r="M14" s="19" t="s">
        <v>148</v>
      </c>
      <c r="N14" s="29">
        <v>203.17</v>
      </c>
      <c r="O14" s="18">
        <v>58.62</v>
      </c>
      <c r="P14">
        <f t="shared" si="2"/>
        <v>41278.048899999994</v>
      </c>
      <c r="Q14">
        <f t="shared" si="3"/>
        <v>11909.825399999998</v>
      </c>
      <c r="R14" s="25">
        <f>$R$26 * N14 + $R$27</f>
        <v>58.738554679403336</v>
      </c>
      <c r="S14">
        <f t="shared" si="4"/>
        <v>-0.11855467940333853</v>
      </c>
      <c r="T14">
        <f t="shared" si="5"/>
        <v>1.405521200842838E-2</v>
      </c>
      <c r="U14" s="18">
        <v>58.62</v>
      </c>
      <c r="V14" s="19">
        <v>87.06</v>
      </c>
      <c r="W14">
        <f t="shared" si="0"/>
        <v>7579.4436000000005</v>
      </c>
      <c r="X14">
        <f t="shared" si="1"/>
        <v>5103.4571999999998</v>
      </c>
      <c r="Y14" s="36">
        <f t="shared" si="6"/>
        <v>86.769089951574728</v>
      </c>
      <c r="Z14">
        <f t="shared" si="7"/>
        <v>0.29091004842527468</v>
      </c>
      <c r="AA14">
        <f t="shared" si="8"/>
        <v>8.4628656274795655E-2</v>
      </c>
    </row>
    <row r="15" spans="1:27" ht="15.75" thickBot="1" x14ac:dyDescent="0.3">
      <c r="A15" s="41"/>
      <c r="B15" s="44"/>
      <c r="C15" s="13">
        <v>3</v>
      </c>
      <c r="D15" s="14" t="s">
        <v>50</v>
      </c>
      <c r="E15" s="14" t="s">
        <v>149</v>
      </c>
      <c r="F15" s="17" t="s">
        <v>150</v>
      </c>
      <c r="G15" s="17" t="s">
        <v>151</v>
      </c>
      <c r="H15" s="17" t="s">
        <v>152</v>
      </c>
      <c r="I15" s="18" t="s">
        <v>153</v>
      </c>
      <c r="J15" s="18" t="s">
        <v>101</v>
      </c>
      <c r="K15" s="18" t="s">
        <v>154</v>
      </c>
      <c r="L15" s="18" t="s">
        <v>155</v>
      </c>
      <c r="M15" s="19" t="s">
        <v>156</v>
      </c>
      <c r="N15" s="29">
        <v>239.28</v>
      </c>
      <c r="O15" s="18">
        <v>70.209999999999994</v>
      </c>
      <c r="P15">
        <f t="shared" si="2"/>
        <v>57254.918400000002</v>
      </c>
      <c r="Q15">
        <f t="shared" si="3"/>
        <v>16799.8488</v>
      </c>
      <c r="R15" s="25">
        <f>$R$26 * N15 + $R$27</f>
        <v>69.386284066314516</v>
      </c>
      <c r="S15">
        <f t="shared" si="4"/>
        <v>0.82371593368547735</v>
      </c>
      <c r="T15">
        <f t="shared" si="5"/>
        <v>0.67850793940733778</v>
      </c>
      <c r="U15" s="18">
        <v>70.209999999999994</v>
      </c>
      <c r="V15" s="19">
        <v>85.8</v>
      </c>
      <c r="W15">
        <f t="shared" si="0"/>
        <v>7361.6399999999994</v>
      </c>
      <c r="X15">
        <f t="shared" si="1"/>
        <v>6024.0179999999991</v>
      </c>
      <c r="Y15" s="36">
        <f t="shared" si="6"/>
        <v>86.761657282677376</v>
      </c>
      <c r="Z15">
        <f t="shared" si="7"/>
        <v>-0.96165728267737904</v>
      </c>
      <c r="AA15">
        <f t="shared" si="8"/>
        <v>0.92478472932644051</v>
      </c>
    </row>
    <row r="16" spans="1:27" ht="15.75" thickBot="1" x14ac:dyDescent="0.3">
      <c r="A16" s="41"/>
      <c r="B16" s="44"/>
      <c r="C16" s="13">
        <v>3</v>
      </c>
      <c r="D16" s="14" t="s">
        <v>51</v>
      </c>
      <c r="E16" s="14" t="s">
        <v>157</v>
      </c>
      <c r="F16" s="17" t="s">
        <v>158</v>
      </c>
      <c r="G16" s="17" t="s">
        <v>159</v>
      </c>
      <c r="H16" s="17" t="s">
        <v>160</v>
      </c>
      <c r="I16" s="18" t="s">
        <v>161</v>
      </c>
      <c r="J16" s="18" t="s">
        <v>162</v>
      </c>
      <c r="K16" s="18" t="s">
        <v>163</v>
      </c>
      <c r="L16" s="18" t="s">
        <v>164</v>
      </c>
      <c r="M16" s="19" t="s">
        <v>165</v>
      </c>
      <c r="N16" s="29">
        <v>260.58</v>
      </c>
      <c r="O16" s="18">
        <v>74.84</v>
      </c>
      <c r="P16">
        <f t="shared" si="2"/>
        <v>67901.936399999991</v>
      </c>
      <c r="Q16">
        <f t="shared" si="3"/>
        <v>19501.807199999999</v>
      </c>
      <c r="R16" s="25">
        <f>$R$26 * N16 + $R$27</f>
        <v>75.666999545162696</v>
      </c>
      <c r="S16">
        <f t="shared" si="4"/>
        <v>-0.82699954516269258</v>
      </c>
      <c r="T16">
        <f t="shared" si="5"/>
        <v>0.68392824769930038</v>
      </c>
      <c r="U16" s="18">
        <v>74.84</v>
      </c>
      <c r="V16" s="19">
        <v>87.33</v>
      </c>
      <c r="W16">
        <f t="shared" si="0"/>
        <v>7626.5288999999993</v>
      </c>
      <c r="X16">
        <f t="shared" si="1"/>
        <v>6535.7772000000004</v>
      </c>
      <c r="Y16" s="36">
        <f t="shared" si="6"/>
        <v>86.758688062919418</v>
      </c>
      <c r="Z16">
        <f t="shared" si="7"/>
        <v>0.57131193708057992</v>
      </c>
      <c r="AA16">
        <f t="shared" si="8"/>
        <v>0.3263973294507645</v>
      </c>
    </row>
    <row r="17" spans="1:27" ht="15.75" thickBot="1" x14ac:dyDescent="0.3">
      <c r="A17" s="41"/>
      <c r="B17" s="45"/>
      <c r="C17" s="13">
        <v>3</v>
      </c>
      <c r="D17" s="14" t="s">
        <v>52</v>
      </c>
      <c r="E17" s="14" t="s">
        <v>166</v>
      </c>
      <c r="F17" s="17" t="s">
        <v>167</v>
      </c>
      <c r="G17" s="17" t="s">
        <v>168</v>
      </c>
      <c r="H17" s="17" t="s">
        <v>169</v>
      </c>
      <c r="I17" s="18" t="s">
        <v>170</v>
      </c>
      <c r="J17" s="18" t="s">
        <v>171</v>
      </c>
      <c r="K17" s="18" t="s">
        <v>172</v>
      </c>
      <c r="L17" s="18" t="s">
        <v>173</v>
      </c>
      <c r="M17" s="19" t="s">
        <v>174</v>
      </c>
      <c r="N17" s="29">
        <v>252.67</v>
      </c>
      <c r="O17" s="18">
        <v>74.73</v>
      </c>
      <c r="P17">
        <f t="shared" si="2"/>
        <v>63842.128899999996</v>
      </c>
      <c r="Q17">
        <f t="shared" si="3"/>
        <v>18882.0291</v>
      </c>
      <c r="R17" s="25">
        <f>$R$26 * N17 + $R$27</f>
        <v>73.334583609120955</v>
      </c>
      <c r="S17">
        <f t="shared" si="4"/>
        <v>1.3954163908790491</v>
      </c>
      <c r="T17">
        <f t="shared" si="5"/>
        <v>1.9471869039339111</v>
      </c>
      <c r="U17" s="18">
        <v>74.73</v>
      </c>
      <c r="V17" s="19">
        <v>85.1</v>
      </c>
      <c r="W17">
        <f t="shared" si="0"/>
        <v>7242.0099999999993</v>
      </c>
      <c r="X17">
        <f t="shared" si="1"/>
        <v>6359.5230000000001</v>
      </c>
      <c r="Y17" s="36">
        <f t="shared" si="6"/>
        <v>86.758758605937416</v>
      </c>
      <c r="Z17">
        <f t="shared" si="7"/>
        <v>-1.6587586059374217</v>
      </c>
      <c r="AA17">
        <f t="shared" si="8"/>
        <v>2.7514801127714588</v>
      </c>
    </row>
    <row r="18" spans="1:27" ht="15.75" thickBot="1" x14ac:dyDescent="0.3">
      <c r="A18" s="41"/>
      <c r="B18" s="43">
        <v>2016</v>
      </c>
      <c r="C18" s="13">
        <v>6</v>
      </c>
      <c r="D18" s="14" t="s">
        <v>53</v>
      </c>
      <c r="E18" s="14" t="s">
        <v>175</v>
      </c>
      <c r="F18" s="17" t="s">
        <v>176</v>
      </c>
      <c r="G18" s="17" t="s">
        <v>177</v>
      </c>
      <c r="H18" s="17" t="s">
        <v>178</v>
      </c>
      <c r="I18" s="18" t="s">
        <v>179</v>
      </c>
      <c r="J18" s="18" t="s">
        <v>180</v>
      </c>
      <c r="K18" s="18" t="s">
        <v>181</v>
      </c>
      <c r="L18" s="18" t="s">
        <v>182</v>
      </c>
      <c r="M18" s="19" t="s">
        <v>183</v>
      </c>
      <c r="N18" s="29">
        <v>232.71</v>
      </c>
      <c r="O18" s="18">
        <v>68.41</v>
      </c>
      <c r="P18">
        <f t="shared" si="2"/>
        <v>54153.944100000001</v>
      </c>
      <c r="Q18">
        <f t="shared" si="3"/>
        <v>15919.6911</v>
      </c>
      <c r="R18" s="25">
        <f>$R$26 * N18 + $R$27</f>
        <v>67.448992953824728</v>
      </c>
      <c r="S18">
        <f t="shared" si="4"/>
        <v>0.96100704617526844</v>
      </c>
      <c r="T18">
        <f t="shared" si="5"/>
        <v>0.92353454279851455</v>
      </c>
      <c r="U18" s="18">
        <v>68.41</v>
      </c>
      <c r="V18" s="19">
        <v>85.47</v>
      </c>
      <c r="W18">
        <f t="shared" si="0"/>
        <v>7305.1208999999999</v>
      </c>
      <c r="X18">
        <f t="shared" si="1"/>
        <v>5847.0027</v>
      </c>
      <c r="Y18" s="36">
        <f t="shared" si="6"/>
        <v>86.762811622972038</v>
      </c>
      <c r="Z18">
        <f t="shared" si="7"/>
        <v>-1.2928116229720388</v>
      </c>
      <c r="AA18">
        <f t="shared" si="8"/>
        <v>1.6713618924915969</v>
      </c>
    </row>
    <row r="19" spans="1:27" ht="15.75" thickBot="1" x14ac:dyDescent="0.3">
      <c r="A19" s="41"/>
      <c r="B19" s="44"/>
      <c r="C19" s="13">
        <v>6</v>
      </c>
      <c r="D19" s="14" t="s">
        <v>54</v>
      </c>
      <c r="E19" s="14" t="s">
        <v>184</v>
      </c>
      <c r="F19" s="17" t="s">
        <v>185</v>
      </c>
      <c r="G19" s="17" t="s">
        <v>186</v>
      </c>
      <c r="H19" s="17" t="s">
        <v>63</v>
      </c>
      <c r="I19" s="18" t="s">
        <v>187</v>
      </c>
      <c r="J19" s="18" t="s">
        <v>188</v>
      </c>
      <c r="K19" s="18" t="s">
        <v>189</v>
      </c>
      <c r="L19" s="18" t="s">
        <v>190</v>
      </c>
      <c r="M19" s="19" t="s">
        <v>191</v>
      </c>
      <c r="N19" s="29">
        <v>199.81</v>
      </c>
      <c r="O19" s="18">
        <v>58.51</v>
      </c>
      <c r="P19">
        <f t="shared" si="2"/>
        <v>39924.036099999998</v>
      </c>
      <c r="Q19">
        <f t="shared" si="3"/>
        <v>11690.883099999999</v>
      </c>
      <c r="R19" s="25">
        <f>$R$26 * N19 + $R$27</f>
        <v>57.747793927810385</v>
      </c>
      <c r="S19">
        <f t="shared" si="4"/>
        <v>0.76220607218961334</v>
      </c>
      <c r="T19">
        <f t="shared" si="5"/>
        <v>0.58095809648271801</v>
      </c>
      <c r="U19" s="18">
        <v>58.51</v>
      </c>
      <c r="V19" s="19">
        <v>86.02</v>
      </c>
      <c r="W19">
        <f t="shared" si="0"/>
        <v>7399.4403999999995</v>
      </c>
      <c r="X19">
        <f t="shared" si="1"/>
        <v>5033.0301999999992</v>
      </c>
      <c r="Y19" s="36">
        <f t="shared" si="6"/>
        <v>86.769160494592725</v>
      </c>
      <c r="Z19">
        <f t="shared" si="7"/>
        <v>-0.74916049459272926</v>
      </c>
      <c r="AA19">
        <f t="shared" si="8"/>
        <v>0.56124144665842268</v>
      </c>
    </row>
    <row r="20" spans="1:27" ht="15.75" thickBot="1" x14ac:dyDescent="0.3">
      <c r="A20" s="41"/>
      <c r="B20" s="45"/>
      <c r="C20" s="13">
        <v>6</v>
      </c>
      <c r="D20" s="14" t="s">
        <v>55</v>
      </c>
      <c r="E20" s="14" t="s">
        <v>192</v>
      </c>
      <c r="F20" s="17" t="s">
        <v>193</v>
      </c>
      <c r="G20" s="17" t="s">
        <v>194</v>
      </c>
      <c r="H20" s="17" t="s">
        <v>90</v>
      </c>
      <c r="I20" s="18" t="s">
        <v>195</v>
      </c>
      <c r="J20" s="18" t="s">
        <v>196</v>
      </c>
      <c r="K20" s="18" t="s">
        <v>197</v>
      </c>
      <c r="L20" s="18" t="s">
        <v>103</v>
      </c>
      <c r="M20" s="19" t="s">
        <v>198</v>
      </c>
      <c r="N20" s="2">
        <f>SUM(N2:N19)</f>
        <v>4118.2</v>
      </c>
      <c r="O20" s="2">
        <f>SUM(O2:O19)</f>
        <v>1193.27</v>
      </c>
      <c r="P20" s="2">
        <f>SUM(P2:P19)</f>
        <v>949200.88859999983</v>
      </c>
      <c r="Q20" s="2">
        <f>SUM(Q2:Q19)</f>
        <v>275071.73550000001</v>
      </c>
      <c r="T20" s="6">
        <f>SUM(T2:T19)</f>
        <v>10.456165687014806</v>
      </c>
      <c r="U20" s="2">
        <f>SUM(V2:V19)</f>
        <v>1561.7599999999998</v>
      </c>
      <c r="V20" s="2">
        <f>SUM(U2:U19)</f>
        <v>1185.5500000000002</v>
      </c>
      <c r="W20" s="2">
        <f>SUM(W2:W19)</f>
        <v>135520.30179999999</v>
      </c>
      <c r="X20" s="2">
        <f>SUM(X2:X19)</f>
        <v>102826.75379999999</v>
      </c>
      <c r="AA20" s="6">
        <f>SUM(AA2:AA19)</f>
        <v>15.016050536959224</v>
      </c>
    </row>
    <row r="21" spans="1:27" ht="15.75" thickBot="1" x14ac:dyDescent="0.3">
      <c r="A21" s="42"/>
      <c r="B21" s="46" t="s">
        <v>199</v>
      </c>
      <c r="C21" s="47"/>
      <c r="D21" s="20" t="s">
        <v>200</v>
      </c>
      <c r="E21" s="20" t="s">
        <v>201</v>
      </c>
      <c r="F21" s="20" t="s">
        <v>202</v>
      </c>
      <c r="G21" s="20" t="s">
        <v>203</v>
      </c>
      <c r="H21" s="20" t="s">
        <v>204</v>
      </c>
      <c r="I21" s="20" t="s">
        <v>205</v>
      </c>
      <c r="J21" s="20" t="s">
        <v>206</v>
      </c>
      <c r="K21" s="20" t="s">
        <v>207</v>
      </c>
      <c r="L21" s="20" t="s">
        <v>208</v>
      </c>
      <c r="M21" s="21" t="s">
        <v>209</v>
      </c>
      <c r="O21" s="23" t="s">
        <v>214</v>
      </c>
    </row>
    <row r="23" spans="1:27" x14ac:dyDescent="0.25">
      <c r="O23">
        <v>949200.88859999983</v>
      </c>
      <c r="P23">
        <v>4118.2</v>
      </c>
      <c r="R23">
        <v>275071.73550000001</v>
      </c>
      <c r="T23">
        <v>135520.30179999999</v>
      </c>
      <c r="U23">
        <v>1185.5500000000002</v>
      </c>
      <c r="W23">
        <v>102826.75379999999</v>
      </c>
    </row>
    <row r="24" spans="1:27" x14ac:dyDescent="0.25">
      <c r="O24">
        <v>4118.2</v>
      </c>
      <c r="P24">
        <v>18</v>
      </c>
      <c r="R24">
        <v>1193.27</v>
      </c>
      <c r="T24">
        <v>1185.5500000000002</v>
      </c>
      <c r="U24">
        <v>18</v>
      </c>
      <c r="W24">
        <v>1561.7599999999998</v>
      </c>
    </row>
    <row r="26" spans="1:27" x14ac:dyDescent="0.25">
      <c r="O26" cm="1">
        <f t="array" ref="O26:P27">MINVERSE(O23:P24)</f>
        <v>1.4280641847065682E-4</v>
      </c>
      <c r="P26">
        <v>-3.2672521808103282E-2</v>
      </c>
      <c r="Q26" s="6" t="s">
        <v>25</v>
      </c>
      <c r="R26" s="34" cm="1">
        <f t="array" ref="R26:R27">MMULT(O26:P27,R23:R24)</f>
        <v>0.29486927130742657</v>
      </c>
      <c r="T26" cm="1">
        <f t="array" ref="T26:U27">MINVERSE(T23:U24)</f>
        <v>1.7410874677308638E-5</v>
      </c>
      <c r="U26">
        <v>-1.1467479152046255E-3</v>
      </c>
      <c r="V26" s="6" t="s">
        <v>25</v>
      </c>
      <c r="W26" s="34" cm="1">
        <f t="array" ref="W26:W27">MMULT(T26:U27,W23:W24)</f>
        <v>-6.4130016370600451E-4</v>
      </c>
    </row>
    <row r="27" spans="1:27" x14ac:dyDescent="0.25">
      <c r="O27">
        <v>-3.2672521808103275E-2</v>
      </c>
      <c r="P27">
        <v>7.5306655172294947</v>
      </c>
      <c r="Q27" s="6" t="s">
        <v>14</v>
      </c>
      <c r="R27" s="34">
        <v>-1.1700351721265179</v>
      </c>
      <c r="T27">
        <v>-1.1467479152046255E-3</v>
      </c>
      <c r="U27">
        <v>0.13108483282615799</v>
      </c>
      <c r="V27" s="6" t="s">
        <v>14</v>
      </c>
      <c r="W27" s="34">
        <v>86.80668296717117</v>
      </c>
    </row>
  </sheetData>
  <mergeCells count="9">
    <mergeCell ref="I1:M1"/>
    <mergeCell ref="A3:A11"/>
    <mergeCell ref="B3:B8"/>
    <mergeCell ref="B9:B11"/>
    <mergeCell ref="A12:A21"/>
    <mergeCell ref="B12:B17"/>
    <mergeCell ref="B18:B20"/>
    <mergeCell ref="B21:C21"/>
    <mergeCell ref="D1:H1"/>
  </mergeCells>
  <phoneticPr fontId="1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C5A52-16D9-4680-A936-1F1638753285}">
  <dimension ref="A1:P16"/>
  <sheetViews>
    <sheetView zoomScaleNormal="100" workbookViewId="0">
      <selection activeCell="N10" sqref="N10"/>
    </sheetView>
  </sheetViews>
  <sheetFormatPr defaultRowHeight="15" x14ac:dyDescent="0.25"/>
  <cols>
    <col min="4" max="4" width="16.42578125" customWidth="1"/>
    <col min="7" max="7" width="14.140625" customWidth="1"/>
    <col min="9" max="9" width="15.5703125" customWidth="1"/>
    <col min="10" max="10" width="13.7109375" customWidth="1"/>
    <col min="11" max="11" width="14.140625" customWidth="1"/>
    <col min="12" max="12" width="13" customWidth="1"/>
    <col min="13" max="13" width="11.7109375" customWidth="1"/>
  </cols>
  <sheetData>
    <row r="1" spans="1:16" ht="15.75" thickBot="1" x14ac:dyDescent="0.3">
      <c r="A1" s="8"/>
      <c r="B1" s="9"/>
      <c r="C1" s="48" t="s">
        <v>212</v>
      </c>
      <c r="D1" s="49"/>
      <c r="E1" s="50"/>
      <c r="G1" s="3" t="s">
        <v>8</v>
      </c>
      <c r="H1" s="3" t="s">
        <v>9</v>
      </c>
      <c r="I1" s="3" t="s">
        <v>4</v>
      </c>
      <c r="J1" s="3" t="s">
        <v>5</v>
      </c>
      <c r="K1" s="2" t="s">
        <v>213</v>
      </c>
      <c r="L1" s="3" t="s">
        <v>28</v>
      </c>
      <c r="M1" s="3" t="s">
        <v>16</v>
      </c>
    </row>
    <row r="2" spans="1:16" ht="15.75" thickBot="1" x14ac:dyDescent="0.3">
      <c r="A2" s="10"/>
      <c r="B2" s="11" t="s">
        <v>33</v>
      </c>
      <c r="C2" s="12" t="s">
        <v>35</v>
      </c>
      <c r="D2" s="12" t="s">
        <v>2</v>
      </c>
      <c r="E2" s="12" t="s">
        <v>58</v>
      </c>
      <c r="G2" s="14">
        <v>253.31</v>
      </c>
      <c r="H2" s="17">
        <v>420</v>
      </c>
      <c r="I2">
        <f>G2^2</f>
        <v>64165.956100000003</v>
      </c>
      <c r="J2">
        <f>G2*H2</f>
        <v>106390.2</v>
      </c>
      <c r="K2">
        <f>$M$12*G2+$M$13</f>
        <v>416.78596463745492</v>
      </c>
      <c r="L2">
        <f>H2-K2</f>
        <v>3.2140353625450757</v>
      </c>
      <c r="M2">
        <f>L2^2</f>
        <v>10.330023311690256</v>
      </c>
    </row>
    <row r="3" spans="1:16" ht="15.75" thickBot="1" x14ac:dyDescent="0.3">
      <c r="A3" s="51" t="s">
        <v>210</v>
      </c>
      <c r="B3" s="43">
        <v>2016</v>
      </c>
      <c r="C3" s="14">
        <v>253.31</v>
      </c>
      <c r="D3" s="17">
        <v>420</v>
      </c>
      <c r="E3" s="17" t="s">
        <v>117</v>
      </c>
      <c r="G3" s="14">
        <v>182.74</v>
      </c>
      <c r="H3" s="17">
        <v>305</v>
      </c>
      <c r="I3">
        <f t="shared" ref="I3:I4" si="0">G3^2</f>
        <v>33393.907600000006</v>
      </c>
      <c r="J3">
        <f t="shared" ref="J3:J4" si="1">G3*H3</f>
        <v>55735.700000000004</v>
      </c>
      <c r="K3">
        <f t="shared" ref="K3:K4" si="2">$M$12*G3+$M$13</f>
        <v>302.41463685743872</v>
      </c>
      <c r="L3">
        <f t="shared" ref="L3:L4" si="3">H3-K3</f>
        <v>2.5853631425612775</v>
      </c>
      <c r="M3">
        <f t="shared" ref="M3:M4" si="4">L3^2</f>
        <v>6.6841025789143247</v>
      </c>
    </row>
    <row r="4" spans="1:16" ht="15.75" thickBot="1" x14ac:dyDescent="0.3">
      <c r="A4" s="41"/>
      <c r="B4" s="44"/>
      <c r="C4" s="14">
        <v>182.74</v>
      </c>
      <c r="D4" s="17">
        <v>305</v>
      </c>
      <c r="E4" s="17" t="s">
        <v>121</v>
      </c>
      <c r="G4" s="14">
        <v>221.85</v>
      </c>
      <c r="H4" s="17">
        <v>360</v>
      </c>
      <c r="I4">
        <f t="shared" si="0"/>
        <v>49217.422500000001</v>
      </c>
      <c r="J4">
        <f t="shared" si="1"/>
        <v>79866</v>
      </c>
      <c r="K4">
        <f t="shared" si="2"/>
        <v>365.79939850511386</v>
      </c>
      <c r="L4">
        <f t="shared" si="3"/>
        <v>-5.7993985051138566</v>
      </c>
      <c r="M4">
        <f t="shared" si="4"/>
        <v>33.633023021116834</v>
      </c>
    </row>
    <row r="5" spans="1:16" ht="44.25" customHeight="1" thickBot="1" x14ac:dyDescent="0.3">
      <c r="A5" s="42"/>
      <c r="B5" s="45"/>
      <c r="C5" s="14">
        <v>221.85</v>
      </c>
      <c r="D5" s="17">
        <v>360</v>
      </c>
      <c r="E5" s="17" t="s">
        <v>124</v>
      </c>
      <c r="G5" s="2">
        <f>SUM(G2:G4)</f>
        <v>657.9</v>
      </c>
      <c r="H5" s="2">
        <f>SUM(H2:H4)</f>
        <v>1085</v>
      </c>
      <c r="I5" s="2">
        <f>SUM(I2:I4)</f>
        <v>146777.28620000003</v>
      </c>
      <c r="J5" s="2">
        <f>SUM(J2:J4)</f>
        <v>241991.9</v>
      </c>
      <c r="M5" s="6">
        <f>SUM(M2:M4)</f>
        <v>50.647148911721416</v>
      </c>
    </row>
    <row r="6" spans="1:16" ht="15.75" thickBot="1" x14ac:dyDescent="0.3">
      <c r="A6" s="51" t="s">
        <v>211</v>
      </c>
      <c r="B6" s="43">
        <v>2016</v>
      </c>
      <c r="C6" s="14">
        <v>204.87</v>
      </c>
      <c r="D6" s="17">
        <v>330</v>
      </c>
      <c r="E6" s="17" t="s">
        <v>178</v>
      </c>
    </row>
    <row r="7" spans="1:16" ht="15.75" thickBot="1" x14ac:dyDescent="0.3">
      <c r="A7" s="41"/>
      <c r="B7" s="44"/>
      <c r="C7" s="14">
        <v>184.61</v>
      </c>
      <c r="D7" s="17">
        <v>300</v>
      </c>
      <c r="E7" s="17" t="s">
        <v>63</v>
      </c>
    </row>
    <row r="8" spans="1:16" ht="51" customHeight="1" thickBot="1" x14ac:dyDescent="0.3">
      <c r="A8" s="41"/>
      <c r="B8" s="45"/>
      <c r="C8" s="14">
        <v>185.76</v>
      </c>
      <c r="D8" s="17">
        <v>305</v>
      </c>
      <c r="E8" s="17" t="s">
        <v>90</v>
      </c>
    </row>
    <row r="9" spans="1:16" x14ac:dyDescent="0.25">
      <c r="J9">
        <v>146777.28620000003</v>
      </c>
      <c r="K9" s="22">
        <v>657.9</v>
      </c>
      <c r="M9" s="7">
        <v>241991.9</v>
      </c>
    </row>
    <row r="10" spans="1:16" x14ac:dyDescent="0.25">
      <c r="J10">
        <v>657.9</v>
      </c>
      <c r="K10">
        <v>3</v>
      </c>
      <c r="M10">
        <v>1085</v>
      </c>
    </row>
    <row r="12" spans="1:16" x14ac:dyDescent="0.25">
      <c r="J12" cm="1">
        <f t="array" ref="J12:K13">MINVERSE(J9:K10)</f>
        <v>4.000294101622285E-4</v>
      </c>
      <c r="K12">
        <v>-8.7726449648576718E-2</v>
      </c>
      <c r="L12" t="s">
        <v>25</v>
      </c>
      <c r="M12" cm="1">
        <f t="array" ref="M12:M13">MMULT(J12:K13,M9:M10)</f>
        <v>1.6206791523312489</v>
      </c>
    </row>
    <row r="13" spans="1:16" x14ac:dyDescent="0.25">
      <c r="J13">
        <v>-8.7726449648576704E-2</v>
      </c>
      <c r="K13">
        <v>19.571743741266207</v>
      </c>
      <c r="L13" t="s">
        <v>14</v>
      </c>
      <c r="M13">
        <v>6.2517285604262725</v>
      </c>
    </row>
    <row r="16" spans="1:16" ht="15.75" x14ac:dyDescent="0.25">
      <c r="P16" s="30"/>
    </row>
  </sheetData>
  <mergeCells count="5">
    <mergeCell ref="C1:E1"/>
    <mergeCell ref="A3:A5"/>
    <mergeCell ref="B3:B5"/>
    <mergeCell ref="A6:A8"/>
    <mergeCell ref="B6:B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лин</vt:lpstr>
      <vt:lpstr>Квад </vt:lpstr>
      <vt:lpstr>Таблица</vt:lpstr>
      <vt:lpstr>Котел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Shutenov Batyrkhan</dc:creator>
  <cp:lastModifiedBy>Shutenov Batyrkhan</cp:lastModifiedBy>
  <dcterms:created xsi:type="dcterms:W3CDTF">2015-06-05T18:17:20Z</dcterms:created>
  <dcterms:modified xsi:type="dcterms:W3CDTF">2022-02-17T11:46:10Z</dcterms:modified>
</cp:coreProperties>
</file>