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18.xml.rels" ContentType="application/vnd.openxmlformats-package.relationships+xml"/>
  <Override PartName="/xl/worksheets/_rels/sheet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18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port" sheetId="1" state="visible" r:id="rId2"/>
    <sheet name="Voreinstellungen" sheetId="2" state="visible" r:id="rId3"/>
    <sheet name="Feiertage" sheetId="3" state="visible" r:id="rId4"/>
    <sheet name="Januar" sheetId="4" state="visible" r:id="rId5"/>
    <sheet name="Februar" sheetId="5" state="visible" r:id="rId6"/>
    <sheet name="März" sheetId="6" state="visible" r:id="rId7"/>
    <sheet name="April" sheetId="7" state="visible" r:id="rId8"/>
    <sheet name="Mai" sheetId="8" state="visible" r:id="rId9"/>
    <sheet name="Juni" sheetId="9" state="visible" r:id="rId10"/>
    <sheet name="Juli" sheetId="10" state="visible" r:id="rId11"/>
    <sheet name="August" sheetId="11" state="visible" r:id="rId12"/>
    <sheet name="September" sheetId="12" state="visible" r:id="rId13"/>
    <sheet name="Oktober" sheetId="13" state="visible" r:id="rId14"/>
    <sheet name="November" sheetId="14" state="visible" r:id="rId15"/>
    <sheet name="Dezember" sheetId="15" state="visible" r:id="rId16"/>
    <sheet name="Jahresübersicht" sheetId="16" state="visible" r:id="rId17"/>
    <sheet name="Berechnungen" sheetId="17" state="hidden" r:id="rId18"/>
    <sheet name="Fahrtkosten" sheetId="18" state="visible" r:id="rId19"/>
  </sheets>
  <definedNames>
    <definedName function="false" hidden="false" localSheetId="6" name="_xlnm.Print_Area" vbProcedure="false">April!$A$1:$P$47</definedName>
    <definedName function="false" hidden="false" localSheetId="10" name="_xlnm.Print_Area" vbProcedure="false">August!$A$1:$P$47</definedName>
    <definedName function="false" hidden="false" localSheetId="14" name="_xlnm.Print_Area" vbProcedure="false">Dezember!$A$1:$P$47</definedName>
    <definedName function="false" hidden="false" localSheetId="17" name="_xlnm.Print_Area" vbProcedure="false">Fahrtkosten!$A$1:$D$13</definedName>
    <definedName function="false" hidden="false" localSheetId="4" name="_xlnm.Print_Area" vbProcedure="false">Februar!$A$1:$P$47</definedName>
    <definedName function="false" hidden="false" localSheetId="2" name="_xlnm.Print_Area" vbProcedure="false">Feiertage!$A$1:$D$39</definedName>
    <definedName function="false" hidden="false" localSheetId="15" name="_xlnm.Print_Area" vbProcedure="false">Jahresübersicht!$A$1:$AL$49</definedName>
    <definedName function="false" hidden="false" localSheetId="3" name="_xlnm.Print_Area" vbProcedure="false">Januar!$A$1:$P$47</definedName>
    <definedName function="false" hidden="false" localSheetId="9" name="_xlnm.Print_Area" vbProcedure="false">Juli!$A$1:$P$47</definedName>
    <definedName function="false" hidden="false" localSheetId="8" name="_xlnm.Print_Area" vbProcedure="false">Juni!$A$1:$P$47</definedName>
    <definedName function="false" hidden="false" localSheetId="7" name="_xlnm.Print_Area" vbProcedure="false">Mai!$A$1:$P$47</definedName>
    <definedName function="false" hidden="false" localSheetId="5" name="_xlnm.Print_Area" vbProcedure="false">März!$A$1:$P$47</definedName>
    <definedName function="false" hidden="false" localSheetId="13" name="_xlnm.Print_Area" vbProcedure="false">November!$A$1:$P$47</definedName>
    <definedName function="false" hidden="false" localSheetId="12" name="_xlnm.Print_Area" vbProcedure="false">Oktober!$A$1:$P$47</definedName>
    <definedName function="false" hidden="false" localSheetId="11" name="_xlnm.Print_Area" vbProcedure="false">September!$A$1:$P$47</definedName>
    <definedName function="false" hidden="false" localSheetId="1" name="_xlnm.Print_Area" vbProcedure="false">Voreinstellungen!$A$1:$J$38</definedName>
    <definedName function="false" hidden="false" name="Code" vbProcedure="false">Voreinstellungen!$B$20:$C$33</definedName>
    <definedName function="false" hidden="false" name="CodeList" vbProcedure="false">Voreinstellungen!$B$20:$B$33</definedName>
    <definedName function="false" hidden="false" name="Feiertage" vbProcedure="false">Feiertage!$A$4:$C$39</definedName>
    <definedName function="false" hidden="false" name="Jahr" vbProcedure="false">Voreinstellungen!$C$2</definedName>
    <definedName function="false" hidden="false" name="Ostern0" vbProcedure="false">Feiertage!$A$2</definedName>
    <definedName function="false" hidden="false" name="Ostern1" vbProcedure="false">Feiertage!$B$2</definedName>
    <definedName function="false" hidden="false" name="PauseGTime" vbProcedure="false">Voreinstellungen!$E$8</definedName>
    <definedName function="false" hidden="false" name="PauseGWert" vbProcedure="false">Voreinstellungen!$F$8</definedName>
    <definedName function="false" hidden="false" name="PauseKTime" vbProcedure="false">Voreinstellungen!$E$7</definedName>
    <definedName function="false" hidden="false" name="PauseKWert" vbProcedure="false">Voreinstellungen!$F$7</definedName>
    <definedName function="false" hidden="false" name="SOLL_AZ_Ab" vbProcedure="false">Voreinstellungen!$B$12:$B$16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5" authorId="0">
      <text>
        <r>
          <rPr>
            <sz val="8"/>
            <color rgb="FF000000"/>
            <rFont val="Tahoma"/>
            <family val="2"/>
            <charset val="1"/>
          </rPr>
          <t xml:space="preserve">Eingabe der aktuellen Pendlerpauschale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6" authorId="0">
      <text>
        <r>
          <rPr>
            <sz val="10"/>
            <rFont val="Arial"/>
            <family val="2"/>
            <charset val="1"/>
          </rPr>
          <t xml:space="preserve">Faktor für die Berechnung von Heiligabend und Silvester
</t>
        </r>
        <r>
          <rPr>
            <sz val="8"/>
            <color rgb="FF000000"/>
            <rFont val="Tahoma"/>
            <family val="2"/>
            <charset val="1"/>
          </rPr>
          <t xml:space="preserve">0,0 - kein Urlaub an diesen Tagen erforderlich
0,5 - jeweils 1/2 Tag Urlaub erforderlich
1,0 - jeweils ein ganzer Tag Urlaub erforderlich</t>
        </r>
      </text>
    </comment>
  </commentList>
</comments>
</file>

<file path=xl/sharedStrings.xml><?xml version="1.0" encoding="utf-8"?>
<sst xmlns="http://schemas.openxmlformats.org/spreadsheetml/2006/main" count="422" uniqueCount="147">
  <si>
    <t xml:space="preserve">Main Datum</t>
  </si>
  <si>
    <t xml:space="preserve">Datum Datenbank</t>
  </si>
  <si>
    <t xml:space="preserve">Ankunfts-Zeit</t>
  </si>
  <si>
    <t xml:space="preserve">Abgangs-Zeit</t>
  </si>
  <si>
    <t xml:space="preserve">Pause</t>
  </si>
  <si>
    <t xml:space="preserve">Benutzer-Voreinstellungen</t>
  </si>
  <si>
    <t xml:space="preserve">Jahr</t>
  </si>
  <si>
    <t xml:space="preserve">Name</t>
  </si>
  <si>
    <t xml:space="preserve">Name, Vorname</t>
  </si>
  <si>
    <t xml:space="preserve">Personal-Nummer</t>
  </si>
  <si>
    <t xml:space="preserve">Übertrag von</t>
  </si>
  <si>
    <t xml:space="preserve">Pausenzeitenprüfung</t>
  </si>
  <si>
    <t xml:space="preserve">Minus-Zeit</t>
  </si>
  <si>
    <t xml:space="preserve">Plus-Zeit</t>
  </si>
  <si>
    <t xml:space="preserve">Übertrag in</t>
  </si>
  <si>
    <t xml:space="preserve">SOLL-Arbeitszeit</t>
  </si>
  <si>
    <t xml:space="preserve">Wochensumme</t>
  </si>
  <si>
    <t xml:space="preserve">Montag</t>
  </si>
  <si>
    <t xml:space="preserve">Dienstag</t>
  </si>
  <si>
    <t xml:space="preserve">Mittwoch</t>
  </si>
  <si>
    <t xml:space="preserve">Donnerstag</t>
  </si>
  <si>
    <t xml:space="preserve">Freitag</t>
  </si>
  <si>
    <t xml:space="preserve">Samstag</t>
  </si>
  <si>
    <t xml:space="preserve">Sonntag</t>
  </si>
  <si>
    <t xml:space="preserve">Arbeitszeit 1 ab</t>
  </si>
  <si>
    <t xml:space="preserve">Arbeitszeit 2 ab</t>
  </si>
  <si>
    <t xml:space="preserve">Arbeitszeit 3 ab</t>
  </si>
  <si>
    <t xml:space="preserve">Arbeitszeit 4 ab</t>
  </si>
  <si>
    <t xml:space="preserve">Arbeitszeit 5 ab</t>
  </si>
  <si>
    <t xml:space="preserve">Bezeichnung</t>
  </si>
  <si>
    <t xml:space="preserve">Code</t>
  </si>
  <si>
    <t xml:space="preserve">Faktor</t>
  </si>
  <si>
    <t xml:space="preserve">Feiertag</t>
  </si>
  <si>
    <t xml:space="preserve">F</t>
  </si>
  <si>
    <t xml:space="preserve">Register Feiertage</t>
  </si>
  <si>
    <t xml:space="preserve">Gleittag</t>
  </si>
  <si>
    <t xml:space="preserve">G</t>
  </si>
  <si>
    <t xml:space="preserve">Krank</t>
  </si>
  <si>
    <t xml:space="preserve">K</t>
  </si>
  <si>
    <t xml:space="preserve">Krank Restzeit</t>
  </si>
  <si>
    <t xml:space="preserve">KR</t>
  </si>
  <si>
    <t xml:space="preserve">NONE</t>
  </si>
  <si>
    <t xml:space="preserve">Kurzarbeit</t>
  </si>
  <si>
    <t xml:space="preserve">KU</t>
  </si>
  <si>
    <t xml:space="preserve">Kurzarbeit Restzeit</t>
  </si>
  <si>
    <t xml:space="preserve">KA</t>
  </si>
  <si>
    <t xml:space="preserve">Urlaub</t>
  </si>
  <si>
    <t xml:space="preserve">U</t>
  </si>
  <si>
    <t xml:space="preserve">Urlaub ½ Tag</t>
  </si>
  <si>
    <t xml:space="preserve">UH</t>
  </si>
  <si>
    <t xml:space="preserve">Homeoffice</t>
  </si>
  <si>
    <t xml:space="preserve">H</t>
  </si>
  <si>
    <t xml:space="preserve">Bereitschaft</t>
  </si>
  <si>
    <t xml:space="preserve">B</t>
  </si>
  <si>
    <t xml:space="preserve">XTRA</t>
  </si>
  <si>
    <t xml:space="preserve">Eigener Code 1</t>
  </si>
  <si>
    <t xml:space="preserve">E1</t>
  </si>
  <si>
    <t xml:space="preserve">REST</t>
  </si>
  <si>
    <t xml:space="preserve">Eigener Code 2</t>
  </si>
  <si>
    <t xml:space="preserve">E2</t>
  </si>
  <si>
    <t xml:space="preserve">Eigener Code 3</t>
  </si>
  <si>
    <t xml:space="preserve">E3</t>
  </si>
  <si>
    <t xml:space="preserve">Eigener Code 4</t>
  </si>
  <si>
    <t xml:space="preserve">E4</t>
  </si>
  <si>
    <t xml:space="preserve">Eigener Code 5</t>
  </si>
  <si>
    <t xml:space="preserve">E5</t>
  </si>
  <si>
    <t xml:space="preserve">Urlaubsanspruch</t>
  </si>
  <si>
    <t xml:space="preserve">Tage</t>
  </si>
  <si>
    <t xml:space="preserve">weitere Informationen:</t>
  </si>
  <si>
    <t xml:space="preserve">http://www.steffen-hanske.de/arbeitszeit.htm</t>
  </si>
  <si>
    <t xml:space="preserve">Datum</t>
  </si>
  <si>
    <t xml:space="preserve">Bemerkung</t>
  </si>
  <si>
    <t xml:space="preserve">Neujahr</t>
  </si>
  <si>
    <t xml:space="preserve">Heilige Drei Könige</t>
  </si>
  <si>
    <t xml:space="preserve">Rosenmontag</t>
  </si>
  <si>
    <t xml:space="preserve">Fastnachtdienstag</t>
  </si>
  <si>
    <t xml:space="preserve">Int. Frauentag</t>
  </si>
  <si>
    <t xml:space="preserve">Karfreitag</t>
  </si>
  <si>
    <t xml:space="preserve">Ostersonntag</t>
  </si>
  <si>
    <t xml:space="preserve">Ostermontag</t>
  </si>
  <si>
    <t xml:space="preserve">Maifeiertag</t>
  </si>
  <si>
    <t xml:space="preserve">Maifeiertag (Deutschland); Staatsfeiertag (Österreich)</t>
  </si>
  <si>
    <t xml:space="preserve">Christi Himmelfahrt</t>
  </si>
  <si>
    <t xml:space="preserve">Pfingstsonntag</t>
  </si>
  <si>
    <t xml:space="preserve">Pfingstmontag</t>
  </si>
  <si>
    <t xml:space="preserve">Fronleichnam</t>
  </si>
  <si>
    <t xml:space="preserve">Friedensfest</t>
  </si>
  <si>
    <t xml:space="preserve">Mariä Himmelfahrt</t>
  </si>
  <si>
    <t xml:space="preserve">Weltkindertag</t>
  </si>
  <si>
    <t xml:space="preserve">Tag der dt. Einheit</t>
  </si>
  <si>
    <t xml:space="preserve">Nationalfeiertag</t>
  </si>
  <si>
    <t xml:space="preserve">Reformationstag</t>
  </si>
  <si>
    <t xml:space="preserve">Allerheiligen</t>
  </si>
  <si>
    <t xml:space="preserve">Buß- und Bettag</t>
  </si>
  <si>
    <t xml:space="preserve">Mariä Empfängnis</t>
  </si>
  <si>
    <t xml:space="preserve">Heiliger Abend</t>
  </si>
  <si>
    <t xml:space="preserve">1.Weihnachtsfeiertag</t>
  </si>
  <si>
    <t xml:space="preserve">1. Weihnachtsfeiertag (Deutschland); Christtag (Österreich); Weihnachtstag (Schweiz)</t>
  </si>
  <si>
    <t xml:space="preserve">2.Weihnachtsfeiertag</t>
  </si>
  <si>
    <t xml:space="preserve">2. Weihnachtsfeiertag (Deutschland); Stefanitag (Österreich); Stephanstag (Schweiz)</t>
  </si>
  <si>
    <t xml:space="preserve">Silvester</t>
  </si>
  <si>
    <t xml:space="preserve">Tag</t>
  </si>
  <si>
    <t xml:space="preserve">Kommt
1</t>
  </si>
  <si>
    <t xml:space="preserve">Geht
1</t>
  </si>
  <si>
    <t xml:space="preserve">Kommt
2</t>
  </si>
  <si>
    <t xml:space="preserve">Geht
2</t>
  </si>
  <si>
    <t xml:space="preserve">IST
Arbeits-
zeit</t>
  </si>
  <si>
    <t xml:space="preserve">SOLL
Arbeits-
zeit</t>
  </si>
  <si>
    <t xml:space="preserve"> +/-</t>
  </si>
  <si>
    <t xml:space="preserve">AZ</t>
  </si>
  <si>
    <t xml:space="preserve">Bemerkungen</t>
  </si>
  <si>
    <t xml:space="preserve">Aktuell
+/-</t>
  </si>
  <si>
    <t xml:space="preserve">Krank (K)</t>
  </si>
  <si>
    <t xml:space="preserve">Gleittag (G)</t>
  </si>
  <si>
    <t xml:space="preserve">abzüglich Überstunden ausgezahlt:</t>
  </si>
  <si>
    <t xml:space="preserve">Kurzarbeit (KU)/(KA)</t>
  </si>
  <si>
    <t xml:space="preserve">Übertrag in den nächsten Monat:</t>
  </si>
  <si>
    <t xml:space="preserve">Anwesenheit</t>
  </si>
  <si>
    <t xml:space="preserve">Arbeitnehmer</t>
  </si>
  <si>
    <t xml:space="preserve">Arbeitgeber</t>
  </si>
  <si>
    <t xml:space="preserve">Januar</t>
  </si>
  <si>
    <t xml:space="preserve">Februar</t>
  </si>
  <si>
    <t xml:space="preserve">März</t>
  </si>
  <si>
    <t xml:space="preserve">April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</si>
  <si>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</si>
  <si>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</si>
  <si>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</si>
  <si>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</si>
  <si>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</si>
  <si>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Oktober</t>
  </si>
  <si>
    <t xml:space="preserve">November</t>
  </si>
  <si>
    <t xml:space="preserve">Dezember</t>
  </si>
  <si>
    <t xml:space="preserve">IST-Arbeitszeit</t>
  </si>
  <si>
    <t xml:space="preserve">+/-</t>
  </si>
  <si>
    <t xml:space="preserve">Anwesenheitstage</t>
  </si>
  <si>
    <t xml:space="preserve">KU-KA-Arbeitszeit</t>
  </si>
  <si>
    <t xml:space="preserve">Fahrten zur Arbeit</t>
  </si>
  <si>
    <t xml:space="preserve">Entfernung km (einfach)</t>
  </si>
  <si>
    <t xml:space="preserve">Summe km</t>
  </si>
  <si>
    <t xml:space="preserve">Steuerberechnung</t>
  </si>
  <si>
    <t xml:space="preserve">Werbungskosten</t>
  </si>
  <si>
    <t xml:space="preserve">Eigene Kosten</t>
  </si>
  <si>
    <t xml:space="preserve">KFZ-Fixkosten/Jahr</t>
  </si>
  <si>
    <t xml:space="preserve">Verbrauch je 100km</t>
  </si>
  <si>
    <t xml:space="preserve">Preis je Liter</t>
  </si>
  <si>
    <t xml:space="preserve">Fahrtkosten/Monat</t>
  </si>
  <si>
    <t xml:space="preserve">Fahrtkosten/Jahr</t>
  </si>
</sst>
</file>

<file path=xl/styles.xml><?xml version="1.0" encoding="utf-8"?>
<styleSheet xmlns="http://schemas.openxmlformats.org/spreadsheetml/2006/main">
  <numFmts count="35">
    <numFmt numFmtId="164" formatCode="0"/>
    <numFmt numFmtId="165" formatCode="General"/>
    <numFmt numFmtId="166" formatCode="dd/mm/yyyy"/>
    <numFmt numFmtId="167" formatCode="hh:mm"/>
    <numFmt numFmtId="168" formatCode="@"/>
    <numFmt numFmtId="169" formatCode="General"/>
    <numFmt numFmtId="170" formatCode="[h]:mm;[RED]\-[h]:mm;[GREEN][h]:mm"/>
    <numFmt numFmtId="171" formatCode="[hh]:mm"/>
    <numFmt numFmtId="172" formatCode="[BLUE]\+[h]:mm;[RED]\-[h]:mm;[GREEN][h]:mm"/>
    <numFmt numFmtId="173" formatCode="[h]:mm"/>
    <numFmt numFmtId="174" formatCode="h:mm"/>
    <numFmt numFmtId="175" formatCode="0.00"/>
    <numFmt numFmtId="176" formatCode="dd/\ mmm"/>
    <numFmt numFmtId="177" formatCode="0.00_ ;[RED]\-0.00\ "/>
    <numFmt numFmtId="178" formatCode="dddd&quot;, &quot;mmmm\ dd&quot;, &quot;yyyy"/>
    <numFmt numFmtId="179" formatCode="0.0"/>
    <numFmt numFmtId="180" formatCode="h:mm;@"/>
    <numFmt numFmtId="181" formatCode="mmmm\ yyyy"/>
    <numFmt numFmtId="182" formatCode="[BLUE]\+[h]:mm;[RED]\-[h]:mm;[h]:mm"/>
    <numFmt numFmtId="183" formatCode="dddd"/>
    <numFmt numFmtId="184" formatCode="dd"/>
    <numFmt numFmtId="185" formatCode="[RED]\-[h]:mm;[BLUE]\+[h]:mm;[h]:mm"/>
    <numFmt numFmtId="186" formatCode="[h]:mm;;;"/>
    <numFmt numFmtId="187" formatCode="[BLUE]\+[h]:mm;[RED]\-[h]:mm;;"/>
    <numFmt numFmtId="188" formatCode="[BLUE][h]:mm;[RED]\-[h]:mm;[GREEN][h]:mm"/>
    <numFmt numFmtId="189" formatCode="#,##0.00&quot; h&quot;;[RED]\-#,##0.00&quot; h&quot;"/>
    <numFmt numFmtId="190" formatCode="ddd"/>
    <numFmt numFmtId="191" formatCode="[RED]&quot;||&quot;;&quot;&quot;"/>
    <numFmt numFmtId="192" formatCode="[h]:mm;[RED]\-[h]:mm;;"/>
    <numFmt numFmtId="193" formatCode="0.00;;;"/>
    <numFmt numFmtId="194" formatCode="0.00000"/>
    <numFmt numFmtId="195" formatCode="0&quot; km&quot;"/>
    <numFmt numFmtId="196" formatCode="#,##0.00\ [$€-407]"/>
    <numFmt numFmtId="197" formatCode="#,##0.00&quot; €&quot;"/>
    <numFmt numFmtId="198" formatCode="0&quot; l&quot;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FF"/>
      <name val="Arial"/>
      <family val="2"/>
      <charset val="1"/>
    </font>
    <font>
      <b val="true"/>
      <u val="single"/>
      <sz val="10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9"/>
      <color rgb="FFFFFF00"/>
      <name val="Arial"/>
      <family val="2"/>
      <charset val="1"/>
    </font>
    <font>
      <sz val="9"/>
      <color rgb="FF000000"/>
      <name val="Arial"/>
      <family val="2"/>
      <charset val="1"/>
    </font>
    <font>
      <sz val="8"/>
      <color rgb="FF000000"/>
      <name val="Tahoma"/>
      <family val="2"/>
      <charset val="1"/>
    </font>
    <font>
      <sz val="8"/>
      <name val="Arial"/>
      <family val="2"/>
      <charset val="1"/>
    </font>
    <font>
      <b val="true"/>
      <sz val="12"/>
      <name val="Arial"/>
      <family val="2"/>
      <charset val="1"/>
    </font>
    <font>
      <b val="true"/>
      <i val="true"/>
      <u val="doubl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4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808080"/>
        <bgColor rgb="FF7F7F7F"/>
      </patternFill>
    </fill>
    <fill>
      <patternFill patternType="solid">
        <fgColor rgb="FFFFBF00"/>
        <bgColor rgb="FFFFC000"/>
      </patternFill>
    </fill>
    <fill>
      <patternFill patternType="solid">
        <fgColor rgb="FFDDDDDD"/>
        <bgColor rgb="FFF2F2F2"/>
      </patternFill>
    </fill>
    <fill>
      <patternFill patternType="solid">
        <fgColor rgb="FFC0C0C0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rgb="FFBFBFBF"/>
        <bgColor rgb="FFC0C0C0"/>
      </patternFill>
    </fill>
    <fill>
      <patternFill patternType="solid">
        <fgColor rgb="FFFFD250"/>
        <bgColor rgb="FFFAC090"/>
      </patternFill>
    </fill>
    <fill>
      <patternFill patternType="solid">
        <fgColor rgb="FFFFC000"/>
        <bgColor rgb="FFFFBF00"/>
      </patternFill>
    </fill>
    <fill>
      <patternFill patternType="solid">
        <fgColor rgb="FFB9CDE5"/>
        <bgColor rgb="FFC0C0C0"/>
      </patternFill>
    </fill>
    <fill>
      <patternFill patternType="solid">
        <fgColor rgb="FFFFFF00"/>
        <bgColor rgb="FFFFFF66"/>
      </patternFill>
    </fill>
    <fill>
      <patternFill patternType="solid">
        <fgColor rgb="FFFFFF66"/>
        <bgColor rgb="FFFFFF00"/>
      </patternFill>
    </fill>
    <fill>
      <patternFill patternType="solid">
        <fgColor rgb="FF0070C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8EB4E3"/>
        <bgColor rgb="FF9999FF"/>
      </patternFill>
    </fill>
    <fill>
      <patternFill patternType="solid">
        <fgColor rgb="FF92D050"/>
        <bgColor rgb="FFBFBFBF"/>
      </patternFill>
    </fill>
    <fill>
      <patternFill patternType="solid">
        <fgColor rgb="FFFAC090"/>
        <bgColor rgb="FFFFD250"/>
      </patternFill>
    </fill>
    <fill>
      <patternFill patternType="solid">
        <fgColor rgb="FFFFFFFF"/>
        <bgColor rgb="FFF2F2F2"/>
      </patternFill>
    </fill>
  </fills>
  <borders count="19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 diagonalUp="false" diagonalDown="false">
      <left style="thin">
        <color rgb="FF969696"/>
      </left>
      <right/>
      <top/>
      <bottom style="hair">
        <color rgb="FF969696"/>
      </bottom>
      <diagonal/>
    </border>
    <border diagonalUp="false" diagonalDown="false">
      <left/>
      <right style="thin">
        <color rgb="FF969696"/>
      </right>
      <top/>
      <bottom style="hair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hair">
        <color rgb="FFBFBFBF"/>
      </bottom>
      <diagonal/>
    </border>
    <border diagonalUp="false" diagonalDown="false">
      <left style="thin">
        <color rgb="FF969696"/>
      </left>
      <right/>
      <top style="hair">
        <color rgb="FF969696"/>
      </top>
      <bottom style="hair">
        <color rgb="FF969696"/>
      </bottom>
      <diagonal/>
    </border>
    <border diagonalUp="false" diagonalDown="false">
      <left/>
      <right style="thin">
        <color rgb="FF969696"/>
      </right>
      <top style="hair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BFBFBF"/>
      </top>
      <bottom style="hair">
        <color rgb="FFBFBFBF"/>
      </bottom>
      <diagonal/>
    </border>
    <border diagonalUp="false" diagonalDown="false">
      <left style="thin">
        <color rgb="FF969696"/>
      </left>
      <right/>
      <top style="hair">
        <color rgb="FF969696"/>
      </top>
      <bottom style="thin">
        <color rgb="FF969696"/>
      </bottom>
      <diagonal/>
    </border>
    <border diagonalUp="false" diagonalDown="false">
      <left/>
      <right style="thin">
        <color rgb="FF969696"/>
      </right>
      <top style="hair">
        <color rgb="FF969696"/>
      </top>
      <bottom style="thin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BFBFBF"/>
      </top>
      <bottom style="thin">
        <color rgb="FF969696"/>
      </bottom>
      <diagonal/>
    </border>
    <border diagonalUp="false" diagonalDown="false">
      <left style="thin">
        <color rgb="FF969696"/>
      </left>
      <right/>
      <top style="thin">
        <color rgb="FF969696"/>
      </top>
      <bottom style="thin">
        <color rgb="FF969696"/>
      </bottom>
      <diagonal/>
    </border>
    <border diagonalUp="false" diagonalDown="false">
      <left/>
      <right/>
      <top style="thin">
        <color rgb="FF969696"/>
      </top>
      <bottom style="thin">
        <color rgb="FF969696"/>
      </bottom>
      <diagonal/>
    </border>
    <border diagonalUp="false" diagonalDown="false">
      <left/>
      <right style="thin">
        <color rgb="FF969696"/>
      </right>
      <top style="thin">
        <color rgb="FF969696"/>
      </top>
      <bottom style="thin">
        <color rgb="FF969696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969696"/>
      </left>
      <right/>
      <top style="thin">
        <color rgb="FF969696"/>
      </top>
      <bottom style="hair">
        <color rgb="FF969696"/>
      </bottom>
      <diagonal/>
    </border>
    <border diagonalUp="false" diagonalDown="false">
      <left/>
      <right/>
      <top style="thin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 diagonalUp="false" diagonalDown="false">
      <left style="thin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 diagonalUp="false" diagonalDown="false">
      <left style="hair">
        <color rgb="FF808080"/>
      </left>
      <right style="thin">
        <color rgb="FF808080"/>
      </right>
      <top style="thin">
        <color rgb="FF808080"/>
      </top>
      <bottom style="hair">
        <color rgb="FF808080"/>
      </bottom>
      <diagonal/>
    </border>
    <border diagonalUp="false" diagonalDown="false">
      <left/>
      <right/>
      <top style="hair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 diagonalUp="false" diagonalDown="false">
      <left style="thin">
        <color rgb="FF808080"/>
      </left>
      <right style="hair">
        <color rgb="FF808080"/>
      </right>
      <top style="hair">
        <color rgb="FF808080"/>
      </top>
      <bottom style="thin">
        <color rgb="FF808080"/>
      </bottom>
      <diagonal/>
    </border>
    <border diagonalUp="false" diagonalDown="false">
      <left style="hair">
        <color rgb="FF808080"/>
      </left>
      <right style="thin">
        <color rgb="FF808080"/>
      </right>
      <top style="hair">
        <color rgb="FF808080"/>
      </top>
      <bottom style="thin">
        <color rgb="FF808080"/>
      </bottom>
      <diagonal/>
    </border>
    <border diagonalUp="false" diagonalDown="false">
      <left/>
      <right/>
      <top style="hair">
        <color rgb="FF969696"/>
      </top>
      <bottom style="thin">
        <color rgb="FF969696"/>
      </bottom>
      <diagonal/>
    </border>
    <border diagonalUp="false" diagonalDown="false">
      <left style="hair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 diagonalUp="false" diagonalDown="false">
      <left/>
      <right style="hair">
        <color rgb="FFC0C0C0"/>
      </right>
      <top style="thin">
        <color rgb="FF969696"/>
      </top>
      <bottom style="thin">
        <color rgb="FF969696"/>
      </bottom>
      <diagonal/>
    </border>
    <border diagonalUp="false" diagonalDown="false">
      <left style="hair">
        <color rgb="FFC0C0C0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 diagonalUp="false" diagonalDown="false">
      <left style="hair">
        <color rgb="FFC0C0C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 diagonalUp="false" diagonalDown="false">
      <left style="thin">
        <color rgb="FF969696"/>
      </left>
      <right style="hair">
        <color rgb="FFC0C0C0"/>
      </right>
      <top style="thin">
        <color rgb="FF969696"/>
      </top>
      <bottom/>
      <diagonal/>
    </border>
    <border diagonalUp="false" diagonalDown="false">
      <left/>
      <right style="hair">
        <color rgb="FFC0C0C0"/>
      </right>
      <top/>
      <bottom style="hair">
        <color rgb="FFC0C0C0"/>
      </bottom>
      <diagonal/>
    </border>
    <border diagonalUp="false" diagonalDown="false">
      <left style="hair">
        <color rgb="FFC0C0C0"/>
      </left>
      <right style="hair">
        <color rgb="FFC0C0C0"/>
      </right>
      <top/>
      <bottom style="hair">
        <color rgb="FFC0C0C0"/>
      </bottom>
      <diagonal/>
    </border>
    <border diagonalUp="false" diagonalDown="false">
      <left style="hair">
        <color rgb="FFC0C0C0"/>
      </left>
      <right style="thin">
        <color rgb="FF969696"/>
      </right>
      <top/>
      <bottom style="hair">
        <color rgb="FFC0C0C0"/>
      </bottom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 diagonalUp="false" diagonalDown="false">
      <left/>
      <right style="hair">
        <color rgb="FFC0C0C0"/>
      </right>
      <top style="hair">
        <color rgb="FFC0C0C0"/>
      </top>
      <bottom style="hair">
        <color rgb="FFC0C0C0"/>
      </bottom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 diagonalUp="false" diagonalDown="false">
      <left style="hair">
        <color rgb="FFC0C0C0"/>
      </left>
      <right style="thin">
        <color rgb="FF969696"/>
      </right>
      <top style="hair">
        <color rgb="FFC0C0C0"/>
      </top>
      <bottom style="hair">
        <color rgb="FFC0C0C0"/>
      </bottom>
      <diagonal/>
    </border>
    <border diagonalUp="false" diagonalDown="false">
      <left/>
      <right style="hair">
        <color rgb="FFC0C0C0"/>
      </right>
      <top style="hair">
        <color rgb="FFC0C0C0"/>
      </top>
      <bottom style="thin">
        <color rgb="FF969696"/>
      </bottom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 diagonalUp="false" diagonalDown="false">
      <left style="hair">
        <color rgb="FFC0C0C0"/>
      </left>
      <right style="thin">
        <color rgb="FF969696"/>
      </right>
      <top style="hair">
        <color rgb="FFC0C0C0"/>
      </top>
      <bottom style="thin">
        <color rgb="FF969696"/>
      </bottom>
      <diagonal/>
    </border>
    <border diagonalUp="false" diagonalDown="false">
      <left style="thin">
        <color rgb="FF969696"/>
      </left>
      <right style="hair">
        <color rgb="FFC0C0C0"/>
      </right>
      <top style="thin">
        <color rgb="FF969696"/>
      </top>
      <bottom style="thin">
        <color rgb="FF969696"/>
      </bottom>
      <diagonal/>
    </border>
    <border diagonalUp="false" diagonalDown="false">
      <left style="hair">
        <color rgb="FFC0C0C0"/>
      </left>
      <right/>
      <top style="thin">
        <color rgb="FF969696"/>
      </top>
      <bottom style="thin">
        <color rgb="FF969696"/>
      </bottom>
      <diagonal/>
    </border>
    <border diagonalUp="false" diagonalDown="false">
      <left style="thin">
        <color rgb="FF969696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 diagonalUp="false" diagonalDown="false">
      <left style="hair">
        <color rgb="FFC0C0C0"/>
      </left>
      <right style="hair">
        <color rgb="FFC0C0C0"/>
      </right>
      <top style="thin">
        <color rgb="FF969696"/>
      </top>
      <bottom style="hair">
        <color rgb="FFBFBFBF"/>
      </bottom>
      <diagonal/>
    </border>
    <border diagonalUp="false" diagonalDown="false">
      <left style="hair">
        <color rgb="FFC0C0C0"/>
      </left>
      <right style="thin">
        <color rgb="FF7F7F7F"/>
      </right>
      <top style="thin">
        <color rgb="FF969696"/>
      </top>
      <bottom style="hair">
        <color rgb="FFBFBFBF"/>
      </bottom>
      <diagonal/>
    </border>
    <border diagonalUp="false" diagonalDown="false">
      <left style="thin">
        <color rgb="FF969696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 diagonalUp="false" diagonalDown="false">
      <left style="hair">
        <color rgb="FFC0C0C0"/>
      </left>
      <right style="hair">
        <color rgb="FFC0C0C0"/>
      </right>
      <top style="hair">
        <color rgb="FFBFBFBF"/>
      </top>
      <bottom style="hair">
        <color rgb="FFC0C0C0"/>
      </bottom>
      <diagonal/>
    </border>
    <border diagonalUp="false" diagonalDown="false">
      <left style="hair">
        <color rgb="FFC0C0C0"/>
      </left>
      <right style="thin">
        <color rgb="FF7F7F7F"/>
      </right>
      <top style="hair">
        <color rgb="FFBFBFBF"/>
      </top>
      <bottom style="hair">
        <color rgb="FFC0C0C0"/>
      </bottom>
      <diagonal/>
    </border>
    <border diagonalUp="false" diagonalDown="false">
      <left style="thin">
        <color rgb="FF969696"/>
      </left>
      <right style="hair">
        <color rgb="FFC0C0C0"/>
      </right>
      <top style="hair">
        <color rgb="FFC0C0C0"/>
      </top>
      <bottom style="hair">
        <color rgb="FFC0C0C0"/>
      </bottom>
      <diagonal/>
    </border>
    <border diagonalUp="false" diagonalDown="false">
      <left style="hair">
        <color rgb="FFC0C0C0"/>
      </left>
      <right style="thin">
        <color rgb="FF7F7F7F"/>
      </right>
      <top style="hair">
        <color rgb="FFC0C0C0"/>
      </top>
      <bottom style="hair">
        <color rgb="FFC0C0C0"/>
      </bottom>
      <diagonal/>
    </border>
    <border diagonalUp="false" diagonalDown="false">
      <left style="thin">
        <color rgb="FF969696"/>
      </left>
      <right style="hair">
        <color rgb="FFC0C0C0"/>
      </right>
      <top style="hair">
        <color rgb="FFC0C0C0"/>
      </top>
      <bottom style="thin">
        <color rgb="FF969696"/>
      </bottom>
      <diagonal/>
    </border>
    <border diagonalUp="false" diagonalDown="false">
      <left style="hair">
        <color rgb="FFC0C0C0"/>
      </left>
      <right style="thin">
        <color rgb="FF7F7F7F"/>
      </right>
      <top style="hair">
        <color rgb="FFC0C0C0"/>
      </top>
      <bottom style="thin">
        <color rgb="FF969696"/>
      </bottom>
      <diagonal/>
    </border>
    <border diagonalUp="false" diagonalDown="false">
      <left style="thin">
        <color rgb="FF969696"/>
      </left>
      <right/>
      <top style="thin">
        <color rgb="FF969696"/>
      </top>
      <bottom style="hair">
        <color rgb="FFC0C0C0"/>
      </bottom>
      <diagonal/>
    </border>
    <border diagonalUp="false" diagonalDown="false">
      <left/>
      <right/>
      <top style="thin">
        <color rgb="FF969696"/>
      </top>
      <bottom style="hair">
        <color rgb="FFC0C0C0"/>
      </bottom>
      <diagonal/>
    </border>
    <border diagonalUp="false" diagonalDown="false">
      <left style="thin">
        <color rgb="FF969696"/>
      </left>
      <right/>
      <top style="hair">
        <color rgb="FFC0C0C0"/>
      </top>
      <bottom style="hair">
        <color rgb="FFC0C0C0"/>
      </bottom>
      <diagonal/>
    </border>
    <border diagonalUp="false" diagonalDown="false">
      <left/>
      <right/>
      <top style="hair">
        <color rgb="FFC0C0C0"/>
      </top>
      <bottom style="hair">
        <color rgb="FFC0C0C0"/>
      </bottom>
      <diagonal/>
    </border>
    <border diagonalUp="false" diagonalDown="false">
      <left style="thin">
        <color rgb="FF969696"/>
      </left>
      <right/>
      <top style="hair">
        <color rgb="FFC0C0C0"/>
      </top>
      <bottom style="thin">
        <color rgb="FF969696"/>
      </bottom>
      <diagonal/>
    </border>
    <border diagonalUp="false" diagonalDown="false">
      <left/>
      <right style="thin">
        <color rgb="FF969696"/>
      </right>
      <top/>
      <bottom style="thin">
        <color rgb="FF969696"/>
      </bottom>
      <diagonal/>
    </border>
    <border diagonalUp="false" diagonalDown="false">
      <left style="thin">
        <color rgb="FF7F7F7F"/>
      </left>
      <right/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/>
      <diagonal/>
    </border>
    <border diagonalUp="false" diagonalDown="false">
      <left/>
      <right style="thin">
        <color rgb="FF969696"/>
      </right>
      <top/>
      <bottom/>
      <diagonal/>
    </border>
    <border diagonalUp="false" diagonalDown="false">
      <left style="thin">
        <color rgb="FF969696"/>
      </left>
      <right style="hair">
        <color rgb="FF969696"/>
      </right>
      <top style="thin">
        <color rgb="FF969696"/>
      </top>
      <bottom/>
      <diagonal/>
    </border>
    <border diagonalUp="false" diagonalDown="false">
      <left style="hair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 diagonalUp="false" diagonalDown="false">
      <left style="hair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 style="thin">
        <color rgb="FF969696"/>
      </right>
      <top style="thin">
        <color rgb="FF969696"/>
      </top>
      <bottom style="hair">
        <color rgb="FF969696"/>
      </bottom>
      <diagonal/>
    </border>
    <border diagonalUp="false" diagonalDown="false">
      <left/>
      <right style="hair">
        <color rgb="FF969696"/>
      </right>
      <top style="hair">
        <color rgb="FF969696"/>
      </top>
      <bottom/>
      <diagonal/>
    </border>
    <border diagonalUp="false" diagonalDown="false">
      <left style="hair">
        <color rgb="FF969696"/>
      </left>
      <right style="hair">
        <color rgb="FF969696"/>
      </right>
      <top style="hair">
        <color rgb="FF969696"/>
      </top>
      <bottom/>
      <diagonal/>
    </border>
    <border diagonalUp="false" diagonalDown="false">
      <left style="hair">
        <color rgb="FF969696"/>
      </left>
      <right style="thin">
        <color rgb="FF969696"/>
      </right>
      <top style="hair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/>
      <top style="hair">
        <color rgb="FF969696"/>
      </top>
      <bottom style="hair">
        <color rgb="FFBFBFBF"/>
      </bottom>
      <diagonal/>
    </border>
    <border diagonalUp="false" diagonalDown="false">
      <left style="hair">
        <color rgb="FFBFBFB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 diagonalUp="false" diagonalDown="false">
      <left style="hair">
        <color rgb="FFBFBFBF"/>
      </left>
      <right style="thin">
        <color rgb="FF7F7F7F"/>
      </right>
      <top style="thin">
        <color rgb="FF7F7F7F"/>
      </top>
      <bottom style="hair">
        <color rgb="FFBFBFBF"/>
      </bottom>
      <diagonal/>
    </border>
    <border diagonalUp="false" diagonalDown="false">
      <left style="thin">
        <color rgb="FF969696"/>
      </left>
      <right/>
      <top style="hair">
        <color rgb="FFBFBFBF"/>
      </top>
      <bottom style="hair">
        <color rgb="FF969696"/>
      </bottom>
      <diagonal/>
    </border>
    <border diagonalUp="false" diagonalDown="false">
      <left style="hair">
        <color rgb="FFBFBFB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 diagonalUp="false" diagonalDown="false">
      <left style="hair">
        <color rgb="FFBFBFB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 diagonalUp="false" diagonalDown="false">
      <left style="thin">
        <color rgb="FF969696"/>
      </left>
      <right/>
      <top/>
      <bottom/>
      <diagonal/>
    </border>
    <border diagonalUp="false" diagonalDown="false">
      <left style="thin">
        <color rgb="FF7F7F7F"/>
      </left>
      <right style="hair">
        <color rgb="FFBFBFBF"/>
      </right>
      <top style="thin">
        <color rgb="FF7F7F7F"/>
      </top>
      <bottom style="hair">
        <color rgb="FFBFBFBF"/>
      </bottom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 diagonalUp="false" diagonalDown="false">
      <left/>
      <right style="hair">
        <color rgb="FF969696"/>
      </right>
      <top/>
      <bottom style="hair">
        <color rgb="FF969696"/>
      </bottom>
      <diagonal/>
    </border>
    <border diagonalUp="false" diagonalDown="false">
      <left style="hair">
        <color rgb="FF969696"/>
      </left>
      <right style="hair">
        <color rgb="FF969696"/>
      </right>
      <top/>
      <bottom style="hair">
        <color rgb="FF969696"/>
      </bottom>
      <diagonal/>
    </border>
    <border diagonalUp="false" diagonalDown="false">
      <left style="thin">
        <color rgb="FF969696"/>
      </left>
      <right style="hair">
        <color rgb="FF969696"/>
      </right>
      <top/>
      <bottom style="hair">
        <color rgb="FF969696"/>
      </bottom>
      <diagonal/>
    </border>
    <border diagonalUp="false" diagonalDown="false"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 diagonalUp="false" diagonalDown="false">
      <left style="thin">
        <color rgb="FF969696"/>
      </left>
      <right style="hair">
        <color rgb="FF969696"/>
      </right>
      <top style="hair">
        <color rgb="FF969696"/>
      </top>
      <bottom/>
      <diagonal/>
    </border>
    <border diagonalUp="false" diagonalDown="false">
      <left style="thin">
        <color rgb="FF969696"/>
      </left>
      <right style="hair">
        <color rgb="FFBFBFB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>
        <color rgb="FF969696"/>
      </right>
      <top style="thin">
        <color rgb="FF969696"/>
      </top>
      <bottom/>
      <diagonal/>
    </border>
    <border diagonalUp="false" diagonalDown="false">
      <left/>
      <right style="hair">
        <color rgb="FF969696"/>
      </right>
      <top style="hair">
        <color rgb="FF969696"/>
      </top>
      <bottom style="hair">
        <color rgb="FF969696"/>
      </bottom>
      <diagonal/>
    </border>
    <border diagonalUp="false" diagonalDown="false">
      <left style="thin">
        <color rgb="FF7F7F7F"/>
      </left>
      <right style="thin">
        <color rgb="FF7F7F7F"/>
      </right>
      <top style="hair">
        <color rgb="FFBFBFBF"/>
      </top>
      <bottom style="thin">
        <color rgb="FF7F7F7F"/>
      </bottom>
      <diagonal/>
    </border>
    <border diagonalUp="false" diagonalDown="false">
      <left style="thin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 diagonalUp="false" diagonalDown="false">
      <left style="hair">
        <color rgb="FF969696"/>
      </left>
      <right/>
      <top style="hair">
        <color rgb="FF969696"/>
      </top>
      <bottom/>
      <diagonal/>
    </border>
    <border diagonalUp="false" diagonalDown="false">
      <left style="hair">
        <color rgb="FF969696"/>
      </left>
      <right style="hair">
        <color rgb="FF969696"/>
      </right>
      <top/>
      <bottom/>
      <diagonal/>
    </border>
    <border diagonalUp="false" diagonalDown="false">
      <left style="hair">
        <color rgb="FF969696"/>
      </left>
      <right style="thin">
        <color rgb="FF969696"/>
      </right>
      <top style="hair">
        <color rgb="FF969696"/>
      </top>
      <bottom/>
      <diagonal/>
    </border>
    <border diagonalUp="false" diagonalDown="false">
      <left style="thin">
        <color rgb="FF969696"/>
      </left>
      <right style="hair">
        <color rgb="FF969696"/>
      </right>
      <top style="thin">
        <color rgb="FF969696"/>
      </top>
      <bottom style="hair">
        <color rgb="FF969696"/>
      </bottom>
      <diagonal/>
    </border>
    <border diagonalUp="false" diagonalDown="false">
      <left style="hair">
        <color rgb="FF969696"/>
      </left>
      <right style="thin">
        <color rgb="FF969696"/>
      </right>
      <top/>
      <bottom style="hair">
        <color rgb="FF969696"/>
      </bottom>
      <diagonal/>
    </border>
    <border diagonalUp="false" diagonalDown="false">
      <left style="thin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 diagonalUp="false" diagonalDown="false">
      <left style="hair">
        <color rgb="FF969696"/>
      </left>
      <right style="hair">
        <color rgb="FF969696"/>
      </right>
      <top style="hair">
        <color rgb="FF969696"/>
      </top>
      <bottom style="thin">
        <color rgb="FF969696"/>
      </bottom>
      <diagonal/>
    </border>
    <border diagonalUp="false" diagonalDown="false">
      <left style="hair">
        <color rgb="FF969696"/>
      </left>
      <right style="thin">
        <color rgb="FF969696"/>
      </right>
      <top style="hair">
        <color rgb="FF969696"/>
      </top>
      <bottom style="thin">
        <color rgb="FF969696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/>
      <right style="hair">
        <color rgb="FFBFBFBF"/>
      </right>
      <top style="thin">
        <color rgb="FF7F7F7F"/>
      </top>
      <bottom style="hair">
        <color rgb="FFBFBFBF"/>
      </bottom>
      <diagonal/>
    </border>
    <border diagonalUp="false" diagonalDown="false">
      <left style="thin">
        <color rgb="FF7F7F7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 diagonalUp="false" diagonalDown="false"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 diagonalUp="false" diagonalDown="false">
      <left/>
      <right style="hair">
        <color rgb="FFBFBFBF"/>
      </right>
      <top style="hair">
        <color rgb="FFBFBFBF"/>
      </top>
      <bottom style="hair">
        <color rgb="FFBFBFBF"/>
      </bottom>
      <diagonal/>
    </border>
    <border diagonalUp="false" diagonalDown="false">
      <left style="hair">
        <color rgb="FFBFBFBF"/>
      </left>
      <right style="thin">
        <color rgb="FF7F7F7F"/>
      </right>
      <top style="hair">
        <color rgb="FFBFBFBF"/>
      </top>
      <bottom style="hair">
        <color rgb="FFBFBFBF"/>
      </bottom>
      <diagonal/>
    </border>
    <border diagonalUp="false" diagonalDown="false">
      <left style="thin">
        <color rgb="FF7F7F7F"/>
      </left>
      <right style="hair">
        <color rgb="FFBFBFBF"/>
      </right>
      <top style="hair">
        <color rgb="FFBFBFBF"/>
      </top>
      <bottom style="thin">
        <color rgb="FF7F7F7F"/>
      </bottom>
      <diagonal/>
    </border>
    <border diagonalUp="false" diagonalDown="false">
      <left/>
      <right style="hair">
        <color rgb="FFBFBFBF"/>
      </right>
      <top style="hair">
        <color rgb="FFBFBFBF"/>
      </top>
      <bottom style="thin">
        <color rgb="FF7F7F7F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hair">
        <color rgb="FFBFBFBF"/>
      </bottom>
      <diagonal/>
    </border>
    <border diagonalUp="false" diagonalDown="false">
      <left/>
      <right/>
      <top style="thin">
        <color rgb="FF808080"/>
      </top>
      <bottom style="hair">
        <color rgb="FFBFBFBF"/>
      </bottom>
      <diagonal/>
    </border>
    <border diagonalUp="false" diagonalDown="false">
      <left/>
      <right style="hair">
        <color rgb="FFBFBFBF"/>
      </right>
      <top style="thin">
        <color rgb="FF808080"/>
      </top>
      <bottom style="hair">
        <color rgb="FFBFBFBF"/>
      </bottom>
      <diagonal/>
    </border>
    <border diagonalUp="false" diagonalDown="false">
      <left style="hair">
        <color rgb="FFBFBFBF"/>
      </left>
      <right style="thin">
        <color rgb="FF808080"/>
      </right>
      <top style="thin">
        <color rgb="FF808080"/>
      </top>
      <bottom style="hair">
        <color rgb="FFBFBFBF"/>
      </bottom>
      <diagonal/>
    </border>
    <border diagonalUp="false" diagonalDown="false">
      <left style="thin">
        <color rgb="FF808080"/>
      </left>
      <right style="hair">
        <color rgb="FFBFBFBF"/>
      </right>
      <top style="thin">
        <color rgb="FF808080"/>
      </top>
      <bottom style="hair">
        <color rgb="FFBFBFBF"/>
      </bottom>
      <diagonal/>
    </border>
    <border diagonalUp="false" diagonalDown="false">
      <left style="hair">
        <color rgb="FFBFBFBF"/>
      </left>
      <right/>
      <top style="thin">
        <color rgb="FF808080"/>
      </top>
      <bottom style="hair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hair">
        <color rgb="FFBFBFBF"/>
      </bottom>
      <diagonal/>
    </border>
    <border diagonalUp="false" diagonalDown="false">
      <left style="thin">
        <color rgb="FF808080"/>
      </left>
      <right/>
      <top style="hair">
        <color rgb="FFBFBFBF"/>
      </top>
      <bottom style="hair">
        <color rgb="FFBFBFBF"/>
      </bottom>
      <diagonal/>
    </border>
    <border diagonalUp="false" diagonalDown="false">
      <left/>
      <right/>
      <top style="hair">
        <color rgb="FFBFBFBF"/>
      </top>
      <bottom style="hair">
        <color rgb="FFBFBFBF"/>
      </bottom>
      <diagonal/>
    </border>
    <border diagonalUp="false" diagonalDown="false">
      <left style="hair">
        <color rgb="FFBFBFBF"/>
      </left>
      <right style="thin">
        <color rgb="FF808080"/>
      </right>
      <top style="hair">
        <color rgb="FFBFBFBF"/>
      </top>
      <bottom style="hair">
        <color rgb="FFBFBFBF"/>
      </bottom>
      <diagonal/>
    </border>
    <border diagonalUp="false" diagonalDown="false">
      <left style="thin">
        <color rgb="FF808080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 diagonalUp="false" diagonalDown="false">
      <left style="hair">
        <color rgb="FFBFBFBF"/>
      </left>
      <right/>
      <top style="hair">
        <color rgb="FFBFBFBF"/>
      </top>
      <bottom style="hair">
        <color rgb="FFBFBFBF"/>
      </bottom>
      <diagonal/>
    </border>
    <border diagonalUp="false" diagonalDown="false">
      <left/>
      <right style="thin">
        <color rgb="FF808080"/>
      </right>
      <top style="hair">
        <color rgb="FFBFBFBF"/>
      </top>
      <bottom style="hair">
        <color rgb="FFBFBFBF"/>
      </bottom>
      <diagonal/>
    </border>
    <border diagonalUp="false" diagonalDown="false">
      <left style="hair">
        <color rgb="FFBFBFBF"/>
      </left>
      <right style="thin">
        <color rgb="FF808080"/>
      </right>
      <top style="hair">
        <color rgb="FFBFBFBF"/>
      </top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808080"/>
      </left>
      <right/>
      <top style="hair">
        <color rgb="FFBFBFBF"/>
      </top>
      <bottom style="thin">
        <color rgb="FF808080"/>
      </bottom>
      <diagonal/>
    </border>
    <border diagonalUp="false" diagonalDown="false">
      <left/>
      <right/>
      <top style="hair">
        <color rgb="FFBFBFBF"/>
      </top>
      <bottom style="thin">
        <color rgb="FF808080"/>
      </bottom>
      <diagonal/>
    </border>
    <border diagonalUp="false" diagonalDown="false">
      <left/>
      <right style="hair">
        <color rgb="FFBFBFBF"/>
      </right>
      <top style="hair">
        <color rgb="FFBFBFBF"/>
      </top>
      <bottom style="thin">
        <color rgb="FF808080"/>
      </bottom>
      <diagonal/>
    </border>
    <border diagonalUp="false" diagonalDown="false">
      <left style="hair">
        <color rgb="FFBFBFBF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hair">
        <color rgb="FFBFBFBF"/>
      </right>
      <top style="hair">
        <color rgb="FFBFBFBF"/>
      </top>
      <bottom style="thin">
        <color rgb="FF808080"/>
      </bottom>
      <diagonal/>
    </border>
    <border diagonalUp="false" diagonalDown="false">
      <left style="hair">
        <color rgb="FFBFBFBF"/>
      </left>
      <right/>
      <top style="hair">
        <color rgb="FFBFBFBF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hair">
        <color rgb="FFBFBFBF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7F7F7F"/>
      </top>
      <bottom style="hair">
        <color rgb="FFBFBFBF"/>
      </bottom>
      <diagonal/>
    </border>
    <border diagonalUp="false" diagonalDown="false">
      <left/>
      <right/>
      <top/>
      <bottom style="hair">
        <color rgb="FF7F7F7F"/>
      </bottom>
      <diagonal/>
    </border>
    <border diagonalUp="false" diagonalDown="false">
      <left/>
      <right style="thin">
        <color rgb="FF808080"/>
      </right>
      <top style="hair">
        <color rgb="FFBFBFBF"/>
      </top>
      <bottom style="thin">
        <color rgb="FF7F7F7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>
        <color rgb="FFBFBFBF"/>
      </left>
      <right/>
      <top style="hair">
        <color rgb="FFBFBFBF"/>
      </top>
      <bottom style="thin">
        <color rgb="FF7F7F7F"/>
      </bottom>
      <diagonal/>
    </border>
    <border diagonalUp="false" diagonalDown="false">
      <left style="thick">
        <color rgb="FF808080"/>
      </left>
      <right/>
      <top style="thick">
        <color rgb="FF808080"/>
      </top>
      <bottom style="thin">
        <color rgb="FF808080"/>
      </bottom>
      <diagonal/>
    </border>
    <border diagonalUp="false" diagonalDown="false">
      <left/>
      <right/>
      <top style="thick">
        <color rgb="FF808080"/>
      </top>
      <bottom style="thin">
        <color rgb="FF808080"/>
      </bottom>
      <diagonal/>
    </border>
    <border diagonalUp="false" diagonalDown="false">
      <left/>
      <right style="thick">
        <color rgb="FF808080"/>
      </right>
      <top style="thick">
        <color rgb="FF808080"/>
      </top>
      <bottom/>
      <diagonal/>
    </border>
    <border diagonalUp="false" diagonalDown="false">
      <left/>
      <right style="thick">
        <color rgb="FF808080"/>
      </right>
      <top/>
      <bottom style="thin">
        <color rgb="FF808080"/>
      </bottom>
      <diagonal/>
    </border>
    <border diagonalUp="false" diagonalDown="false">
      <left style="thick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ck">
        <color rgb="FF808080"/>
      </left>
      <right style="thin">
        <color rgb="FF808080"/>
      </right>
      <top style="thin">
        <color rgb="FF808080"/>
      </top>
      <bottom style="hair"/>
      <diagonal/>
    </border>
    <border diagonalUp="false" diagonalDown="false">
      <left style="hair">
        <color rgb="FF808080"/>
      </left>
      <right style="hair">
        <color rgb="FF808080"/>
      </right>
      <top style="thin">
        <color rgb="FF808080"/>
      </top>
      <bottom style="hair">
        <color rgb="FF808080"/>
      </bottom>
      <diagonal/>
    </border>
    <border diagonalUp="false" diagonalDown="false">
      <left style="hair">
        <color rgb="FF808080"/>
      </left>
      <right/>
      <top style="thin">
        <color rgb="FF808080"/>
      </top>
      <bottom style="hair">
        <color rgb="FF808080"/>
      </bottom>
      <diagonal/>
    </border>
    <border diagonalUp="false" diagonalDown="false">
      <left/>
      <right style="hair">
        <color rgb="FF808080"/>
      </right>
      <top style="thin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thin">
        <color rgb="FF808080"/>
      </top>
      <bottom style="hair"/>
      <diagonal/>
    </border>
    <border diagonalUp="false" diagonalDown="false">
      <left style="thick">
        <color rgb="FF808080"/>
      </left>
      <right style="thin">
        <color rgb="FF808080"/>
      </right>
      <top style="hair"/>
      <bottom style="hair"/>
      <diagonal/>
    </border>
    <border diagonalUp="false" diagonalDown="false">
      <left style="thin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hair">
        <color rgb="FF808080"/>
      </left>
      <right/>
      <top style="hair">
        <color rgb="FF808080"/>
      </top>
      <bottom style="hair">
        <color rgb="FF808080"/>
      </bottom>
      <diagonal/>
    </border>
    <border diagonalUp="false" diagonalDown="false">
      <left style="hair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/>
      <right style="hair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hair"/>
      <bottom style="hair"/>
      <diagonal/>
    </border>
    <border diagonalUp="false" diagonalDown="false">
      <left style="thick">
        <color rgb="FF808080"/>
      </left>
      <right style="thin">
        <color rgb="FF808080"/>
      </right>
      <top style="hair"/>
      <bottom/>
      <diagonal/>
    </border>
    <border diagonalUp="false" diagonalDown="false">
      <left style="thin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 style="hair">
        <color rgb="FF808080"/>
      </left>
      <right style="hair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 style="hair">
        <color rgb="FF808080"/>
      </left>
      <right/>
      <top style="hair">
        <color rgb="FF808080"/>
      </top>
      <bottom style="thick">
        <color rgb="FF808080"/>
      </bottom>
      <diagonal/>
    </border>
    <border diagonalUp="false" diagonalDown="false">
      <left style="hair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/>
      <right style="hair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hair"/>
      <bottom/>
      <diagonal/>
    </border>
    <border diagonalUp="false" diagonalDown="false">
      <left style="thick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/>
      <top style="thick">
        <color rgb="FF808080"/>
      </top>
      <bottom style="hair">
        <color rgb="FF808080"/>
      </bottom>
      <diagonal/>
    </border>
    <border diagonalUp="false" diagonalDown="false">
      <left/>
      <right style="thin">
        <color rgb="FF808080"/>
      </right>
      <top style="thick">
        <color rgb="FF808080"/>
      </top>
      <bottom style="hair">
        <color rgb="FF808080"/>
      </bottom>
      <diagonal/>
    </border>
    <border diagonalUp="false" diagonalDown="false">
      <left/>
      <right/>
      <top style="thick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thick">
        <color rgb="FF808080"/>
      </top>
      <bottom style="hair">
        <color rgb="FF808080"/>
      </bottom>
      <diagonal/>
    </border>
    <border diagonalUp="false" diagonalDown="false">
      <left style="thick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/>
      <top style="hair">
        <color rgb="FF808080"/>
      </top>
      <bottom style="hair">
        <color rgb="FF808080"/>
      </bottom>
      <diagonal/>
    </border>
    <border diagonalUp="false" diagonalDown="false">
      <left/>
      <right style="thin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/>
      <right/>
      <top style="hair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thick">
        <color rgb="FF808080"/>
      </left>
      <right style="thin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 style="thin">
        <color rgb="FF808080"/>
      </left>
      <right/>
      <top style="hair">
        <color rgb="FF808080"/>
      </top>
      <bottom style="thick">
        <color rgb="FF808080"/>
      </bottom>
      <diagonal/>
    </border>
    <border diagonalUp="false" diagonalDown="false">
      <left/>
      <right style="thin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/>
      <right/>
      <top style="hair">
        <color rgb="FF808080"/>
      </top>
      <bottom style="thick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hair">
        <color rgb="FF808080"/>
      </top>
      <bottom style="thick">
        <color rgb="FF808080"/>
      </bottom>
      <diagonal/>
    </border>
    <border diagonalUp="false" diagonalDown="false">
      <left style="thick">
        <color rgb="FF808080"/>
      </left>
      <right style="thin">
        <color rgb="FF808080"/>
      </right>
      <top/>
      <bottom style="hair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ck">
        <color rgb="FF808080"/>
      </top>
      <bottom style="hair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/>
      <bottom style="hair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hair">
        <color rgb="FF808080"/>
      </top>
      <bottom style="hair">
        <color rgb="FF808080"/>
      </bottom>
      <diagonal/>
    </border>
    <border diagonalUp="false" diagonalDown="false">
      <left style="thick">
        <color rgb="FF808080"/>
      </left>
      <right style="thin">
        <color rgb="FF808080"/>
      </right>
      <top style="hair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 style="hair">
        <color rgb="FF808080"/>
      </top>
      <bottom/>
      <diagonal/>
    </border>
    <border diagonalUp="false" diagonalDown="false">
      <left style="thin">
        <color rgb="FF808080"/>
      </left>
      <right style="thick">
        <color rgb="FF808080"/>
      </right>
      <top style="hair">
        <color rgb="FF808080"/>
      </top>
      <bottom/>
      <diagonal/>
    </border>
    <border diagonalUp="false" diagonalDown="false">
      <left style="thick">
        <color rgb="FF808080"/>
      </left>
      <right style="thin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thin">
        <color rgb="FF808080"/>
      </left>
      <right/>
      <top style="thick">
        <color rgb="FF808080"/>
      </top>
      <bottom style="thick">
        <color rgb="FF808080"/>
      </bottom>
      <diagonal/>
    </border>
    <border diagonalUp="false" diagonalDown="false">
      <left style="thin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 diagonalUp="false" diagonalDown="false">
      <left style="thin">
        <color rgb="FF969696"/>
      </left>
      <right/>
      <top/>
      <bottom style="thin">
        <color rgb="FF969696"/>
      </bottom>
      <diagonal/>
    </border>
    <border diagonalUp="false" diagonalDown="false">
      <left/>
      <right/>
      <top/>
      <bottom style="thin">
        <color rgb="FF969696"/>
      </bottom>
      <diagonal/>
    </border>
    <border diagonalUp="false" diagonalDown="false">
      <left style="thin">
        <color rgb="FF969696"/>
      </left>
      <right/>
      <top style="hair">
        <color rgb="FFC0C0C0"/>
      </top>
      <bottom/>
      <diagonal/>
    </border>
    <border diagonalUp="false" diagonalDown="false">
      <left/>
      <right/>
      <top style="hair">
        <color rgb="FFC0C0C0"/>
      </top>
      <bottom/>
      <diagonal/>
    </border>
    <border diagonalUp="false" diagonalDown="false">
      <left style="thin">
        <color rgb="FF969696"/>
      </left>
      <right style="thin">
        <color rgb="FF969696"/>
      </right>
      <top style="hair">
        <color rgb="FFC0C0C0"/>
      </top>
      <bottom/>
      <diagonal/>
    </border>
    <border diagonalUp="false" diagonalDown="false">
      <left style="hair">
        <color rgb="FF969696"/>
      </left>
      <right style="thin">
        <color rgb="FF969696"/>
      </right>
      <top style="thin">
        <color rgb="FF969696"/>
      </top>
      <bottom style="hair">
        <color rgb="FFC0C0C0"/>
      </bottom>
      <diagonal/>
    </border>
    <border diagonalUp="false" diagonalDown="false">
      <left/>
      <right/>
      <top style="hair">
        <color rgb="FFC0C0C0"/>
      </top>
      <bottom style="thin">
        <color rgb="FF969696"/>
      </bottom>
      <diagonal/>
    </border>
    <border diagonalUp="false" diagonalDown="false">
      <left style="hair">
        <color rgb="FF969696"/>
      </left>
      <right style="thin">
        <color rgb="FF969696"/>
      </right>
      <top style="hair">
        <color rgb="FFC0C0C0"/>
      </top>
      <bottom style="thin">
        <color rgb="FF969696"/>
      </bottom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2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4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5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4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7" fillId="5" borderId="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5" borderId="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7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" fillId="6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5" borderId="6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7" fillId="5" borderId="7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8" fontId="7" fillId="6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5" borderId="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5" borderId="1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8" fontId="7" fillId="6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5" borderId="1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5" borderId="1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5" borderId="1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7" fillId="7" borderId="1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7" borderId="1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5" borderId="1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9" fontId="6" fillId="5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8" fillId="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6" fillId="6" borderId="2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6" fillId="6" borderId="2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6" fillId="5" borderId="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9" fontId="6" fillId="5" borderId="2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0" fontId="9" fillId="6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6" fillId="6" borderId="2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6" fillId="6" borderId="2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9" fontId="6" fillId="5" borderId="2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9" fillId="5" borderId="2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5" borderId="1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7" fillId="5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5" borderId="2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5" borderId="2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8" borderId="2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9" borderId="3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5" borderId="3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6" fillId="5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6" fillId="5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6" fillId="6" borderId="3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6" fillId="6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6" fillId="6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5" borderId="3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6" fontId="6" fillId="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6" fillId="5" borderId="3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6" fillId="6" borderId="3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6" fillId="6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6" fillId="6" borderId="3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6" borderId="3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6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6" fillId="5" borderId="2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6" fillId="6" borderId="4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6" fillId="6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3" fontId="6" fillId="6" borderId="4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7" fillId="5" borderId="4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4" fontId="7" fillId="5" borderId="4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5" borderId="4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9" borderId="4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5" fontId="6" fillId="5" borderId="4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5" borderId="4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10" borderId="4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5" fontId="6" fillId="5" borderId="5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5" borderId="5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11" borderId="3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5" fontId="6" fillId="5" borderId="5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12" borderId="3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5" borderId="3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13" borderId="3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14" borderId="3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7" borderId="3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6" borderId="5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6" fillId="6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6" fillId="6" borderId="5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6" fontId="6" fillId="6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15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16" borderId="3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6" borderId="5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6" fillId="17" borderId="4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5" fontId="6" fillId="6" borderId="5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7" fillId="5" borderId="1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7" fillId="5" borderId="1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9" fontId="6" fillId="5" borderId="5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5" borderId="5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7" fontId="6" fillId="6" borderId="1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6" fillId="5" borderId="57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5" borderId="5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7" fontId="6" fillId="6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6" fillId="5" borderId="5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5" borderId="4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7" fontId="6" fillId="5" borderId="6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7" borderId="6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0" fillId="7" borderId="62" xfId="2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9" fontId="7" fillId="5" borderId="6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9" fontId="12" fillId="11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2" fillId="11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2" fillId="11" borderId="6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8" fontId="7" fillId="5" borderId="4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7" fillId="5" borderId="2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7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5" borderId="3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8" fontId="6" fillId="5" borderId="6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6" fillId="5" borderId="6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6" fillId="5" borderId="6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5" borderId="6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8" fontId="6" fillId="6" borderId="68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6" fillId="5" borderId="6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6" fillId="5" borderId="7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3" fillId="5" borderId="7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8" fontId="6" fillId="6" borderId="7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6" fillId="6" borderId="7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6" fillId="6" borderId="7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3" fillId="5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8" fontId="6" fillId="6" borderId="7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6" fillId="6" borderId="7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6" fillId="6" borderId="7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8" fontId="6" fillId="6" borderId="78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6" fillId="7" borderId="7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6" fillId="7" borderId="7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8" fontId="6" fillId="6" borderId="8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6" fillId="5" borderId="8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6" fillId="5" borderId="8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6" fillId="5" borderId="7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8" fontId="6" fillId="5" borderId="83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6" fillId="5" borderId="8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6" fillId="5" borderId="8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8" fontId="6" fillId="5" borderId="8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6" fillId="5" borderId="7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8" fontId="6" fillId="6" borderId="86" xfId="0" applyFont="true" applyBorder="true" applyAlignment="true" applyProtection="true">
      <alignment horizontal="right" vertical="center" textRotation="0" wrapText="false" indent="0" shrinkToFit="false"/>
      <protection locked="false" hidden="true"/>
    </xf>
    <xf numFmtId="165" fontId="6" fillId="6" borderId="87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79" fontId="6" fillId="5" borderId="8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8" fontId="6" fillId="5" borderId="3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6" fillId="6" borderId="89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78" fontId="6" fillId="5" borderId="9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6" fillId="5" borderId="8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5" borderId="8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8" fontId="6" fillId="6" borderId="3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0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6" fillId="5" borderId="2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5" borderId="9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6" fillId="6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5" borderId="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8" fontId="6" fillId="5" borderId="6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6" fillId="6" borderId="6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6" fillId="5" borderId="8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6" borderId="8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6" fillId="5" borderId="9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5" borderId="9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8" fontId="6" fillId="6" borderId="9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6" fillId="6" borderId="6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6" fillId="6" borderId="6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6" borderId="6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8" fontId="6" fillId="6" borderId="8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6" fillId="6" borderId="8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6" fillId="6" borderId="8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6" borderId="9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8" fontId="6" fillId="6" borderId="9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6" fillId="6" borderId="8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6" fillId="6" borderId="8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6" borderId="7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8" fontId="6" fillId="6" borderId="96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6" fillId="6" borderId="9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6" fillId="6" borderId="9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6" fillId="6" borderId="9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80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81" fontId="16" fillId="5" borderId="9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9" fontId="6" fillId="5" borderId="10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0" fontId="0" fillId="5" borderId="10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0" fillId="5" borderId="10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0" fontId="17" fillId="5" borderId="10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0" fillId="5" borderId="10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9" fontId="18" fillId="5" borderId="16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80" fontId="0" fillId="5" borderId="10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0" fillId="5" borderId="10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0" fontId="17" fillId="5" borderId="10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0" fillId="5" borderId="10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9" fontId="6" fillId="5" borderId="10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7" fillId="5" borderId="1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5" borderId="1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5" borderId="10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7" fillId="6" borderId="10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80" fontId="7" fillId="6" borderId="10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7" fillId="6" borderId="103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80" fontId="7" fillId="5" borderId="10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82" fontId="7" fillId="5" borderId="10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7" fillId="5" borderId="10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6" borderId="10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83" fontId="6" fillId="0" borderId="7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84" fontId="6" fillId="0" borderId="7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5" fontId="6" fillId="0" borderId="7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6" fillId="6" borderId="7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6" fillId="6" borderId="7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9" fillId="6" borderId="10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5" fontId="6" fillId="6" borderId="7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6" fontId="6" fillId="0" borderId="7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6" fillId="18" borderId="7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7" fontId="6" fillId="0" borderId="73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4" fontId="6" fillId="5" borderId="7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6" borderId="7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88" fontId="6" fillId="0" borderId="74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83" fontId="6" fillId="0" borderId="10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84" fontId="6" fillId="0" borderId="10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5" fontId="6" fillId="0" borderId="10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19" fillId="6" borderId="10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5" fontId="6" fillId="6" borderId="10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6" fontId="6" fillId="0" borderId="10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6" fillId="18" borderId="10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7" fontId="6" fillId="0" borderId="106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4" fontId="6" fillId="5" borderId="10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6" borderId="10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88" fontId="6" fillId="0" borderId="10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83" fontId="6" fillId="0" borderId="10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84" fontId="6" fillId="0" borderId="7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5" fontId="6" fillId="0" borderId="7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19" fillId="6" borderId="1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5" fontId="6" fillId="6" borderId="7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6" fontId="6" fillId="0" borderId="7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6" fillId="18" borderId="7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7" fontId="6" fillId="0" borderId="76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4" fontId="6" fillId="5" borderId="7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6" borderId="7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88" fontId="6" fillId="0" borderId="77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7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8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80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5" fillId="5" borderId="11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5" fillId="5" borderId="11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0" fontId="15" fillId="5" borderId="11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0" fontId="15" fillId="5" borderId="113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82" fontId="15" fillId="5" borderId="114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15" fillId="5" borderId="11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5" fillId="5" borderId="11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6" fontId="15" fillId="5" borderId="11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15" fillId="5" borderId="1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15" fillId="5" borderId="1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0" fontId="15" fillId="5" borderId="1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0" fontId="15" fillId="5" borderId="107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3" fontId="15" fillId="5" borderId="12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79" fontId="15" fillId="5" borderId="12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9" fontId="15" fillId="5" borderId="12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6" fontId="15" fillId="5" borderId="12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9" fontId="15" fillId="5" borderId="1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15" fillId="5" borderId="1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15" fillId="5" borderId="124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5" fillId="5" borderId="12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85" fontId="15" fillId="5" borderId="12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0" fontId="15" fillId="5" borderId="119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3" fontId="15" fillId="6" borderId="12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89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86" fontId="15" fillId="5" borderId="12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5" fillId="5" borderId="12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15" fillId="5" borderId="12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0" fontId="15" fillId="5" borderId="12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0" fontId="20" fillId="5" borderId="12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82" fontId="20" fillId="5" borderId="129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15" fillId="5" borderId="13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5" fillId="5" borderId="13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5" fillId="5" borderId="13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9" fontId="15" fillId="7" borderId="115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9" fontId="15" fillId="7" borderId="116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86" fontId="15" fillId="5" borderId="13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5" fillId="0" borderId="13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134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79" fontId="15" fillId="7" borderId="12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9" fontId="15" fillId="7" borderId="122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9" fontId="15" fillId="7" borderId="13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9" fontId="15" fillId="7" borderId="13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86" fontId="15" fillId="5" borderId="13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7" fillId="5" borderId="9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5" borderId="13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5" borderId="1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7" fontId="7" fillId="6" borderId="13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80" fontId="7" fillId="6" borderId="1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7" fillId="6" borderId="137" xfId="0" applyFont="true" applyBorder="true" applyAlignment="true" applyProtection="true">
      <alignment horizontal="center" vertical="center" textRotation="90" wrapText="false" indent="0" shrinkToFit="false"/>
      <protection locked="true" hidden="true"/>
    </xf>
    <xf numFmtId="180" fontId="7" fillId="5" borderId="137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82" fontId="7" fillId="5" borderId="1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3" fontId="7" fillId="5" borderId="1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7" fillId="6" borderId="1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6" fillId="6" borderId="10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6" fontId="6" fillId="6" borderId="12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86" fontId="6" fillId="6" borderId="7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6" fontId="6" fillId="6" borderId="138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21" fillId="5" borderId="13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21" fillId="5" borderId="14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8" fillId="5" borderId="141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9" fontId="0" fillId="5" borderId="14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18" fillId="5" borderId="14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8" fillId="5" borderId="13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8" fillId="5" borderId="14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8" fillId="5" borderId="14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0" fontId="15" fillId="18" borderId="2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4" fontId="15" fillId="6" borderId="14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5" fillId="18" borderId="14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5" fillId="18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0" fontId="15" fillId="18" borderId="14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1" fontId="15" fillId="18" borderId="14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1" fontId="15" fillId="18" borderId="2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8" fillId="5" borderId="14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8" fillId="5" borderId="15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0" fontId="15" fillId="18" borderId="15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4" fontId="15" fillId="6" borderId="15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5" fillId="18" borderId="15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5" fillId="18" borderId="15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0" fontId="15" fillId="18" borderId="15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1" fontId="15" fillId="18" borderId="15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1" fontId="15" fillId="18" borderId="15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8" fillId="5" borderId="15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8" fillId="5" borderId="15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0" fontId="15" fillId="18" borderId="158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4" fontId="15" fillId="6" borderId="15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5" fillId="18" borderId="16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5" fillId="18" borderId="16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0" fontId="15" fillId="18" borderId="16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1" fontId="15" fillId="18" borderId="16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1" fontId="15" fillId="18" borderId="16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8" fillId="5" borderId="16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5" borderId="16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2" fontId="6" fillId="5" borderId="16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92" fontId="6" fillId="5" borderId="16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2" fontId="6" fillId="5" borderId="16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2" fontId="6" fillId="5" borderId="167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92" fontId="6" fillId="5" borderId="16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2" fontId="18" fillId="5" borderId="16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6" fillId="5" borderId="16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2" fontId="6" fillId="5" borderId="17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92" fontId="6" fillId="5" borderId="17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2" fontId="6" fillId="5" borderId="17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2" fontId="6" fillId="5" borderId="172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92" fontId="6" fillId="5" borderId="17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2" fontId="18" fillId="5" borderId="173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6" fillId="5" borderId="17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72" fontId="6" fillId="5" borderId="17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2" fontId="6" fillId="5" borderId="17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2" fontId="6" fillId="5" borderId="17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6" fillId="5" borderId="177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72" fontId="6" fillId="5" borderId="17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2" fontId="18" fillId="5" borderId="17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15" fillId="5" borderId="17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3" fontId="0" fillId="5" borderId="18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3" fontId="20" fillId="5" borderId="18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5" fillId="5" borderId="16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3" fontId="0" fillId="5" borderId="18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3" fontId="20" fillId="5" borderId="17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9" fontId="15" fillId="5" borderId="18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93" fontId="0" fillId="5" borderId="18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3" fontId="20" fillId="5" borderId="18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5" fillId="5" borderId="18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6" fontId="15" fillId="5" borderId="18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6" fontId="20" fillId="5" borderId="18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5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0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5" fontId="1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0" fontId="1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94" fontId="1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5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9" fontId="16" fillId="5" borderId="12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7" fillId="5" borderId="1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6" fillId="5" borderId="78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5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9" fontId="6" fillId="5" borderId="6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5" fontId="6" fillId="6" borderId="2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95" fontId="6" fillId="5" borderId="6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5" fontId="6" fillId="5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96" fontId="6" fillId="6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97" fontId="6" fillId="5" borderId="6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5" borderId="18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5" borderId="19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7" fontId="6" fillId="5" borderId="6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5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5" fontId="6" fillId="5" borderId="1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5" borderId="5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7" fontId="6" fillId="6" borderId="19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5" fontId="6" fillId="5" borderId="5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8" fontId="6" fillId="6" borderId="36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5" fontId="6" fillId="5" borderId="19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6" fillId="5" borderId="192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7" fontId="6" fillId="6" borderId="193" xfId="0" applyFont="true" applyBorder="true" applyAlignment="true" applyProtection="true">
      <alignment horizontal="general" vertical="center" textRotation="0" wrapText="false" indent="0" shrinkToFit="false"/>
      <protection locked="false" hidden="true"/>
    </xf>
    <xf numFmtId="165" fontId="7" fillId="5" borderId="5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7" fillId="5" borderId="5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7" fontId="7" fillId="5" borderId="19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7" fillId="5" borderId="5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7" fillId="5" borderId="19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97" fontId="7" fillId="5" borderId="196" xfId="0" applyFont="true" applyBorder="true" applyAlignment="true" applyProtection="true">
      <alignment horizontal="general" vertical="center" textRotation="0" wrapText="false" indent="0" shrinkToFit="false"/>
      <protection locked="true" hidden="tru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113"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numFmt numFmtId="164" formatCode="0"/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ont>
        <strike val="1"/>
        <color rgb="FFFF0000"/>
      </font>
    </dxf>
    <dxf>
      <fill>
        <patternFill>
          <bgColor rgb="FFFFD250"/>
        </patternFill>
      </fill>
    </dxf>
    <dxf>
      <font>
        <b val="0"/>
        <i val="0"/>
        <strike val="0"/>
        <color rgb="FF000000"/>
      </font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70C0"/>
      <rgbColor rgb="FFB9CDE5"/>
      <rgbColor rgb="FF000080"/>
      <rgbColor rgb="FFFF00FF"/>
      <rgbColor rgb="FFFFD250"/>
      <rgbColor rgb="FF00FFFF"/>
      <rgbColor rgb="FF800080"/>
      <rgbColor rgb="FF800000"/>
      <rgbColor rgb="FF008080"/>
      <rgbColor rgb="FF0000FF"/>
      <rgbColor rgb="FF00B0F0"/>
      <rgbColor rgb="FFCCFFFF"/>
      <rgbColor rgb="FFDDDDDD"/>
      <rgbColor rgb="FFFFFF66"/>
      <rgbColor rgb="FF8EB4E3"/>
      <rgbColor rgb="FFFF99CC"/>
      <rgbColor rgb="FFBFBFBF"/>
      <rgbColor rgb="FFFAC090"/>
      <rgbColor rgb="FF3366FF"/>
      <rgbColor rgb="FF33CCCC"/>
      <rgbColor rgb="FF92D050"/>
      <rgbColor rgb="FFFFC000"/>
      <rgbColor rgb="FFFFBF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vmlDrawing" Target="../drawings/vmlDrawing2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steffen-hanske.de/arbeitszeit.ht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E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22.36"/>
    <col collapsed="false" customWidth="true" hidden="false" outlineLevel="0" max="2" min="2" style="0" width="29.18"/>
    <col collapsed="false" customWidth="true" hidden="false" outlineLevel="0" max="3" min="3" style="0" width="24.45"/>
    <col collapsed="false" customWidth="true" hidden="false" outlineLevel="0" max="4" min="4" style="0" width="29.31"/>
  </cols>
  <sheetData>
    <row r="1" customFormat="false" ht="19.7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f aca="false">DATE(Voreinstellungen!$C$2,1,1)</f>
        <v>42735</v>
      </c>
      <c r="B2" s="3"/>
      <c r="C2" s="4"/>
      <c r="D2" s="4"/>
      <c r="E2" s="4"/>
    </row>
    <row r="3" customFormat="false" ht="12.8" hidden="false" customHeight="false" outlineLevel="0" collapsed="false">
      <c r="A3" s="2" t="n">
        <f aca="false">IF(YEAR(A2)=YEAR(A2+1),A2+1," ")</f>
        <v>42736</v>
      </c>
      <c r="B3" s="3"/>
      <c r="C3" s="4"/>
      <c r="D3" s="4"/>
      <c r="E3" s="4"/>
    </row>
    <row r="4" customFormat="false" ht="12.8" hidden="false" customHeight="false" outlineLevel="0" collapsed="false">
      <c r="A4" s="2" t="n">
        <f aca="false">IF(YEAR(A3)=YEAR(A3+1),A3+1," ")</f>
        <v>42737</v>
      </c>
      <c r="B4" s="3"/>
      <c r="C4" s="4"/>
      <c r="D4" s="4"/>
      <c r="E4" s="4"/>
    </row>
    <row r="5" customFormat="false" ht="12.8" hidden="false" customHeight="false" outlineLevel="0" collapsed="false">
      <c r="A5" s="2" t="n">
        <f aca="false">IF(YEAR(A4)=YEAR(A4+1),A4+1," ")</f>
        <v>42738</v>
      </c>
      <c r="B5" s="3"/>
      <c r="C5" s="4"/>
      <c r="D5" s="4"/>
      <c r="E5" s="4"/>
    </row>
    <row r="6" customFormat="false" ht="12.8" hidden="false" customHeight="false" outlineLevel="0" collapsed="false">
      <c r="A6" s="2" t="n">
        <f aca="false">IF(YEAR(A5)=YEAR(A5+1),A5+1," ")</f>
        <v>42739</v>
      </c>
      <c r="B6" s="3"/>
      <c r="C6" s="4"/>
      <c r="D6" s="4"/>
      <c r="E6" s="4"/>
    </row>
    <row r="7" customFormat="false" ht="12.8" hidden="false" customHeight="false" outlineLevel="0" collapsed="false">
      <c r="A7" s="2" t="n">
        <f aca="false">IF(YEAR(A6)=YEAR(A6+1),A6+1," ")</f>
        <v>42740</v>
      </c>
      <c r="B7" s="3"/>
      <c r="C7" s="4"/>
      <c r="D7" s="4"/>
      <c r="E7" s="4"/>
    </row>
    <row r="8" customFormat="false" ht="12.8" hidden="false" customHeight="false" outlineLevel="0" collapsed="false">
      <c r="A8" s="2" t="n">
        <f aca="false">IF(YEAR(A7)=YEAR(A7+1),A7+1," ")</f>
        <v>42741</v>
      </c>
      <c r="B8" s="3"/>
      <c r="C8" s="4"/>
      <c r="D8" s="4"/>
      <c r="E8" s="4"/>
    </row>
    <row r="9" customFormat="false" ht="12.8" hidden="false" customHeight="false" outlineLevel="0" collapsed="false">
      <c r="A9" s="2" t="n">
        <f aca="false">IF(YEAR(A8)=YEAR(A8+1),A8+1," ")</f>
        <v>42742</v>
      </c>
      <c r="B9" s="3"/>
      <c r="C9" s="4"/>
      <c r="D9" s="4"/>
      <c r="E9" s="4"/>
    </row>
    <row r="10" customFormat="false" ht="12.8" hidden="false" customHeight="false" outlineLevel="0" collapsed="false">
      <c r="A10" s="2" t="n">
        <f aca="false">IF(YEAR(A9)=YEAR(A9+1),A9+1," ")</f>
        <v>42743</v>
      </c>
      <c r="B10" s="3"/>
      <c r="C10" s="4"/>
      <c r="D10" s="4"/>
      <c r="E10" s="4"/>
    </row>
    <row r="11" customFormat="false" ht="12.8" hidden="false" customHeight="false" outlineLevel="0" collapsed="false">
      <c r="A11" s="2" t="n">
        <f aca="false">IF(YEAR(A10)=YEAR(A10+1),A10+1," ")</f>
        <v>42744</v>
      </c>
      <c r="B11" s="3"/>
      <c r="C11" s="4"/>
      <c r="D11" s="4"/>
      <c r="E11" s="4"/>
    </row>
    <row r="12" customFormat="false" ht="12.8" hidden="false" customHeight="false" outlineLevel="0" collapsed="false">
      <c r="A12" s="2" t="n">
        <f aca="false">IF(YEAR(A11)=YEAR(A11+1),A11+1," ")</f>
        <v>42745</v>
      </c>
      <c r="B12" s="3"/>
      <c r="C12" s="4"/>
      <c r="D12" s="4"/>
      <c r="E12" s="4"/>
    </row>
    <row r="13" customFormat="false" ht="12.8" hidden="false" customHeight="false" outlineLevel="0" collapsed="false">
      <c r="A13" s="2" t="n">
        <f aca="false">IF(YEAR(A12)=YEAR(A12+1),A12+1," ")</f>
        <v>42746</v>
      </c>
      <c r="B13" s="3"/>
      <c r="C13" s="4"/>
      <c r="D13" s="4"/>
      <c r="E13" s="4"/>
    </row>
    <row r="14" customFormat="false" ht="12.8" hidden="false" customHeight="false" outlineLevel="0" collapsed="false">
      <c r="A14" s="2" t="n">
        <f aca="false">IF(YEAR(A13)=YEAR(A13+1),A13+1," ")</f>
        <v>42747</v>
      </c>
      <c r="B14" s="3"/>
      <c r="C14" s="4"/>
      <c r="D14" s="4"/>
      <c r="E14" s="4"/>
    </row>
    <row r="15" customFormat="false" ht="12.8" hidden="false" customHeight="false" outlineLevel="0" collapsed="false">
      <c r="A15" s="2" t="n">
        <f aca="false">IF(YEAR(A14)=YEAR(A14+1),A14+1," ")</f>
        <v>42748</v>
      </c>
      <c r="B15" s="3"/>
      <c r="C15" s="4"/>
      <c r="D15" s="4"/>
      <c r="E15" s="4"/>
    </row>
    <row r="16" customFormat="false" ht="12.8" hidden="false" customHeight="false" outlineLevel="0" collapsed="false">
      <c r="A16" s="2" t="n">
        <f aca="false">IF(YEAR(A15)=YEAR(A15+1),A15+1," ")</f>
        <v>42749</v>
      </c>
      <c r="B16" s="3"/>
      <c r="C16" s="4"/>
      <c r="D16" s="4"/>
      <c r="E16" s="4"/>
    </row>
    <row r="17" customFormat="false" ht="12.8" hidden="false" customHeight="false" outlineLevel="0" collapsed="false">
      <c r="A17" s="2" t="n">
        <f aca="false">IF(YEAR(A16)=YEAR(A16+1),A16+1," ")</f>
        <v>42750</v>
      </c>
      <c r="B17" s="3"/>
      <c r="C17" s="4"/>
      <c r="D17" s="4"/>
      <c r="E17" s="4"/>
    </row>
    <row r="18" customFormat="false" ht="12.8" hidden="false" customHeight="false" outlineLevel="0" collapsed="false">
      <c r="A18" s="2" t="n">
        <f aca="false">IF(YEAR(A17)=YEAR(A17+1),A17+1," ")</f>
        <v>42751</v>
      </c>
      <c r="B18" s="3"/>
      <c r="C18" s="4"/>
      <c r="D18" s="4"/>
      <c r="E18" s="4"/>
    </row>
    <row r="19" customFormat="false" ht="12.8" hidden="false" customHeight="false" outlineLevel="0" collapsed="false">
      <c r="A19" s="2" t="n">
        <f aca="false">IF(YEAR(A18)=YEAR(A18+1),A18+1," ")</f>
        <v>42752</v>
      </c>
      <c r="B19" s="3"/>
      <c r="C19" s="4"/>
      <c r="D19" s="4"/>
      <c r="E19" s="4"/>
    </row>
    <row r="20" customFormat="false" ht="12.8" hidden="false" customHeight="false" outlineLevel="0" collapsed="false">
      <c r="A20" s="2" t="n">
        <f aca="false">IF(YEAR(A19)=YEAR(A19+1),A19+1," ")</f>
        <v>42753</v>
      </c>
      <c r="B20" s="3"/>
      <c r="C20" s="4"/>
      <c r="D20" s="4"/>
      <c r="E20" s="4"/>
    </row>
    <row r="21" customFormat="false" ht="12.8" hidden="false" customHeight="false" outlineLevel="0" collapsed="false">
      <c r="A21" s="2" t="n">
        <f aca="false">IF(YEAR(A20)=YEAR(A20+1),A20+1," ")</f>
        <v>42754</v>
      </c>
      <c r="B21" s="3"/>
      <c r="C21" s="4"/>
      <c r="D21" s="4"/>
      <c r="E21" s="4"/>
    </row>
    <row r="22" customFormat="false" ht="12.8" hidden="false" customHeight="false" outlineLevel="0" collapsed="false">
      <c r="A22" s="2" t="n">
        <f aca="false">IF(YEAR(A21)=YEAR(A21+1),A21+1," ")</f>
        <v>42755</v>
      </c>
      <c r="B22" s="3"/>
      <c r="C22" s="4"/>
      <c r="D22" s="4"/>
      <c r="E22" s="4"/>
    </row>
    <row r="23" customFormat="false" ht="12.8" hidden="false" customHeight="false" outlineLevel="0" collapsed="false">
      <c r="A23" s="2" t="n">
        <f aca="false">IF(YEAR(A22)=YEAR(A22+1),A22+1," ")</f>
        <v>42756</v>
      </c>
      <c r="B23" s="3"/>
      <c r="C23" s="4"/>
      <c r="D23" s="4"/>
      <c r="E23" s="4"/>
    </row>
    <row r="24" customFormat="false" ht="12.8" hidden="false" customHeight="false" outlineLevel="0" collapsed="false">
      <c r="A24" s="2" t="n">
        <f aca="false">IF(YEAR(A23)=YEAR(A23+1),A23+1," ")</f>
        <v>42757</v>
      </c>
      <c r="B24" s="3"/>
      <c r="C24" s="4"/>
      <c r="D24" s="4"/>
      <c r="E24" s="4"/>
    </row>
    <row r="25" customFormat="false" ht="12.8" hidden="false" customHeight="false" outlineLevel="0" collapsed="false">
      <c r="A25" s="2" t="n">
        <f aca="false">IF(YEAR(A24)=YEAR(A24+1),A24+1," ")</f>
        <v>42758</v>
      </c>
      <c r="B25" s="3"/>
      <c r="C25" s="4"/>
      <c r="D25" s="4"/>
      <c r="E25" s="4"/>
    </row>
    <row r="26" customFormat="false" ht="12.8" hidden="false" customHeight="false" outlineLevel="0" collapsed="false">
      <c r="A26" s="2" t="n">
        <f aca="false">IF(YEAR(A25)=YEAR(A25+1),A25+1," ")</f>
        <v>42759</v>
      </c>
      <c r="B26" s="3"/>
      <c r="C26" s="4"/>
      <c r="D26" s="4"/>
      <c r="E26" s="4"/>
    </row>
    <row r="27" customFormat="false" ht="12.8" hidden="false" customHeight="false" outlineLevel="0" collapsed="false">
      <c r="A27" s="2" t="n">
        <f aca="false">IF(YEAR(A26)=YEAR(A26+1),A26+1," ")</f>
        <v>42760</v>
      </c>
      <c r="B27" s="3"/>
      <c r="C27" s="4"/>
      <c r="D27" s="4"/>
      <c r="E27" s="4"/>
    </row>
    <row r="28" customFormat="false" ht="12.8" hidden="false" customHeight="false" outlineLevel="0" collapsed="false">
      <c r="A28" s="2" t="n">
        <f aca="false">IF(YEAR(A27)=YEAR(A27+1),A27+1," ")</f>
        <v>42761</v>
      </c>
      <c r="B28" s="3"/>
      <c r="C28" s="4"/>
      <c r="D28" s="4"/>
      <c r="E28" s="4"/>
    </row>
    <row r="29" customFormat="false" ht="12.8" hidden="false" customHeight="false" outlineLevel="0" collapsed="false">
      <c r="A29" s="2" t="n">
        <f aca="false">IF(YEAR(A28)=YEAR(A28+1),A28+1," ")</f>
        <v>42762</v>
      </c>
      <c r="B29" s="3"/>
      <c r="C29" s="4"/>
      <c r="D29" s="4"/>
      <c r="E29" s="4"/>
    </row>
    <row r="30" customFormat="false" ht="12.8" hidden="false" customHeight="false" outlineLevel="0" collapsed="false">
      <c r="A30" s="2" t="n">
        <f aca="false">IF(YEAR(A29)=YEAR(A29+1),A29+1," ")</f>
        <v>42763</v>
      </c>
      <c r="B30" s="3"/>
      <c r="C30" s="4"/>
      <c r="D30" s="4"/>
      <c r="E30" s="4"/>
    </row>
    <row r="31" customFormat="false" ht="12.8" hidden="false" customHeight="false" outlineLevel="0" collapsed="false">
      <c r="A31" s="2" t="n">
        <f aca="false">IF(YEAR(A30)=YEAR(A30+1),A30+1," ")</f>
        <v>42764</v>
      </c>
      <c r="B31" s="3"/>
      <c r="C31" s="4"/>
      <c r="D31" s="4"/>
      <c r="E31" s="4"/>
    </row>
    <row r="32" customFormat="false" ht="12.8" hidden="false" customHeight="false" outlineLevel="0" collapsed="false">
      <c r="A32" s="2" t="n">
        <f aca="false">IF(YEAR(A31)=YEAR(A31+1),A31+1," ")</f>
        <v>42765</v>
      </c>
      <c r="B32" s="3"/>
      <c r="C32" s="4"/>
      <c r="D32" s="4"/>
      <c r="E32" s="4"/>
    </row>
    <row r="33" customFormat="false" ht="12.8" hidden="false" customHeight="false" outlineLevel="0" collapsed="false">
      <c r="A33" s="2" t="n">
        <f aca="false">IF(YEAR(A32)=YEAR(A32+1),A32+1," ")</f>
        <v>42766</v>
      </c>
      <c r="B33" s="3"/>
      <c r="C33" s="4"/>
      <c r="D33" s="4"/>
      <c r="E33" s="4"/>
    </row>
    <row r="34" customFormat="false" ht="12.8" hidden="false" customHeight="false" outlineLevel="0" collapsed="false">
      <c r="A34" s="2" t="n">
        <f aca="false">IF(YEAR(A33)=YEAR(A33+1),A33+1," ")</f>
        <v>42767</v>
      </c>
      <c r="B34" s="3"/>
      <c r="C34" s="4"/>
      <c r="D34" s="4"/>
      <c r="E34" s="4"/>
    </row>
    <row r="35" customFormat="false" ht="12.8" hidden="false" customHeight="false" outlineLevel="0" collapsed="false">
      <c r="A35" s="2" t="n">
        <f aca="false">IF(YEAR(A34)=YEAR(A34+1),A34+1," ")</f>
        <v>42768</v>
      </c>
      <c r="B35" s="3"/>
      <c r="C35" s="4"/>
      <c r="D35" s="4"/>
      <c r="E35" s="4"/>
    </row>
    <row r="36" customFormat="false" ht="12.8" hidden="false" customHeight="false" outlineLevel="0" collapsed="false">
      <c r="A36" s="2" t="n">
        <f aca="false">IF(YEAR(A35)=YEAR(A35+1),A35+1," ")</f>
        <v>42769</v>
      </c>
      <c r="B36" s="3"/>
      <c r="C36" s="4"/>
      <c r="D36" s="4"/>
      <c r="E36" s="4"/>
    </row>
    <row r="37" customFormat="false" ht="12.8" hidden="false" customHeight="false" outlineLevel="0" collapsed="false">
      <c r="A37" s="2" t="n">
        <f aca="false">IF(YEAR(A36)=YEAR(A36+1),A36+1," ")</f>
        <v>42770</v>
      </c>
      <c r="B37" s="3"/>
      <c r="C37" s="4"/>
      <c r="D37" s="4"/>
      <c r="E37" s="4"/>
    </row>
    <row r="38" customFormat="false" ht="12.8" hidden="false" customHeight="false" outlineLevel="0" collapsed="false">
      <c r="A38" s="2" t="n">
        <f aca="false">IF(YEAR(A37)=YEAR(A37+1),A37+1," ")</f>
        <v>42771</v>
      </c>
      <c r="B38" s="3"/>
      <c r="C38" s="4"/>
      <c r="D38" s="4"/>
      <c r="E38" s="4"/>
    </row>
    <row r="39" customFormat="false" ht="12.8" hidden="false" customHeight="false" outlineLevel="0" collapsed="false">
      <c r="A39" s="2" t="n">
        <f aca="false">IF(YEAR(A38)=YEAR(A38+1),A38+1," ")</f>
        <v>42772</v>
      </c>
      <c r="B39" s="3"/>
      <c r="C39" s="4"/>
      <c r="D39" s="4"/>
      <c r="E39" s="4"/>
    </row>
    <row r="40" customFormat="false" ht="12.8" hidden="false" customHeight="false" outlineLevel="0" collapsed="false">
      <c r="A40" s="2" t="n">
        <f aca="false">IF(YEAR(A39)=YEAR(A39+1),A39+1," ")</f>
        <v>42773</v>
      </c>
      <c r="B40" s="3"/>
      <c r="C40" s="4"/>
      <c r="D40" s="4"/>
      <c r="E40" s="4"/>
    </row>
    <row r="41" customFormat="false" ht="12.8" hidden="false" customHeight="false" outlineLevel="0" collapsed="false">
      <c r="A41" s="2" t="n">
        <f aca="false">IF(YEAR(A40)=YEAR(A40+1),A40+1," ")</f>
        <v>42774</v>
      </c>
      <c r="B41" s="3"/>
      <c r="C41" s="4"/>
      <c r="D41" s="4"/>
      <c r="E41" s="4"/>
    </row>
    <row r="42" customFormat="false" ht="12.8" hidden="false" customHeight="false" outlineLevel="0" collapsed="false">
      <c r="A42" s="2" t="n">
        <f aca="false">IF(YEAR(A41)=YEAR(A41+1),A41+1," ")</f>
        <v>42775</v>
      </c>
      <c r="B42" s="3"/>
      <c r="C42" s="4"/>
      <c r="D42" s="4"/>
      <c r="E42" s="4"/>
    </row>
    <row r="43" customFormat="false" ht="12.8" hidden="false" customHeight="false" outlineLevel="0" collapsed="false">
      <c r="A43" s="2" t="n">
        <f aca="false">IF(YEAR(A42)=YEAR(A42+1),A42+1," ")</f>
        <v>42776</v>
      </c>
      <c r="B43" s="3"/>
      <c r="C43" s="4"/>
      <c r="D43" s="4"/>
      <c r="E43" s="4"/>
    </row>
    <row r="44" customFormat="false" ht="12.8" hidden="false" customHeight="false" outlineLevel="0" collapsed="false">
      <c r="A44" s="2" t="n">
        <f aca="false">IF(YEAR(A43)=YEAR(A43+1),A43+1," ")</f>
        <v>42777</v>
      </c>
      <c r="B44" s="3"/>
      <c r="C44" s="4"/>
      <c r="D44" s="4"/>
      <c r="E44" s="4"/>
    </row>
    <row r="45" customFormat="false" ht="12.8" hidden="false" customHeight="false" outlineLevel="0" collapsed="false">
      <c r="A45" s="2" t="n">
        <f aca="false">IF(YEAR(A44)=YEAR(A44+1),A44+1," ")</f>
        <v>42778</v>
      </c>
      <c r="B45" s="3"/>
      <c r="C45" s="4"/>
      <c r="D45" s="4"/>
      <c r="E45" s="4"/>
    </row>
    <row r="46" customFormat="false" ht="12.8" hidden="false" customHeight="false" outlineLevel="0" collapsed="false">
      <c r="A46" s="2" t="n">
        <f aca="false">IF(YEAR(A45)=YEAR(A45+1),A45+1," ")</f>
        <v>42779</v>
      </c>
      <c r="B46" s="3"/>
      <c r="C46" s="4"/>
      <c r="D46" s="4"/>
      <c r="E46" s="4"/>
    </row>
    <row r="47" customFormat="false" ht="12.8" hidden="false" customHeight="false" outlineLevel="0" collapsed="false">
      <c r="A47" s="2" t="n">
        <f aca="false">IF(YEAR(A46)=YEAR(A46+1),A46+1," ")</f>
        <v>42780</v>
      </c>
      <c r="B47" s="3"/>
      <c r="C47" s="4"/>
      <c r="D47" s="4"/>
      <c r="E47" s="4"/>
    </row>
    <row r="48" customFormat="false" ht="12.8" hidden="false" customHeight="false" outlineLevel="0" collapsed="false">
      <c r="A48" s="2" t="n">
        <f aca="false">IF(YEAR(A47)=YEAR(A47+1),A47+1," ")</f>
        <v>42781</v>
      </c>
      <c r="B48" s="3"/>
      <c r="C48" s="4"/>
      <c r="D48" s="4"/>
      <c r="E48" s="4"/>
    </row>
    <row r="49" customFormat="false" ht="12.8" hidden="false" customHeight="false" outlineLevel="0" collapsed="false">
      <c r="A49" s="2" t="n">
        <f aca="false">IF(YEAR(A48)=YEAR(A48+1),A48+1," ")</f>
        <v>42782</v>
      </c>
      <c r="B49" s="3"/>
      <c r="C49" s="4"/>
      <c r="D49" s="4"/>
      <c r="E49" s="4"/>
    </row>
    <row r="50" customFormat="false" ht="12.8" hidden="false" customHeight="false" outlineLevel="0" collapsed="false">
      <c r="A50" s="2" t="n">
        <f aca="false">IF(YEAR(A49)=YEAR(A49+1),A49+1," ")</f>
        <v>42783</v>
      </c>
      <c r="B50" s="3"/>
      <c r="C50" s="4"/>
      <c r="D50" s="4"/>
      <c r="E50" s="4"/>
    </row>
    <row r="51" customFormat="false" ht="12.8" hidden="false" customHeight="false" outlineLevel="0" collapsed="false">
      <c r="A51" s="2" t="n">
        <f aca="false">IF(YEAR(A50)=YEAR(A50+1),A50+1," ")</f>
        <v>42784</v>
      </c>
      <c r="B51" s="3"/>
      <c r="C51" s="4"/>
      <c r="D51" s="4"/>
      <c r="E51" s="4"/>
    </row>
    <row r="52" customFormat="false" ht="12.8" hidden="false" customHeight="false" outlineLevel="0" collapsed="false">
      <c r="A52" s="2" t="n">
        <f aca="false">IF(YEAR(A51)=YEAR(A51+1),A51+1," ")</f>
        <v>42785</v>
      </c>
      <c r="B52" s="3"/>
      <c r="C52" s="4"/>
      <c r="D52" s="4"/>
      <c r="E52" s="4"/>
    </row>
    <row r="53" customFormat="false" ht="12.8" hidden="false" customHeight="false" outlineLevel="0" collapsed="false">
      <c r="A53" s="2" t="n">
        <f aca="false">IF(YEAR(A52)=YEAR(A52+1),A52+1," ")</f>
        <v>42786</v>
      </c>
      <c r="B53" s="3"/>
      <c r="C53" s="4"/>
      <c r="D53" s="4"/>
      <c r="E53" s="4"/>
    </row>
    <row r="54" customFormat="false" ht="12.8" hidden="false" customHeight="false" outlineLevel="0" collapsed="false">
      <c r="A54" s="2" t="n">
        <f aca="false">IF(YEAR(A53)=YEAR(A53+1),A53+1," ")</f>
        <v>42787</v>
      </c>
      <c r="B54" s="3"/>
      <c r="C54" s="4"/>
      <c r="D54" s="4"/>
      <c r="E54" s="4"/>
    </row>
    <row r="55" customFormat="false" ht="12.8" hidden="false" customHeight="false" outlineLevel="0" collapsed="false">
      <c r="A55" s="2" t="n">
        <f aca="false">IF(YEAR(A54)=YEAR(A54+1),A54+1," ")</f>
        <v>42788</v>
      </c>
      <c r="B55" s="3"/>
      <c r="C55" s="4"/>
      <c r="D55" s="4"/>
      <c r="E55" s="4"/>
    </row>
    <row r="56" customFormat="false" ht="12.8" hidden="false" customHeight="false" outlineLevel="0" collapsed="false">
      <c r="A56" s="2" t="n">
        <f aca="false">IF(YEAR(A55)=YEAR(A55+1),A55+1," ")</f>
        <v>42789</v>
      </c>
      <c r="B56" s="3"/>
      <c r="C56" s="4"/>
      <c r="D56" s="4"/>
      <c r="E56" s="4"/>
    </row>
    <row r="57" customFormat="false" ht="12.8" hidden="false" customHeight="false" outlineLevel="0" collapsed="false">
      <c r="A57" s="2" t="n">
        <f aca="false">IF(YEAR(A56)=YEAR(A56+1),A56+1," ")</f>
        <v>42790</v>
      </c>
      <c r="B57" s="3"/>
      <c r="C57" s="4"/>
      <c r="D57" s="4"/>
      <c r="E57" s="4"/>
    </row>
    <row r="58" customFormat="false" ht="12.8" hidden="false" customHeight="false" outlineLevel="0" collapsed="false">
      <c r="A58" s="2" t="n">
        <f aca="false">IF(YEAR(A57)=YEAR(A57+1),A57+1," ")</f>
        <v>42791</v>
      </c>
      <c r="B58" s="3"/>
      <c r="C58" s="4"/>
      <c r="D58" s="4"/>
      <c r="E58" s="4"/>
    </row>
    <row r="59" customFormat="false" ht="12.8" hidden="false" customHeight="false" outlineLevel="0" collapsed="false">
      <c r="A59" s="2" t="n">
        <f aca="false">IF(YEAR(A58)=YEAR(A58+1),A58+1," ")</f>
        <v>42792</v>
      </c>
      <c r="B59" s="3"/>
      <c r="C59" s="4"/>
      <c r="D59" s="4"/>
      <c r="E59" s="4"/>
    </row>
    <row r="60" customFormat="false" ht="12.8" hidden="false" customHeight="false" outlineLevel="0" collapsed="false">
      <c r="A60" s="2" t="n">
        <f aca="false">IF(YEAR(A59)=YEAR(A59+1),A59+1," ")</f>
        <v>42793</v>
      </c>
      <c r="B60" s="3"/>
      <c r="C60" s="4"/>
      <c r="D60" s="4"/>
      <c r="E60" s="4"/>
    </row>
    <row r="61" customFormat="false" ht="12.8" hidden="false" customHeight="false" outlineLevel="0" collapsed="false">
      <c r="A61" s="2" t="n">
        <f aca="false">IF(YEAR(A60)=YEAR(A60+1),A60+1," ")</f>
        <v>42794</v>
      </c>
      <c r="B61" s="3"/>
      <c r="C61" s="4"/>
      <c r="D61" s="4"/>
      <c r="E61" s="4"/>
    </row>
    <row r="62" customFormat="false" ht="12.8" hidden="false" customHeight="false" outlineLevel="0" collapsed="false">
      <c r="A62" s="2" t="n">
        <f aca="false">IF(YEAR(A61)=YEAR(A61+1),A61+1," ")</f>
        <v>42795</v>
      </c>
      <c r="B62" s="3"/>
      <c r="C62" s="4"/>
      <c r="D62" s="4"/>
      <c r="E62" s="4"/>
    </row>
    <row r="63" customFormat="false" ht="12.8" hidden="false" customHeight="false" outlineLevel="0" collapsed="false">
      <c r="A63" s="2" t="n">
        <f aca="false">IF(YEAR(A62)=YEAR(A62+1),A62+1," ")</f>
        <v>42796</v>
      </c>
      <c r="B63" s="3"/>
      <c r="C63" s="4"/>
      <c r="D63" s="4"/>
      <c r="E63" s="4"/>
    </row>
    <row r="64" customFormat="false" ht="12.8" hidden="false" customHeight="false" outlineLevel="0" collapsed="false">
      <c r="A64" s="2" t="n">
        <f aca="false">IF(YEAR(A63)=YEAR(A63+1),A63+1," ")</f>
        <v>42797</v>
      </c>
      <c r="B64" s="3"/>
      <c r="C64" s="4"/>
      <c r="D64" s="4"/>
      <c r="E64" s="4"/>
    </row>
    <row r="65" customFormat="false" ht="12.8" hidden="false" customHeight="false" outlineLevel="0" collapsed="false">
      <c r="A65" s="2" t="n">
        <f aca="false">IF(YEAR(A64)=YEAR(A64+1),A64+1," ")</f>
        <v>42798</v>
      </c>
      <c r="B65" s="3"/>
      <c r="C65" s="4"/>
      <c r="D65" s="4"/>
      <c r="E65" s="4"/>
    </row>
    <row r="66" customFormat="false" ht="12.8" hidden="false" customHeight="false" outlineLevel="0" collapsed="false">
      <c r="A66" s="2" t="n">
        <f aca="false">IF(YEAR(A65)=YEAR(A65+1),A65+1," ")</f>
        <v>42799</v>
      </c>
      <c r="B66" s="3"/>
      <c r="C66" s="4"/>
      <c r="D66" s="4"/>
      <c r="E66" s="4"/>
    </row>
    <row r="67" customFormat="false" ht="12.8" hidden="false" customHeight="false" outlineLevel="0" collapsed="false">
      <c r="A67" s="2" t="n">
        <f aca="false">IF(YEAR(A66)=YEAR(A66+1),A66+1," ")</f>
        <v>42800</v>
      </c>
      <c r="B67" s="3"/>
      <c r="C67" s="4"/>
      <c r="D67" s="4"/>
      <c r="E67" s="4"/>
    </row>
    <row r="68" customFormat="false" ht="12.8" hidden="false" customHeight="false" outlineLevel="0" collapsed="false">
      <c r="A68" s="2" t="n">
        <f aca="false">IF(YEAR(A67)=YEAR(A67+1),A67+1," ")</f>
        <v>42801</v>
      </c>
      <c r="B68" s="3"/>
      <c r="C68" s="4"/>
      <c r="D68" s="4"/>
      <c r="E68" s="4"/>
    </row>
    <row r="69" customFormat="false" ht="12.8" hidden="false" customHeight="false" outlineLevel="0" collapsed="false">
      <c r="A69" s="2" t="n">
        <f aca="false">IF(YEAR(A68)=YEAR(A68+1),A68+1," ")</f>
        <v>42802</v>
      </c>
      <c r="B69" s="3"/>
      <c r="C69" s="4"/>
      <c r="D69" s="4"/>
      <c r="E69" s="4"/>
    </row>
    <row r="70" customFormat="false" ht="12.8" hidden="false" customHeight="false" outlineLevel="0" collapsed="false">
      <c r="A70" s="2" t="n">
        <f aca="false">IF(YEAR(A69)=YEAR(A69+1),A69+1," ")</f>
        <v>42803</v>
      </c>
      <c r="B70" s="3"/>
      <c r="C70" s="4"/>
      <c r="D70" s="4"/>
      <c r="E70" s="4"/>
    </row>
    <row r="71" customFormat="false" ht="12.8" hidden="false" customHeight="false" outlineLevel="0" collapsed="false">
      <c r="A71" s="2" t="n">
        <f aca="false">IF(YEAR(A70)=YEAR(A70+1),A70+1," ")</f>
        <v>42804</v>
      </c>
      <c r="B71" s="3"/>
      <c r="C71" s="4"/>
      <c r="D71" s="4"/>
      <c r="E71" s="4"/>
    </row>
    <row r="72" customFormat="false" ht="12.8" hidden="false" customHeight="false" outlineLevel="0" collapsed="false">
      <c r="A72" s="2" t="n">
        <f aca="false">IF(YEAR(A71)=YEAR(A71+1),A71+1," ")</f>
        <v>42805</v>
      </c>
      <c r="B72" s="3"/>
      <c r="C72" s="4"/>
      <c r="D72" s="4"/>
      <c r="E72" s="4"/>
    </row>
    <row r="73" customFormat="false" ht="12.8" hidden="false" customHeight="false" outlineLevel="0" collapsed="false">
      <c r="A73" s="2" t="n">
        <f aca="false">IF(YEAR(A72)=YEAR(A72+1),A72+1," ")</f>
        <v>42806</v>
      </c>
      <c r="B73" s="3"/>
      <c r="C73" s="4"/>
      <c r="D73" s="4"/>
      <c r="E73" s="4"/>
    </row>
    <row r="74" customFormat="false" ht="12.8" hidden="false" customHeight="false" outlineLevel="0" collapsed="false">
      <c r="A74" s="2" t="n">
        <f aca="false">IF(YEAR(A73)=YEAR(A73+1),A73+1," ")</f>
        <v>42807</v>
      </c>
      <c r="B74" s="3"/>
      <c r="C74" s="4"/>
      <c r="D74" s="4"/>
      <c r="E74" s="4"/>
    </row>
    <row r="75" customFormat="false" ht="12.8" hidden="false" customHeight="false" outlineLevel="0" collapsed="false">
      <c r="A75" s="2" t="n">
        <f aca="false">IF(YEAR(A74)=YEAR(A74+1),A74+1," ")</f>
        <v>42808</v>
      </c>
      <c r="B75" s="3"/>
      <c r="C75" s="4"/>
      <c r="D75" s="4"/>
      <c r="E75" s="4"/>
    </row>
    <row r="76" customFormat="false" ht="12.8" hidden="false" customHeight="false" outlineLevel="0" collapsed="false">
      <c r="A76" s="2" t="n">
        <f aca="false">IF(YEAR(A75)=YEAR(A75+1),A75+1," ")</f>
        <v>42809</v>
      </c>
      <c r="B76" s="3"/>
      <c r="C76" s="4"/>
      <c r="D76" s="4"/>
      <c r="E76" s="4"/>
    </row>
    <row r="77" customFormat="false" ht="12.8" hidden="false" customHeight="false" outlineLevel="0" collapsed="false">
      <c r="A77" s="2" t="n">
        <f aca="false">IF(YEAR(A76)=YEAR(A76+1),A76+1," ")</f>
        <v>42810</v>
      </c>
      <c r="B77" s="3"/>
      <c r="C77" s="4"/>
      <c r="D77" s="4"/>
      <c r="E77" s="4"/>
    </row>
    <row r="78" customFormat="false" ht="12.8" hidden="false" customHeight="false" outlineLevel="0" collapsed="false">
      <c r="A78" s="2" t="n">
        <f aca="false">IF(YEAR(A77)=YEAR(A77+1),A77+1," ")</f>
        <v>42811</v>
      </c>
      <c r="B78" s="3"/>
      <c r="C78" s="4"/>
      <c r="D78" s="4"/>
      <c r="E78" s="4"/>
    </row>
    <row r="79" customFormat="false" ht="12.8" hidden="false" customHeight="false" outlineLevel="0" collapsed="false">
      <c r="A79" s="2" t="n">
        <f aca="false">IF(YEAR(A78)=YEAR(A78+1),A78+1," ")</f>
        <v>42812</v>
      </c>
      <c r="B79" s="3"/>
      <c r="C79" s="4"/>
      <c r="D79" s="4"/>
      <c r="E79" s="4"/>
    </row>
    <row r="80" customFormat="false" ht="12.8" hidden="false" customHeight="false" outlineLevel="0" collapsed="false">
      <c r="A80" s="2" t="n">
        <f aca="false">IF(YEAR(A79)=YEAR(A79+1),A79+1," ")</f>
        <v>42813</v>
      </c>
      <c r="B80" s="3"/>
      <c r="C80" s="4"/>
      <c r="D80" s="4"/>
      <c r="E80" s="4"/>
    </row>
    <row r="81" customFormat="false" ht="12.8" hidden="false" customHeight="false" outlineLevel="0" collapsed="false">
      <c r="A81" s="2" t="n">
        <f aca="false">IF(YEAR(A80)=YEAR(A80+1),A80+1," ")</f>
        <v>42814</v>
      </c>
      <c r="B81" s="3"/>
      <c r="C81" s="4"/>
      <c r="D81" s="4"/>
      <c r="E81" s="4"/>
    </row>
    <row r="82" customFormat="false" ht="12.8" hidden="false" customHeight="false" outlineLevel="0" collapsed="false">
      <c r="A82" s="2" t="n">
        <f aca="false">IF(YEAR(A81)=YEAR(A81+1),A81+1," ")</f>
        <v>42815</v>
      </c>
      <c r="B82" s="3"/>
      <c r="C82" s="4"/>
      <c r="D82" s="4"/>
      <c r="E82" s="4"/>
    </row>
    <row r="83" customFormat="false" ht="12.8" hidden="false" customHeight="false" outlineLevel="0" collapsed="false">
      <c r="A83" s="2" t="n">
        <f aca="false">IF(YEAR(A82)=YEAR(A82+1),A82+1," ")</f>
        <v>42816</v>
      </c>
      <c r="B83" s="3"/>
      <c r="C83" s="4"/>
      <c r="D83" s="4"/>
      <c r="E83" s="4"/>
    </row>
    <row r="84" customFormat="false" ht="12.8" hidden="false" customHeight="false" outlineLevel="0" collapsed="false">
      <c r="A84" s="2" t="n">
        <f aca="false">IF(YEAR(A83)=YEAR(A83+1),A83+1," ")</f>
        <v>42817</v>
      </c>
      <c r="B84" s="3"/>
      <c r="C84" s="4"/>
      <c r="D84" s="4"/>
      <c r="E84" s="4"/>
    </row>
    <row r="85" customFormat="false" ht="12.8" hidden="false" customHeight="false" outlineLevel="0" collapsed="false">
      <c r="A85" s="2" t="n">
        <f aca="false">IF(YEAR(A84)=YEAR(A84+1),A84+1," ")</f>
        <v>42818</v>
      </c>
      <c r="B85" s="3"/>
      <c r="C85" s="4"/>
      <c r="D85" s="4"/>
      <c r="E85" s="4"/>
    </row>
    <row r="86" customFormat="false" ht="12.8" hidden="false" customHeight="false" outlineLevel="0" collapsed="false">
      <c r="A86" s="2" t="n">
        <f aca="false">IF(YEAR(A85)=YEAR(A85+1),A85+1," ")</f>
        <v>42819</v>
      </c>
      <c r="B86" s="3"/>
      <c r="C86" s="4"/>
      <c r="D86" s="4"/>
      <c r="E86" s="4"/>
    </row>
    <row r="87" customFormat="false" ht="12.8" hidden="false" customHeight="false" outlineLevel="0" collapsed="false">
      <c r="A87" s="2" t="n">
        <f aca="false">IF(YEAR(A86)=YEAR(A86+1),A86+1," ")</f>
        <v>42820</v>
      </c>
      <c r="B87" s="3"/>
      <c r="C87" s="4"/>
      <c r="D87" s="4"/>
      <c r="E87" s="4"/>
    </row>
    <row r="88" customFormat="false" ht="12.8" hidden="false" customHeight="false" outlineLevel="0" collapsed="false">
      <c r="A88" s="2" t="n">
        <f aca="false">IF(YEAR(A87)=YEAR(A87+1),A87+1," ")</f>
        <v>42821</v>
      </c>
      <c r="B88" s="3"/>
      <c r="C88" s="4"/>
      <c r="D88" s="4"/>
      <c r="E88" s="4"/>
    </row>
    <row r="89" customFormat="false" ht="12.8" hidden="false" customHeight="false" outlineLevel="0" collapsed="false">
      <c r="A89" s="2" t="n">
        <f aca="false">IF(YEAR(A88)=YEAR(A88+1),A88+1," ")</f>
        <v>42822</v>
      </c>
      <c r="B89" s="3"/>
      <c r="C89" s="4"/>
      <c r="D89" s="4"/>
      <c r="E89" s="4"/>
    </row>
    <row r="90" customFormat="false" ht="12.8" hidden="false" customHeight="false" outlineLevel="0" collapsed="false">
      <c r="A90" s="2" t="n">
        <f aca="false">IF(YEAR(A89)=YEAR(A89+1),A89+1," ")</f>
        <v>42823</v>
      </c>
      <c r="B90" s="3"/>
      <c r="C90" s="4"/>
      <c r="D90" s="4"/>
      <c r="E90" s="4"/>
    </row>
    <row r="91" customFormat="false" ht="12.8" hidden="false" customHeight="false" outlineLevel="0" collapsed="false">
      <c r="A91" s="2" t="n">
        <f aca="false">IF(YEAR(A90)=YEAR(A90+1),A90+1," ")</f>
        <v>42824</v>
      </c>
      <c r="B91" s="3"/>
      <c r="C91" s="4"/>
      <c r="D91" s="4"/>
      <c r="E91" s="4"/>
    </row>
    <row r="92" customFormat="false" ht="12.8" hidden="false" customHeight="false" outlineLevel="0" collapsed="false">
      <c r="A92" s="2" t="n">
        <f aca="false">IF(YEAR(A91)=YEAR(A91+1),A91+1," ")</f>
        <v>42825</v>
      </c>
      <c r="B92" s="3"/>
      <c r="C92" s="4"/>
      <c r="D92" s="4"/>
      <c r="E92" s="4"/>
    </row>
    <row r="93" customFormat="false" ht="12.8" hidden="false" customHeight="false" outlineLevel="0" collapsed="false">
      <c r="A93" s="2" t="n">
        <f aca="false">IF(YEAR(A92)=YEAR(A92+1),A92+1," ")</f>
        <v>42826</v>
      </c>
      <c r="B93" s="3"/>
      <c r="C93" s="4"/>
      <c r="D93" s="4"/>
      <c r="E93" s="4"/>
    </row>
    <row r="94" customFormat="false" ht="12.8" hidden="false" customHeight="false" outlineLevel="0" collapsed="false">
      <c r="A94" s="2" t="n">
        <f aca="false">IF(YEAR(A93)=YEAR(A93+1),A93+1," ")</f>
        <v>42827</v>
      </c>
      <c r="B94" s="3"/>
      <c r="C94" s="4"/>
      <c r="D94" s="4"/>
      <c r="E94" s="4"/>
    </row>
    <row r="95" customFormat="false" ht="12.8" hidden="false" customHeight="false" outlineLevel="0" collapsed="false">
      <c r="A95" s="2" t="n">
        <f aca="false">IF(YEAR(A94)=YEAR(A94+1),A94+1," ")</f>
        <v>42828</v>
      </c>
      <c r="B95" s="3"/>
      <c r="C95" s="4"/>
      <c r="D95" s="4"/>
      <c r="E95" s="4"/>
    </row>
    <row r="96" customFormat="false" ht="12.8" hidden="false" customHeight="false" outlineLevel="0" collapsed="false">
      <c r="A96" s="2" t="n">
        <f aca="false">IF(YEAR(A95)=YEAR(A95+1),A95+1," ")</f>
        <v>42829</v>
      </c>
      <c r="B96" s="3"/>
      <c r="C96" s="4"/>
      <c r="D96" s="4"/>
      <c r="E96" s="4"/>
    </row>
    <row r="97" customFormat="false" ht="12.8" hidden="false" customHeight="false" outlineLevel="0" collapsed="false">
      <c r="A97" s="2" t="n">
        <f aca="false">IF(YEAR(A96)=YEAR(A96+1),A96+1," ")</f>
        <v>42830</v>
      </c>
      <c r="B97" s="3"/>
      <c r="C97" s="4"/>
      <c r="D97" s="4"/>
      <c r="E97" s="4"/>
    </row>
    <row r="98" customFormat="false" ht="12.8" hidden="false" customHeight="false" outlineLevel="0" collapsed="false">
      <c r="A98" s="2" t="n">
        <f aca="false">IF(YEAR(A97)=YEAR(A97+1),A97+1," ")</f>
        <v>42831</v>
      </c>
      <c r="B98" s="3"/>
      <c r="C98" s="4"/>
      <c r="D98" s="4"/>
      <c r="E98" s="4"/>
    </row>
    <row r="99" customFormat="false" ht="12.8" hidden="false" customHeight="false" outlineLevel="0" collapsed="false">
      <c r="A99" s="2" t="n">
        <f aca="false">IF(YEAR(A98)=YEAR(A98+1),A98+1," ")</f>
        <v>42832</v>
      </c>
      <c r="B99" s="3"/>
      <c r="C99" s="4"/>
      <c r="D99" s="4"/>
      <c r="E99" s="4"/>
    </row>
    <row r="100" customFormat="false" ht="12.8" hidden="false" customHeight="false" outlineLevel="0" collapsed="false">
      <c r="A100" s="2" t="n">
        <f aca="false">IF(YEAR(A99)=YEAR(A99+1),A99+1," ")</f>
        <v>42833</v>
      </c>
      <c r="B100" s="3"/>
      <c r="C100" s="4"/>
      <c r="D100" s="4"/>
      <c r="E100" s="4"/>
    </row>
    <row r="101" customFormat="false" ht="12.8" hidden="false" customHeight="false" outlineLevel="0" collapsed="false">
      <c r="A101" s="2" t="n">
        <f aca="false">IF(YEAR(A100)=YEAR(A100+1),A100+1," ")</f>
        <v>42834</v>
      </c>
      <c r="B101" s="3"/>
      <c r="C101" s="4"/>
      <c r="D101" s="4"/>
      <c r="E101" s="4"/>
    </row>
    <row r="102" customFormat="false" ht="12.8" hidden="false" customHeight="false" outlineLevel="0" collapsed="false">
      <c r="A102" s="2" t="n">
        <f aca="false">IF(YEAR(A101)=YEAR(A101+1),A101+1," ")</f>
        <v>42835</v>
      </c>
      <c r="B102" s="3"/>
      <c r="C102" s="4"/>
      <c r="D102" s="4"/>
      <c r="E102" s="4"/>
    </row>
    <row r="103" customFormat="false" ht="12.8" hidden="false" customHeight="false" outlineLevel="0" collapsed="false">
      <c r="A103" s="2" t="n">
        <f aca="false">IF(YEAR(A102)=YEAR(A102+1),A102+1," ")</f>
        <v>42836</v>
      </c>
      <c r="B103" s="3"/>
      <c r="C103" s="4"/>
      <c r="D103" s="4"/>
      <c r="E103" s="4"/>
    </row>
    <row r="104" customFormat="false" ht="12.8" hidden="false" customHeight="false" outlineLevel="0" collapsed="false">
      <c r="A104" s="2" t="n">
        <f aca="false">IF(YEAR(A103)=YEAR(A103+1),A103+1," ")</f>
        <v>42837</v>
      </c>
      <c r="B104" s="3"/>
      <c r="C104" s="4"/>
      <c r="D104" s="4"/>
      <c r="E104" s="4"/>
    </row>
    <row r="105" customFormat="false" ht="12.8" hidden="false" customHeight="false" outlineLevel="0" collapsed="false">
      <c r="A105" s="2" t="n">
        <f aca="false">IF(YEAR(A104)=YEAR(A104+1),A104+1," ")</f>
        <v>42838</v>
      </c>
      <c r="B105" s="3"/>
      <c r="C105" s="4"/>
      <c r="D105" s="4"/>
      <c r="E105" s="4"/>
    </row>
    <row r="106" customFormat="false" ht="12.8" hidden="false" customHeight="false" outlineLevel="0" collapsed="false">
      <c r="A106" s="2" t="n">
        <f aca="false">IF(YEAR(A105)=YEAR(A105+1),A105+1," ")</f>
        <v>42839</v>
      </c>
      <c r="B106" s="3"/>
      <c r="C106" s="4"/>
      <c r="D106" s="4"/>
      <c r="E106" s="4"/>
    </row>
    <row r="107" customFormat="false" ht="12.8" hidden="false" customHeight="false" outlineLevel="0" collapsed="false">
      <c r="A107" s="2" t="n">
        <f aca="false">IF(YEAR(A106)=YEAR(A106+1),A106+1," ")</f>
        <v>42840</v>
      </c>
      <c r="B107" s="3"/>
      <c r="C107" s="4"/>
      <c r="D107" s="4"/>
      <c r="E107" s="4"/>
    </row>
    <row r="108" customFormat="false" ht="12.8" hidden="false" customHeight="false" outlineLevel="0" collapsed="false">
      <c r="A108" s="2" t="n">
        <f aca="false">IF(YEAR(A107)=YEAR(A107+1),A107+1," ")</f>
        <v>42841</v>
      </c>
      <c r="B108" s="3"/>
      <c r="C108" s="4"/>
      <c r="D108" s="4"/>
      <c r="E108" s="4"/>
    </row>
    <row r="109" customFormat="false" ht="12.8" hidden="false" customHeight="false" outlineLevel="0" collapsed="false">
      <c r="A109" s="2" t="n">
        <f aca="false">IF(YEAR(A108)=YEAR(A108+1),A108+1," ")</f>
        <v>42842</v>
      </c>
      <c r="B109" s="3"/>
      <c r="C109" s="4"/>
      <c r="D109" s="4"/>
      <c r="E109" s="4"/>
    </row>
    <row r="110" customFormat="false" ht="12.8" hidden="false" customHeight="false" outlineLevel="0" collapsed="false">
      <c r="A110" s="2" t="n">
        <f aca="false">IF(YEAR(A109)=YEAR(A109+1),A109+1," ")</f>
        <v>42843</v>
      </c>
      <c r="B110" s="3"/>
      <c r="C110" s="4"/>
      <c r="D110" s="4"/>
      <c r="E110" s="4"/>
    </row>
    <row r="111" customFormat="false" ht="12.8" hidden="false" customHeight="false" outlineLevel="0" collapsed="false">
      <c r="A111" s="2" t="n">
        <f aca="false">IF(YEAR(A110)=YEAR(A110+1),A110+1," ")</f>
        <v>42844</v>
      </c>
      <c r="B111" s="3"/>
      <c r="C111" s="4"/>
      <c r="D111" s="4"/>
      <c r="E111" s="4"/>
    </row>
    <row r="112" customFormat="false" ht="12.8" hidden="false" customHeight="false" outlineLevel="0" collapsed="false">
      <c r="A112" s="2" t="n">
        <f aca="false">IF(YEAR(A111)=YEAR(A111+1),A111+1," ")</f>
        <v>42845</v>
      </c>
      <c r="B112" s="3"/>
      <c r="C112" s="4"/>
      <c r="D112" s="4"/>
      <c r="E112" s="4"/>
    </row>
    <row r="113" customFormat="false" ht="12.8" hidden="false" customHeight="false" outlineLevel="0" collapsed="false">
      <c r="A113" s="2" t="n">
        <f aca="false">IF(YEAR(A112)=YEAR(A112+1),A112+1," ")</f>
        <v>42846</v>
      </c>
      <c r="B113" s="3"/>
      <c r="C113" s="4"/>
      <c r="D113" s="4"/>
      <c r="E113" s="4"/>
    </row>
    <row r="114" customFormat="false" ht="12.8" hidden="false" customHeight="false" outlineLevel="0" collapsed="false">
      <c r="A114" s="2" t="n">
        <f aca="false">IF(YEAR(A113)=YEAR(A113+1),A113+1," ")</f>
        <v>42847</v>
      </c>
      <c r="B114" s="3"/>
      <c r="C114" s="4"/>
      <c r="D114" s="4"/>
      <c r="E114" s="4"/>
    </row>
    <row r="115" customFormat="false" ht="12.8" hidden="false" customHeight="false" outlineLevel="0" collapsed="false">
      <c r="A115" s="2" t="n">
        <f aca="false">IF(YEAR(A114)=YEAR(A114+1),A114+1," ")</f>
        <v>42848</v>
      </c>
      <c r="B115" s="3"/>
      <c r="C115" s="4"/>
      <c r="D115" s="4"/>
      <c r="E115" s="4"/>
    </row>
    <row r="116" customFormat="false" ht="12.8" hidden="false" customHeight="false" outlineLevel="0" collapsed="false">
      <c r="A116" s="2" t="n">
        <f aca="false">IF(YEAR(A115)=YEAR(A115+1),A115+1," ")</f>
        <v>42849</v>
      </c>
      <c r="B116" s="3"/>
      <c r="C116" s="4"/>
      <c r="D116" s="4"/>
      <c r="E116" s="4"/>
    </row>
    <row r="117" customFormat="false" ht="12.8" hidden="false" customHeight="false" outlineLevel="0" collapsed="false">
      <c r="A117" s="2" t="n">
        <f aca="false">IF(YEAR(A116)=YEAR(A116+1),A116+1," ")</f>
        <v>42850</v>
      </c>
      <c r="B117" s="3"/>
      <c r="C117" s="4"/>
      <c r="D117" s="4"/>
      <c r="E117" s="4"/>
    </row>
    <row r="118" customFormat="false" ht="12.8" hidden="false" customHeight="false" outlineLevel="0" collapsed="false">
      <c r="A118" s="2" t="n">
        <f aca="false">IF(YEAR(A117)=YEAR(A117+1),A117+1," ")</f>
        <v>42851</v>
      </c>
      <c r="B118" s="3"/>
      <c r="C118" s="4"/>
      <c r="D118" s="4"/>
      <c r="E118" s="4"/>
    </row>
    <row r="119" customFormat="false" ht="12.8" hidden="false" customHeight="false" outlineLevel="0" collapsed="false">
      <c r="A119" s="2" t="n">
        <f aca="false">IF(YEAR(A118)=YEAR(A118+1),A118+1," ")</f>
        <v>42852</v>
      </c>
      <c r="B119" s="3"/>
      <c r="C119" s="4"/>
      <c r="D119" s="4"/>
      <c r="E119" s="4"/>
    </row>
    <row r="120" customFormat="false" ht="12.8" hidden="false" customHeight="false" outlineLevel="0" collapsed="false">
      <c r="A120" s="2" t="n">
        <f aca="false">IF(YEAR(A119)=YEAR(A119+1),A119+1," ")</f>
        <v>42853</v>
      </c>
      <c r="B120" s="3"/>
      <c r="C120" s="4"/>
      <c r="D120" s="4"/>
      <c r="E120" s="4"/>
    </row>
    <row r="121" customFormat="false" ht="12.8" hidden="false" customHeight="false" outlineLevel="0" collapsed="false">
      <c r="A121" s="2" t="n">
        <f aca="false">IF(YEAR(A120)=YEAR(A120+1),A120+1," ")</f>
        <v>42854</v>
      </c>
      <c r="B121" s="3"/>
      <c r="C121" s="4"/>
      <c r="D121" s="4"/>
      <c r="E121" s="4"/>
    </row>
    <row r="122" customFormat="false" ht="12.8" hidden="false" customHeight="false" outlineLevel="0" collapsed="false">
      <c r="A122" s="2" t="n">
        <f aca="false">IF(YEAR(A121)=YEAR(A121+1),A121+1," ")</f>
        <v>42855</v>
      </c>
      <c r="B122" s="3"/>
      <c r="C122" s="4"/>
      <c r="D122" s="4"/>
      <c r="E122" s="4"/>
    </row>
    <row r="123" customFormat="false" ht="12.8" hidden="false" customHeight="false" outlineLevel="0" collapsed="false">
      <c r="A123" s="2" t="n">
        <f aca="false">IF(YEAR(A122)=YEAR(A122+1),A122+1," ")</f>
        <v>42856</v>
      </c>
      <c r="B123" s="3"/>
      <c r="C123" s="4"/>
      <c r="D123" s="4"/>
      <c r="E123" s="4"/>
    </row>
    <row r="124" customFormat="false" ht="12.8" hidden="false" customHeight="false" outlineLevel="0" collapsed="false">
      <c r="A124" s="2" t="n">
        <f aca="false">IF(YEAR(A123)=YEAR(A123+1),A123+1," ")</f>
        <v>42857</v>
      </c>
      <c r="B124" s="3"/>
      <c r="C124" s="4"/>
      <c r="D124" s="4"/>
      <c r="E124" s="4"/>
    </row>
    <row r="125" customFormat="false" ht="12.8" hidden="false" customHeight="false" outlineLevel="0" collapsed="false">
      <c r="A125" s="2" t="n">
        <f aca="false">IF(YEAR(A124)=YEAR(A124+1),A124+1," ")</f>
        <v>42858</v>
      </c>
      <c r="B125" s="3"/>
      <c r="C125" s="4"/>
      <c r="D125" s="4"/>
      <c r="E125" s="4"/>
    </row>
    <row r="126" customFormat="false" ht="12.8" hidden="false" customHeight="false" outlineLevel="0" collapsed="false">
      <c r="A126" s="2" t="n">
        <f aca="false">IF(YEAR(A125)=YEAR(A125+1),A125+1," ")</f>
        <v>42859</v>
      </c>
      <c r="B126" s="3"/>
      <c r="C126" s="4"/>
      <c r="D126" s="4"/>
      <c r="E126" s="4"/>
    </row>
    <row r="127" customFormat="false" ht="12.8" hidden="false" customHeight="false" outlineLevel="0" collapsed="false">
      <c r="A127" s="2" t="n">
        <f aca="false">IF(YEAR(A126)=YEAR(A126+1),A126+1," ")</f>
        <v>42860</v>
      </c>
      <c r="B127" s="3"/>
      <c r="C127" s="4"/>
      <c r="D127" s="4"/>
      <c r="E127" s="4"/>
    </row>
    <row r="128" customFormat="false" ht="12.8" hidden="false" customHeight="false" outlineLevel="0" collapsed="false">
      <c r="A128" s="2" t="n">
        <f aca="false">IF(YEAR(A127)=YEAR(A127+1),A127+1," ")</f>
        <v>42861</v>
      </c>
      <c r="B128" s="3"/>
      <c r="C128" s="4"/>
      <c r="D128" s="4"/>
      <c r="E128" s="4"/>
    </row>
    <row r="129" customFormat="false" ht="12.8" hidden="false" customHeight="false" outlineLevel="0" collapsed="false">
      <c r="A129" s="2" t="n">
        <f aca="false">IF(YEAR(A128)=YEAR(A128+1),A128+1," ")</f>
        <v>42862</v>
      </c>
      <c r="B129" s="3"/>
      <c r="C129" s="4"/>
      <c r="D129" s="4"/>
      <c r="E129" s="4"/>
    </row>
    <row r="130" customFormat="false" ht="12.8" hidden="false" customHeight="false" outlineLevel="0" collapsed="false">
      <c r="A130" s="2" t="n">
        <f aca="false">IF(YEAR(A129)=YEAR(A129+1),A129+1," ")</f>
        <v>42863</v>
      </c>
      <c r="B130" s="3"/>
      <c r="C130" s="4"/>
      <c r="D130" s="4"/>
      <c r="E130" s="4"/>
    </row>
    <row r="131" customFormat="false" ht="12.8" hidden="false" customHeight="false" outlineLevel="0" collapsed="false">
      <c r="A131" s="2" t="n">
        <f aca="false">IF(YEAR(A130)=YEAR(A130+1),A130+1," ")</f>
        <v>42864</v>
      </c>
      <c r="B131" s="3"/>
      <c r="C131" s="4"/>
      <c r="D131" s="4"/>
      <c r="E131" s="4"/>
    </row>
    <row r="132" customFormat="false" ht="12.8" hidden="false" customHeight="false" outlineLevel="0" collapsed="false">
      <c r="A132" s="2" t="n">
        <f aca="false">IF(YEAR(A131)=YEAR(A131+1),A131+1," ")</f>
        <v>42865</v>
      </c>
      <c r="B132" s="3"/>
      <c r="C132" s="4"/>
      <c r="D132" s="4"/>
      <c r="E132" s="4"/>
    </row>
    <row r="133" customFormat="false" ht="12.8" hidden="false" customHeight="false" outlineLevel="0" collapsed="false">
      <c r="A133" s="2" t="n">
        <f aca="false">IF(YEAR(A132)=YEAR(A132+1),A132+1," ")</f>
        <v>42866</v>
      </c>
      <c r="B133" s="3"/>
      <c r="C133" s="4"/>
      <c r="D133" s="4"/>
      <c r="E133" s="4"/>
    </row>
    <row r="134" customFormat="false" ht="12.8" hidden="false" customHeight="false" outlineLevel="0" collapsed="false">
      <c r="A134" s="2" t="n">
        <f aca="false">IF(YEAR(A133)=YEAR(A133+1),A133+1," ")</f>
        <v>42867</v>
      </c>
      <c r="B134" s="3"/>
      <c r="C134" s="4"/>
      <c r="D134" s="4"/>
      <c r="E134" s="4"/>
    </row>
    <row r="135" customFormat="false" ht="12.8" hidden="false" customHeight="false" outlineLevel="0" collapsed="false">
      <c r="A135" s="2" t="n">
        <f aca="false">IF(YEAR(A134)=YEAR(A134+1),A134+1," ")</f>
        <v>42868</v>
      </c>
      <c r="B135" s="3"/>
      <c r="C135" s="4"/>
      <c r="D135" s="4"/>
      <c r="E135" s="4"/>
    </row>
    <row r="136" customFormat="false" ht="12.8" hidden="false" customHeight="false" outlineLevel="0" collapsed="false">
      <c r="A136" s="2" t="n">
        <f aca="false">IF(YEAR(A135)=YEAR(A135+1),A135+1," ")</f>
        <v>42869</v>
      </c>
      <c r="B136" s="3"/>
      <c r="C136" s="4"/>
      <c r="D136" s="4"/>
      <c r="E136" s="4"/>
    </row>
    <row r="137" customFormat="false" ht="12.8" hidden="false" customHeight="false" outlineLevel="0" collapsed="false">
      <c r="A137" s="2" t="n">
        <f aca="false">IF(YEAR(A136)=YEAR(A136+1),A136+1," ")</f>
        <v>42870</v>
      </c>
      <c r="B137" s="3"/>
      <c r="C137" s="4"/>
      <c r="D137" s="4"/>
      <c r="E137" s="4"/>
    </row>
    <row r="138" customFormat="false" ht="12.8" hidden="false" customHeight="false" outlineLevel="0" collapsed="false">
      <c r="A138" s="2" t="n">
        <f aca="false">IF(YEAR(A137)=YEAR(A137+1),A137+1," ")</f>
        <v>42871</v>
      </c>
      <c r="B138" s="3"/>
      <c r="C138" s="4"/>
      <c r="D138" s="4"/>
      <c r="E138" s="4"/>
    </row>
    <row r="139" customFormat="false" ht="12.8" hidden="false" customHeight="false" outlineLevel="0" collapsed="false">
      <c r="A139" s="2" t="n">
        <f aca="false">IF(YEAR(A138)=YEAR(A138+1),A138+1," ")</f>
        <v>42872</v>
      </c>
      <c r="B139" s="3"/>
      <c r="C139" s="4"/>
      <c r="D139" s="4"/>
      <c r="E139" s="4"/>
    </row>
    <row r="140" customFormat="false" ht="12.8" hidden="false" customHeight="false" outlineLevel="0" collapsed="false">
      <c r="A140" s="2" t="n">
        <f aca="false">IF(YEAR(A139)=YEAR(A139+1),A139+1," ")</f>
        <v>42873</v>
      </c>
      <c r="B140" s="3"/>
      <c r="C140" s="4"/>
      <c r="D140" s="4"/>
      <c r="E140" s="4"/>
    </row>
    <row r="141" customFormat="false" ht="12.8" hidden="false" customHeight="false" outlineLevel="0" collapsed="false">
      <c r="A141" s="2" t="n">
        <f aca="false">IF(YEAR(A140)=YEAR(A140+1),A140+1," ")</f>
        <v>42874</v>
      </c>
      <c r="B141" s="3"/>
      <c r="C141" s="4"/>
      <c r="D141" s="4"/>
      <c r="E141" s="4"/>
    </row>
    <row r="142" customFormat="false" ht="12.8" hidden="false" customHeight="false" outlineLevel="0" collapsed="false">
      <c r="A142" s="2" t="n">
        <f aca="false">IF(YEAR(A141)=YEAR(A141+1),A141+1," ")</f>
        <v>42875</v>
      </c>
      <c r="B142" s="3"/>
      <c r="C142" s="4"/>
      <c r="D142" s="4"/>
      <c r="E142" s="4"/>
    </row>
    <row r="143" customFormat="false" ht="12.8" hidden="false" customHeight="false" outlineLevel="0" collapsed="false">
      <c r="A143" s="2" t="n">
        <f aca="false">IF(YEAR(A142)=YEAR(A142+1),A142+1," ")</f>
        <v>42876</v>
      </c>
      <c r="B143" s="3"/>
      <c r="C143" s="4"/>
      <c r="D143" s="4"/>
      <c r="E143" s="4"/>
    </row>
    <row r="144" customFormat="false" ht="12.8" hidden="false" customHeight="false" outlineLevel="0" collapsed="false">
      <c r="A144" s="2" t="n">
        <f aca="false">IF(YEAR(A143)=YEAR(A143+1),A143+1," ")</f>
        <v>42877</v>
      </c>
      <c r="B144" s="3"/>
      <c r="C144" s="4"/>
      <c r="D144" s="4"/>
      <c r="E144" s="4"/>
    </row>
    <row r="145" customFormat="false" ht="12.8" hidden="false" customHeight="false" outlineLevel="0" collapsed="false">
      <c r="A145" s="2" t="n">
        <f aca="false">IF(YEAR(A144)=YEAR(A144+1),A144+1," ")</f>
        <v>42878</v>
      </c>
      <c r="B145" s="3"/>
      <c r="C145" s="4"/>
      <c r="D145" s="4"/>
      <c r="E145" s="4"/>
    </row>
    <row r="146" customFormat="false" ht="12.8" hidden="false" customHeight="false" outlineLevel="0" collapsed="false">
      <c r="A146" s="2" t="n">
        <f aca="false">IF(YEAR(A145)=YEAR(A145+1),A145+1," ")</f>
        <v>42879</v>
      </c>
      <c r="B146" s="3"/>
      <c r="C146" s="4"/>
      <c r="D146" s="4"/>
      <c r="E146" s="4"/>
    </row>
    <row r="147" customFormat="false" ht="12.8" hidden="false" customHeight="false" outlineLevel="0" collapsed="false">
      <c r="A147" s="2" t="n">
        <f aca="false">IF(YEAR(A146)=YEAR(A146+1),A146+1," ")</f>
        <v>42880</v>
      </c>
      <c r="B147" s="3"/>
      <c r="C147" s="4"/>
      <c r="D147" s="4"/>
      <c r="E147" s="4"/>
    </row>
    <row r="148" customFormat="false" ht="12.8" hidden="false" customHeight="false" outlineLevel="0" collapsed="false">
      <c r="A148" s="2" t="n">
        <f aca="false">IF(YEAR(A147)=YEAR(A147+1),A147+1," ")</f>
        <v>42881</v>
      </c>
      <c r="B148" s="3"/>
      <c r="C148" s="4"/>
      <c r="D148" s="4"/>
      <c r="E148" s="4"/>
    </row>
    <row r="149" customFormat="false" ht="12.8" hidden="false" customHeight="false" outlineLevel="0" collapsed="false">
      <c r="A149" s="2" t="n">
        <f aca="false">IF(YEAR(A148)=YEAR(A148+1),A148+1," ")</f>
        <v>42882</v>
      </c>
      <c r="B149" s="3"/>
      <c r="C149" s="4"/>
      <c r="D149" s="4"/>
      <c r="E149" s="4"/>
    </row>
    <row r="150" customFormat="false" ht="12.8" hidden="false" customHeight="false" outlineLevel="0" collapsed="false">
      <c r="A150" s="2" t="n">
        <f aca="false">IF(YEAR(A149)=YEAR(A149+1),A149+1," ")</f>
        <v>42883</v>
      </c>
      <c r="B150" s="3"/>
      <c r="C150" s="4"/>
      <c r="D150" s="4"/>
      <c r="E150" s="4"/>
    </row>
    <row r="151" customFormat="false" ht="12.8" hidden="false" customHeight="false" outlineLevel="0" collapsed="false">
      <c r="A151" s="2" t="n">
        <f aca="false">IF(YEAR(A150)=YEAR(A150+1),A150+1," ")</f>
        <v>42884</v>
      </c>
      <c r="B151" s="3"/>
      <c r="C151" s="4"/>
      <c r="D151" s="4"/>
      <c r="E151" s="4"/>
    </row>
    <row r="152" customFormat="false" ht="12.8" hidden="false" customHeight="false" outlineLevel="0" collapsed="false">
      <c r="A152" s="2" t="n">
        <f aca="false">IF(YEAR(A151)=YEAR(A151+1),A151+1," ")</f>
        <v>42885</v>
      </c>
      <c r="B152" s="3"/>
      <c r="C152" s="4"/>
      <c r="D152" s="4"/>
      <c r="E152" s="4"/>
    </row>
    <row r="153" customFormat="false" ht="12.8" hidden="false" customHeight="false" outlineLevel="0" collapsed="false">
      <c r="A153" s="2" t="n">
        <f aca="false">IF(YEAR(A152)=YEAR(A152+1),A152+1," ")</f>
        <v>42886</v>
      </c>
      <c r="B153" s="3"/>
      <c r="C153" s="4"/>
      <c r="D153" s="4"/>
      <c r="E153" s="4"/>
    </row>
    <row r="154" customFormat="false" ht="12.8" hidden="false" customHeight="false" outlineLevel="0" collapsed="false">
      <c r="A154" s="2" t="n">
        <f aca="false">IF(YEAR(A153)=YEAR(A153+1),A153+1," ")</f>
        <v>42887</v>
      </c>
      <c r="B154" s="3"/>
      <c r="C154" s="4"/>
      <c r="D154" s="4"/>
      <c r="E154" s="4"/>
    </row>
    <row r="155" customFormat="false" ht="12.8" hidden="false" customHeight="false" outlineLevel="0" collapsed="false">
      <c r="A155" s="2" t="n">
        <f aca="false">IF(YEAR(A154)=YEAR(A154+1),A154+1," ")</f>
        <v>42888</v>
      </c>
      <c r="B155" s="3"/>
      <c r="C155" s="4"/>
      <c r="D155" s="4"/>
      <c r="E155" s="4"/>
    </row>
    <row r="156" customFormat="false" ht="12.8" hidden="false" customHeight="false" outlineLevel="0" collapsed="false">
      <c r="A156" s="2" t="n">
        <f aca="false">IF(YEAR(A155)=YEAR(A155+1),A155+1," ")</f>
        <v>42889</v>
      </c>
      <c r="B156" s="3"/>
      <c r="C156" s="4"/>
      <c r="D156" s="4"/>
      <c r="E156" s="4"/>
    </row>
    <row r="157" customFormat="false" ht="12.8" hidden="false" customHeight="false" outlineLevel="0" collapsed="false">
      <c r="A157" s="2" t="n">
        <f aca="false">IF(YEAR(A156)=YEAR(A156+1),A156+1," ")</f>
        <v>42890</v>
      </c>
      <c r="B157" s="3"/>
      <c r="C157" s="4"/>
      <c r="D157" s="4"/>
      <c r="E157" s="4"/>
    </row>
    <row r="158" customFormat="false" ht="12.8" hidden="false" customHeight="false" outlineLevel="0" collapsed="false">
      <c r="A158" s="2" t="n">
        <f aca="false">IF(YEAR(A157)=YEAR(A157+1),A157+1," ")</f>
        <v>42891</v>
      </c>
      <c r="B158" s="3"/>
      <c r="C158" s="4"/>
      <c r="D158" s="4"/>
      <c r="E158" s="4"/>
    </row>
    <row r="159" customFormat="false" ht="12.8" hidden="false" customHeight="false" outlineLevel="0" collapsed="false">
      <c r="A159" s="2" t="n">
        <f aca="false">IF(YEAR(A158)=YEAR(A158+1),A158+1," ")</f>
        <v>42892</v>
      </c>
      <c r="B159" s="3"/>
      <c r="C159" s="4"/>
      <c r="D159" s="4"/>
      <c r="E159" s="4"/>
    </row>
    <row r="160" customFormat="false" ht="12.8" hidden="false" customHeight="false" outlineLevel="0" collapsed="false">
      <c r="A160" s="2" t="n">
        <f aca="false">IF(YEAR(A159)=YEAR(A159+1),A159+1," ")</f>
        <v>42893</v>
      </c>
      <c r="B160" s="3"/>
      <c r="C160" s="4"/>
      <c r="D160" s="4"/>
      <c r="E160" s="4"/>
    </row>
    <row r="161" customFormat="false" ht="12.8" hidden="false" customHeight="false" outlineLevel="0" collapsed="false">
      <c r="A161" s="2" t="n">
        <f aca="false">IF(YEAR(A160)=YEAR(A160+1),A160+1," ")</f>
        <v>42894</v>
      </c>
      <c r="B161" s="3"/>
      <c r="C161" s="4"/>
      <c r="D161" s="4"/>
      <c r="E161" s="4"/>
    </row>
    <row r="162" customFormat="false" ht="12.8" hidden="false" customHeight="false" outlineLevel="0" collapsed="false">
      <c r="A162" s="2" t="n">
        <f aca="false">IF(YEAR(A161)=YEAR(A161+1),A161+1," ")</f>
        <v>42895</v>
      </c>
      <c r="B162" s="3"/>
      <c r="C162" s="4"/>
      <c r="D162" s="4"/>
      <c r="E162" s="4"/>
    </row>
    <row r="163" customFormat="false" ht="12.8" hidden="false" customHeight="false" outlineLevel="0" collapsed="false">
      <c r="A163" s="2" t="n">
        <f aca="false">IF(YEAR(A162)=YEAR(A162+1),A162+1," ")</f>
        <v>42896</v>
      </c>
      <c r="B163" s="3"/>
      <c r="C163" s="4"/>
      <c r="D163" s="4"/>
      <c r="E163" s="4"/>
    </row>
    <row r="164" customFormat="false" ht="12.8" hidden="false" customHeight="false" outlineLevel="0" collapsed="false">
      <c r="A164" s="2" t="n">
        <f aca="false">IF(YEAR(A163)=YEAR(A163+1),A163+1," ")</f>
        <v>42897</v>
      </c>
      <c r="B164" s="3"/>
      <c r="C164" s="4"/>
      <c r="D164" s="4"/>
      <c r="E164" s="4"/>
    </row>
    <row r="165" customFormat="false" ht="12.8" hidden="false" customHeight="false" outlineLevel="0" collapsed="false">
      <c r="A165" s="2" t="n">
        <f aca="false">IF(YEAR(A164)=YEAR(A164+1),A164+1," ")</f>
        <v>42898</v>
      </c>
      <c r="B165" s="3"/>
      <c r="C165" s="4"/>
      <c r="D165" s="4"/>
      <c r="E165" s="4"/>
    </row>
    <row r="166" customFormat="false" ht="12.8" hidden="false" customHeight="false" outlineLevel="0" collapsed="false">
      <c r="A166" s="2" t="n">
        <f aca="false">IF(YEAR(A165)=YEAR(A165+1),A165+1," ")</f>
        <v>42899</v>
      </c>
      <c r="B166" s="3"/>
      <c r="C166" s="4"/>
      <c r="D166" s="4"/>
      <c r="E166" s="4"/>
    </row>
    <row r="167" customFormat="false" ht="12.8" hidden="false" customHeight="false" outlineLevel="0" collapsed="false">
      <c r="A167" s="2" t="n">
        <f aca="false">IF(YEAR(A166)=YEAR(A166+1),A166+1," ")</f>
        <v>42900</v>
      </c>
      <c r="B167" s="3"/>
      <c r="C167" s="4"/>
      <c r="D167" s="4"/>
      <c r="E167" s="4"/>
    </row>
    <row r="168" customFormat="false" ht="12.8" hidden="false" customHeight="false" outlineLevel="0" collapsed="false">
      <c r="A168" s="2" t="n">
        <f aca="false">IF(YEAR(A167)=YEAR(A167+1),A167+1," ")</f>
        <v>42901</v>
      </c>
      <c r="B168" s="3"/>
      <c r="C168" s="4"/>
      <c r="D168" s="4"/>
      <c r="E168" s="4"/>
    </row>
    <row r="169" customFormat="false" ht="12.8" hidden="false" customHeight="false" outlineLevel="0" collapsed="false">
      <c r="A169" s="2" t="n">
        <f aca="false">IF(YEAR(A168)=YEAR(A168+1),A168+1," ")</f>
        <v>42902</v>
      </c>
      <c r="B169" s="3"/>
      <c r="C169" s="4"/>
      <c r="D169" s="4"/>
      <c r="E169" s="4"/>
    </row>
    <row r="170" customFormat="false" ht="12.8" hidden="false" customHeight="false" outlineLevel="0" collapsed="false">
      <c r="A170" s="2" t="n">
        <f aca="false">IF(YEAR(A169)=YEAR(A169+1),A169+1," ")</f>
        <v>42903</v>
      </c>
      <c r="B170" s="3"/>
      <c r="C170" s="4"/>
      <c r="D170" s="4"/>
      <c r="E170" s="4"/>
    </row>
    <row r="171" customFormat="false" ht="12.8" hidden="false" customHeight="false" outlineLevel="0" collapsed="false">
      <c r="A171" s="2" t="n">
        <f aca="false">IF(YEAR(A170)=YEAR(A170+1),A170+1," ")</f>
        <v>42904</v>
      </c>
      <c r="B171" s="3"/>
      <c r="C171" s="4"/>
      <c r="D171" s="4"/>
      <c r="E171" s="4"/>
    </row>
    <row r="172" customFormat="false" ht="12.8" hidden="false" customHeight="false" outlineLevel="0" collapsed="false">
      <c r="A172" s="2" t="n">
        <f aca="false">IF(YEAR(A171)=YEAR(A171+1),A171+1," ")</f>
        <v>42905</v>
      </c>
      <c r="B172" s="3"/>
      <c r="C172" s="4"/>
      <c r="D172" s="4"/>
      <c r="E172" s="4"/>
    </row>
    <row r="173" customFormat="false" ht="12.8" hidden="false" customHeight="false" outlineLevel="0" collapsed="false">
      <c r="A173" s="2" t="n">
        <f aca="false">IF(YEAR(A172)=YEAR(A172+1),A172+1," ")</f>
        <v>42906</v>
      </c>
      <c r="B173" s="3"/>
      <c r="C173" s="4"/>
      <c r="D173" s="4"/>
      <c r="E173" s="4"/>
    </row>
    <row r="174" customFormat="false" ht="12.8" hidden="false" customHeight="false" outlineLevel="0" collapsed="false">
      <c r="A174" s="2" t="n">
        <f aca="false">IF(YEAR(A173)=YEAR(A173+1),A173+1," ")</f>
        <v>42907</v>
      </c>
      <c r="B174" s="3"/>
      <c r="C174" s="4"/>
      <c r="D174" s="4"/>
      <c r="E174" s="4"/>
    </row>
    <row r="175" customFormat="false" ht="12.8" hidden="false" customHeight="false" outlineLevel="0" collapsed="false">
      <c r="A175" s="2" t="n">
        <f aca="false">IF(YEAR(A174)=YEAR(A174+1),A174+1," ")</f>
        <v>42908</v>
      </c>
      <c r="B175" s="3"/>
      <c r="C175" s="4"/>
      <c r="D175" s="4"/>
      <c r="E175" s="4"/>
    </row>
    <row r="176" customFormat="false" ht="12.8" hidden="false" customHeight="false" outlineLevel="0" collapsed="false">
      <c r="A176" s="2" t="n">
        <f aca="false">IF(YEAR(A175)=YEAR(A175+1),A175+1," ")</f>
        <v>42909</v>
      </c>
      <c r="B176" s="3"/>
      <c r="C176" s="4"/>
      <c r="D176" s="4"/>
      <c r="E176" s="4"/>
    </row>
    <row r="177" customFormat="false" ht="12.8" hidden="false" customHeight="false" outlineLevel="0" collapsed="false">
      <c r="A177" s="2" t="n">
        <f aca="false">IF(YEAR(A176)=YEAR(A176+1),A176+1," ")</f>
        <v>42910</v>
      </c>
      <c r="B177" s="3"/>
      <c r="C177" s="4"/>
      <c r="D177" s="4"/>
      <c r="E177" s="4"/>
    </row>
    <row r="178" customFormat="false" ht="12.8" hidden="false" customHeight="false" outlineLevel="0" collapsed="false">
      <c r="A178" s="2" t="n">
        <f aca="false">IF(YEAR(A177)=YEAR(A177+1),A177+1," ")</f>
        <v>42911</v>
      </c>
      <c r="B178" s="3"/>
      <c r="C178" s="4"/>
      <c r="D178" s="4"/>
      <c r="E178" s="4"/>
    </row>
    <row r="179" customFormat="false" ht="12.8" hidden="false" customHeight="false" outlineLevel="0" collapsed="false">
      <c r="A179" s="2" t="n">
        <f aca="false">IF(YEAR(A178)=YEAR(A178+1),A178+1," ")</f>
        <v>42912</v>
      </c>
      <c r="B179" s="3"/>
      <c r="C179" s="4"/>
      <c r="D179" s="4"/>
      <c r="E179" s="4"/>
    </row>
    <row r="180" customFormat="false" ht="12.8" hidden="false" customHeight="false" outlineLevel="0" collapsed="false">
      <c r="A180" s="2" t="n">
        <f aca="false">IF(YEAR(A179)=YEAR(A179+1),A179+1," ")</f>
        <v>42913</v>
      </c>
      <c r="B180" s="3"/>
      <c r="C180" s="4"/>
      <c r="D180" s="4"/>
      <c r="E180" s="4"/>
    </row>
    <row r="181" customFormat="false" ht="12.8" hidden="false" customHeight="false" outlineLevel="0" collapsed="false">
      <c r="A181" s="2" t="n">
        <f aca="false">IF(YEAR(A180)=YEAR(A180+1),A180+1," ")</f>
        <v>42914</v>
      </c>
      <c r="B181" s="3"/>
      <c r="C181" s="4"/>
      <c r="D181" s="4"/>
      <c r="E181" s="4"/>
    </row>
    <row r="182" customFormat="false" ht="12.8" hidden="false" customHeight="false" outlineLevel="0" collapsed="false">
      <c r="A182" s="2" t="n">
        <f aca="false">IF(YEAR(A181)=YEAR(A181+1),A181+1," ")</f>
        <v>42915</v>
      </c>
      <c r="B182" s="3"/>
      <c r="C182" s="4"/>
      <c r="D182" s="4"/>
      <c r="E182" s="4"/>
    </row>
    <row r="183" customFormat="false" ht="12.8" hidden="false" customHeight="false" outlineLevel="0" collapsed="false">
      <c r="A183" s="2" t="n">
        <f aca="false">IF(YEAR(A182)=YEAR(A182+1),A182+1," ")</f>
        <v>42916</v>
      </c>
      <c r="B183" s="3"/>
      <c r="C183" s="4"/>
      <c r="D183" s="4"/>
      <c r="E183" s="4"/>
    </row>
    <row r="184" customFormat="false" ht="12.8" hidden="false" customHeight="false" outlineLevel="0" collapsed="false">
      <c r="A184" s="2" t="n">
        <f aca="false">IF(YEAR(A183)=YEAR(A183+1),A183+1," ")</f>
        <v>42917</v>
      </c>
      <c r="B184" s="3"/>
      <c r="C184" s="4"/>
      <c r="D184" s="4"/>
      <c r="E184" s="4"/>
    </row>
    <row r="185" customFormat="false" ht="12.8" hidden="false" customHeight="false" outlineLevel="0" collapsed="false">
      <c r="A185" s="2" t="n">
        <f aca="false">IF(YEAR(A184)=YEAR(A184+1),A184+1," ")</f>
        <v>42918</v>
      </c>
      <c r="B185" s="3"/>
      <c r="C185" s="4"/>
      <c r="D185" s="4"/>
      <c r="E185" s="4"/>
    </row>
    <row r="186" customFormat="false" ht="12.8" hidden="false" customHeight="false" outlineLevel="0" collapsed="false">
      <c r="A186" s="2" t="n">
        <f aca="false">IF(YEAR(A185)=YEAR(A185+1),A185+1," ")</f>
        <v>42919</v>
      </c>
      <c r="B186" s="3"/>
      <c r="C186" s="4"/>
      <c r="D186" s="4"/>
      <c r="E186" s="4"/>
    </row>
    <row r="187" customFormat="false" ht="12.8" hidden="false" customHeight="false" outlineLevel="0" collapsed="false">
      <c r="A187" s="2" t="n">
        <f aca="false">IF(YEAR(A186)=YEAR(A186+1),A186+1," ")</f>
        <v>42920</v>
      </c>
      <c r="B187" s="3"/>
      <c r="C187" s="4"/>
      <c r="D187" s="4"/>
      <c r="E187" s="4"/>
    </row>
    <row r="188" customFormat="false" ht="12.8" hidden="false" customHeight="false" outlineLevel="0" collapsed="false">
      <c r="A188" s="2" t="n">
        <f aca="false">IF(YEAR(A187)=YEAR(A187+1),A187+1," ")</f>
        <v>42921</v>
      </c>
      <c r="B188" s="3"/>
      <c r="C188" s="4"/>
      <c r="D188" s="4"/>
      <c r="E188" s="4"/>
    </row>
    <row r="189" customFormat="false" ht="12.8" hidden="false" customHeight="false" outlineLevel="0" collapsed="false">
      <c r="A189" s="2" t="n">
        <f aca="false">IF(YEAR(A188)=YEAR(A188+1),A188+1," ")</f>
        <v>42922</v>
      </c>
      <c r="B189" s="3"/>
      <c r="C189" s="4"/>
      <c r="D189" s="4"/>
      <c r="E189" s="4"/>
    </row>
    <row r="190" customFormat="false" ht="12.8" hidden="false" customHeight="false" outlineLevel="0" collapsed="false">
      <c r="A190" s="2" t="n">
        <f aca="false">IF(YEAR(A189)=YEAR(A189+1),A189+1," ")</f>
        <v>42923</v>
      </c>
      <c r="B190" s="3"/>
      <c r="C190" s="4"/>
      <c r="D190" s="4"/>
      <c r="E190" s="4"/>
    </row>
    <row r="191" customFormat="false" ht="12.8" hidden="false" customHeight="false" outlineLevel="0" collapsed="false">
      <c r="A191" s="2" t="n">
        <f aca="false">IF(YEAR(A190)=YEAR(A190+1),A190+1," ")</f>
        <v>42924</v>
      </c>
      <c r="B191" s="3"/>
      <c r="C191" s="4"/>
      <c r="D191" s="4"/>
      <c r="E191" s="4"/>
    </row>
    <row r="192" customFormat="false" ht="12.8" hidden="false" customHeight="false" outlineLevel="0" collapsed="false">
      <c r="A192" s="2" t="n">
        <f aca="false">IF(YEAR(A191)=YEAR(A191+1),A191+1," ")</f>
        <v>42925</v>
      </c>
      <c r="B192" s="3"/>
      <c r="C192" s="4"/>
      <c r="D192" s="4"/>
      <c r="E192" s="4"/>
    </row>
    <row r="193" customFormat="false" ht="12.8" hidden="false" customHeight="false" outlineLevel="0" collapsed="false">
      <c r="A193" s="2" t="n">
        <f aca="false">IF(YEAR(A192)=YEAR(A192+1),A192+1," ")</f>
        <v>42926</v>
      </c>
      <c r="B193" s="3"/>
      <c r="C193" s="4"/>
      <c r="D193" s="4"/>
      <c r="E193" s="4"/>
    </row>
    <row r="194" customFormat="false" ht="12.8" hidden="false" customHeight="false" outlineLevel="0" collapsed="false">
      <c r="A194" s="2" t="n">
        <f aca="false">IF(YEAR(A193)=YEAR(A193+1),A193+1," ")</f>
        <v>42927</v>
      </c>
      <c r="B194" s="3"/>
      <c r="C194" s="4"/>
      <c r="D194" s="4"/>
      <c r="E194" s="4"/>
    </row>
    <row r="195" customFormat="false" ht="12.8" hidden="false" customHeight="false" outlineLevel="0" collapsed="false">
      <c r="A195" s="2" t="n">
        <f aca="false">IF(YEAR(A194)=YEAR(A194+1),A194+1," ")</f>
        <v>42928</v>
      </c>
      <c r="B195" s="3"/>
      <c r="C195" s="4"/>
      <c r="D195" s="4"/>
      <c r="E195" s="4"/>
    </row>
    <row r="196" customFormat="false" ht="12.8" hidden="false" customHeight="false" outlineLevel="0" collapsed="false">
      <c r="A196" s="2" t="n">
        <f aca="false">IF(YEAR(A195)=YEAR(A195+1),A195+1," ")</f>
        <v>42929</v>
      </c>
      <c r="B196" s="3"/>
      <c r="C196" s="4"/>
      <c r="D196" s="4"/>
      <c r="E196" s="4"/>
    </row>
    <row r="197" customFormat="false" ht="12.8" hidden="false" customHeight="false" outlineLevel="0" collapsed="false">
      <c r="A197" s="2" t="n">
        <f aca="false">IF(YEAR(A196)=YEAR(A196+1),A196+1," ")</f>
        <v>42930</v>
      </c>
      <c r="B197" s="3"/>
      <c r="C197" s="4"/>
      <c r="D197" s="4"/>
      <c r="E197" s="4"/>
    </row>
    <row r="198" customFormat="false" ht="12.8" hidden="false" customHeight="false" outlineLevel="0" collapsed="false">
      <c r="A198" s="2" t="n">
        <f aca="false">IF(YEAR(A197)=YEAR(A197+1),A197+1," ")</f>
        <v>42931</v>
      </c>
      <c r="B198" s="3"/>
      <c r="C198" s="4"/>
      <c r="D198" s="4"/>
      <c r="E198" s="4"/>
    </row>
    <row r="199" customFormat="false" ht="12.8" hidden="false" customHeight="false" outlineLevel="0" collapsed="false">
      <c r="A199" s="2" t="n">
        <f aca="false">IF(YEAR(A198)=YEAR(A198+1),A198+1," ")</f>
        <v>42932</v>
      </c>
      <c r="B199" s="3"/>
      <c r="C199" s="4"/>
      <c r="D199" s="4"/>
      <c r="E199" s="4"/>
    </row>
    <row r="200" customFormat="false" ht="12.8" hidden="false" customHeight="false" outlineLevel="0" collapsed="false">
      <c r="A200" s="2" t="n">
        <f aca="false">IF(YEAR(A199)=YEAR(A199+1),A199+1," ")</f>
        <v>42933</v>
      </c>
      <c r="B200" s="3"/>
      <c r="C200" s="4"/>
      <c r="D200" s="4"/>
      <c r="E200" s="4"/>
    </row>
    <row r="201" customFormat="false" ht="12.8" hidden="false" customHeight="false" outlineLevel="0" collapsed="false">
      <c r="A201" s="2" t="n">
        <f aca="false">IF(YEAR(A200)=YEAR(A200+1),A200+1," ")</f>
        <v>42934</v>
      </c>
      <c r="B201" s="3"/>
      <c r="C201" s="4"/>
      <c r="D201" s="4"/>
      <c r="E201" s="4"/>
    </row>
    <row r="202" customFormat="false" ht="12.8" hidden="false" customHeight="false" outlineLevel="0" collapsed="false">
      <c r="A202" s="2" t="n">
        <f aca="false">IF(YEAR(A201)=YEAR(A201+1),A201+1," ")</f>
        <v>42935</v>
      </c>
      <c r="B202" s="3"/>
      <c r="C202" s="4"/>
      <c r="D202" s="4"/>
      <c r="E202" s="4"/>
    </row>
    <row r="203" customFormat="false" ht="12.8" hidden="false" customHeight="false" outlineLevel="0" collapsed="false">
      <c r="A203" s="2" t="n">
        <f aca="false">IF(YEAR(A202)=YEAR(A202+1),A202+1," ")</f>
        <v>42936</v>
      </c>
      <c r="B203" s="3"/>
      <c r="C203" s="4"/>
      <c r="D203" s="4"/>
      <c r="E203" s="4"/>
    </row>
    <row r="204" customFormat="false" ht="12.8" hidden="false" customHeight="false" outlineLevel="0" collapsed="false">
      <c r="A204" s="2" t="n">
        <f aca="false">IF(YEAR(A203)=YEAR(A203+1),A203+1," ")</f>
        <v>42937</v>
      </c>
      <c r="B204" s="3"/>
      <c r="C204" s="4"/>
      <c r="D204" s="4"/>
      <c r="E204" s="4"/>
    </row>
    <row r="205" customFormat="false" ht="12.8" hidden="false" customHeight="false" outlineLevel="0" collapsed="false">
      <c r="A205" s="2" t="n">
        <f aca="false">IF(YEAR(A204)=YEAR(A204+1),A204+1," ")</f>
        <v>42938</v>
      </c>
      <c r="B205" s="3"/>
      <c r="C205" s="4"/>
      <c r="D205" s="4"/>
      <c r="E205" s="4"/>
    </row>
    <row r="206" customFormat="false" ht="12.8" hidden="false" customHeight="false" outlineLevel="0" collapsed="false">
      <c r="A206" s="2" t="n">
        <f aca="false">IF(YEAR(A205)=YEAR(A205+1),A205+1," ")</f>
        <v>42939</v>
      </c>
      <c r="B206" s="3"/>
      <c r="C206" s="4"/>
      <c r="D206" s="4"/>
      <c r="E206" s="4"/>
    </row>
    <row r="207" customFormat="false" ht="12.8" hidden="false" customHeight="false" outlineLevel="0" collapsed="false">
      <c r="A207" s="2" t="n">
        <f aca="false">IF(YEAR(A206)=YEAR(A206+1),A206+1," ")</f>
        <v>42940</v>
      </c>
      <c r="B207" s="3"/>
      <c r="C207" s="4"/>
      <c r="D207" s="4"/>
      <c r="E207" s="4"/>
    </row>
    <row r="208" customFormat="false" ht="12.8" hidden="false" customHeight="false" outlineLevel="0" collapsed="false">
      <c r="A208" s="2" t="n">
        <f aca="false">IF(YEAR(A207)=YEAR(A207+1),A207+1," ")</f>
        <v>42941</v>
      </c>
      <c r="B208" s="3"/>
      <c r="C208" s="4"/>
      <c r="D208" s="4"/>
      <c r="E208" s="4"/>
    </row>
    <row r="209" customFormat="false" ht="12.8" hidden="false" customHeight="false" outlineLevel="0" collapsed="false">
      <c r="A209" s="2" t="n">
        <f aca="false">IF(YEAR(A208)=YEAR(A208+1),A208+1," ")</f>
        <v>42942</v>
      </c>
      <c r="B209" s="3"/>
      <c r="C209" s="4"/>
      <c r="D209" s="4"/>
      <c r="E209" s="4"/>
    </row>
    <row r="210" customFormat="false" ht="12.8" hidden="false" customHeight="false" outlineLevel="0" collapsed="false">
      <c r="A210" s="2" t="n">
        <f aca="false">IF(YEAR(A209)=YEAR(A209+1),A209+1," ")</f>
        <v>42943</v>
      </c>
      <c r="B210" s="3"/>
      <c r="C210" s="4"/>
      <c r="D210" s="4"/>
      <c r="E210" s="4"/>
    </row>
    <row r="211" customFormat="false" ht="12.8" hidden="false" customHeight="false" outlineLevel="0" collapsed="false">
      <c r="A211" s="2" t="n">
        <f aca="false">IF(YEAR(A210)=YEAR(A210+1),A210+1," ")</f>
        <v>42944</v>
      </c>
      <c r="B211" s="3"/>
      <c r="C211" s="4"/>
      <c r="D211" s="4"/>
      <c r="E211" s="4"/>
    </row>
    <row r="212" customFormat="false" ht="12.8" hidden="false" customHeight="false" outlineLevel="0" collapsed="false">
      <c r="A212" s="2" t="n">
        <f aca="false">IF(YEAR(A211)=YEAR(A211+1),A211+1," ")</f>
        <v>42945</v>
      </c>
      <c r="B212" s="3"/>
      <c r="C212" s="4"/>
      <c r="D212" s="4"/>
      <c r="E212" s="4"/>
    </row>
    <row r="213" customFormat="false" ht="12.8" hidden="false" customHeight="false" outlineLevel="0" collapsed="false">
      <c r="A213" s="2" t="n">
        <f aca="false">IF(YEAR(A212)=YEAR(A212+1),A212+1," ")</f>
        <v>42946</v>
      </c>
      <c r="B213" s="3"/>
      <c r="C213" s="4"/>
      <c r="D213" s="4"/>
      <c r="E213" s="4"/>
    </row>
    <row r="214" customFormat="false" ht="12.8" hidden="false" customHeight="false" outlineLevel="0" collapsed="false">
      <c r="A214" s="2" t="n">
        <f aca="false">IF(YEAR(A213)=YEAR(A213+1),A213+1," ")</f>
        <v>42947</v>
      </c>
      <c r="B214" s="3"/>
      <c r="C214" s="4"/>
      <c r="D214" s="4"/>
      <c r="E214" s="4"/>
    </row>
    <row r="215" customFormat="false" ht="12.8" hidden="false" customHeight="false" outlineLevel="0" collapsed="false">
      <c r="A215" s="2" t="n">
        <f aca="false">IF(YEAR(A214)=YEAR(A214+1),A214+1," ")</f>
        <v>42948</v>
      </c>
      <c r="B215" s="3"/>
      <c r="C215" s="4"/>
      <c r="D215" s="4"/>
      <c r="E215" s="4"/>
    </row>
    <row r="216" customFormat="false" ht="12.8" hidden="false" customHeight="false" outlineLevel="0" collapsed="false">
      <c r="A216" s="2" t="n">
        <f aca="false">IF(YEAR(A215)=YEAR(A215+1),A215+1," ")</f>
        <v>42949</v>
      </c>
      <c r="B216" s="3"/>
      <c r="C216" s="4"/>
      <c r="D216" s="4"/>
      <c r="E216" s="4"/>
    </row>
    <row r="217" customFormat="false" ht="12.8" hidden="false" customHeight="false" outlineLevel="0" collapsed="false">
      <c r="A217" s="2" t="n">
        <f aca="false">IF(YEAR(A216)=YEAR(A216+1),A216+1," ")</f>
        <v>42950</v>
      </c>
      <c r="B217" s="3"/>
      <c r="C217" s="4"/>
      <c r="D217" s="4"/>
      <c r="E217" s="4"/>
    </row>
    <row r="218" customFormat="false" ht="12.8" hidden="false" customHeight="false" outlineLevel="0" collapsed="false">
      <c r="A218" s="2" t="n">
        <f aca="false">IF(YEAR(A217)=YEAR(A217+1),A217+1," ")</f>
        <v>42951</v>
      </c>
      <c r="B218" s="3"/>
      <c r="C218" s="4"/>
      <c r="D218" s="4"/>
      <c r="E218" s="4"/>
    </row>
    <row r="219" customFormat="false" ht="12.8" hidden="false" customHeight="false" outlineLevel="0" collapsed="false">
      <c r="A219" s="2" t="n">
        <f aca="false">IF(YEAR(A218)=YEAR(A218+1),A218+1," ")</f>
        <v>42952</v>
      </c>
      <c r="B219" s="3"/>
      <c r="C219" s="4"/>
      <c r="D219" s="4"/>
      <c r="E219" s="4"/>
    </row>
    <row r="220" customFormat="false" ht="12.8" hidden="false" customHeight="false" outlineLevel="0" collapsed="false">
      <c r="A220" s="2" t="n">
        <f aca="false">IF(YEAR(A219)=YEAR(A219+1),A219+1," ")</f>
        <v>42953</v>
      </c>
      <c r="B220" s="3"/>
      <c r="C220" s="4"/>
      <c r="D220" s="4"/>
      <c r="E220" s="4"/>
    </row>
    <row r="221" customFormat="false" ht="12.8" hidden="false" customHeight="false" outlineLevel="0" collapsed="false">
      <c r="A221" s="2" t="n">
        <f aca="false">IF(YEAR(A220)=YEAR(A220+1),A220+1," ")</f>
        <v>42954</v>
      </c>
      <c r="B221" s="3"/>
      <c r="C221" s="4"/>
      <c r="D221" s="4"/>
      <c r="E221" s="4"/>
    </row>
    <row r="222" customFormat="false" ht="12.8" hidden="false" customHeight="false" outlineLevel="0" collapsed="false">
      <c r="A222" s="2" t="n">
        <f aca="false">IF(YEAR(A221)=YEAR(A221+1),A221+1," ")</f>
        <v>42955</v>
      </c>
      <c r="B222" s="3"/>
      <c r="C222" s="4"/>
      <c r="D222" s="4"/>
      <c r="E222" s="4"/>
    </row>
    <row r="223" customFormat="false" ht="12.8" hidden="false" customHeight="false" outlineLevel="0" collapsed="false">
      <c r="A223" s="2" t="n">
        <f aca="false">IF(YEAR(A222)=YEAR(A222+1),A222+1," ")</f>
        <v>42956</v>
      </c>
      <c r="B223" s="3"/>
      <c r="C223" s="4"/>
      <c r="D223" s="4"/>
      <c r="E223" s="4"/>
    </row>
    <row r="224" customFormat="false" ht="12.8" hidden="false" customHeight="false" outlineLevel="0" collapsed="false">
      <c r="A224" s="2" t="n">
        <f aca="false">IF(YEAR(A223)=YEAR(A223+1),A223+1," ")</f>
        <v>42957</v>
      </c>
      <c r="B224" s="3"/>
      <c r="C224" s="4"/>
      <c r="D224" s="4"/>
      <c r="E224" s="4"/>
    </row>
    <row r="225" customFormat="false" ht="12.8" hidden="false" customHeight="false" outlineLevel="0" collapsed="false">
      <c r="A225" s="2" t="n">
        <f aca="false">IF(YEAR(A224)=YEAR(A224+1),A224+1," ")</f>
        <v>42958</v>
      </c>
      <c r="B225" s="3"/>
      <c r="C225" s="4"/>
      <c r="D225" s="4"/>
      <c r="E225" s="4"/>
    </row>
    <row r="226" customFormat="false" ht="12.8" hidden="false" customHeight="false" outlineLevel="0" collapsed="false">
      <c r="A226" s="2" t="n">
        <f aca="false">IF(YEAR(A225)=YEAR(A225+1),A225+1," ")</f>
        <v>42959</v>
      </c>
      <c r="B226" s="3"/>
      <c r="C226" s="4"/>
      <c r="D226" s="4"/>
      <c r="E226" s="4"/>
    </row>
    <row r="227" customFormat="false" ht="12.8" hidden="false" customHeight="false" outlineLevel="0" collapsed="false">
      <c r="A227" s="2" t="n">
        <f aca="false">IF(YEAR(A226)=YEAR(A226+1),A226+1," ")</f>
        <v>42960</v>
      </c>
      <c r="B227" s="3"/>
      <c r="C227" s="4"/>
      <c r="D227" s="4"/>
      <c r="E227" s="4"/>
    </row>
    <row r="228" customFormat="false" ht="12.8" hidden="false" customHeight="false" outlineLevel="0" collapsed="false">
      <c r="A228" s="2" t="n">
        <f aca="false">IF(YEAR(A227)=YEAR(A227+1),A227+1," ")</f>
        <v>42961</v>
      </c>
      <c r="B228" s="3"/>
      <c r="C228" s="4"/>
      <c r="D228" s="4"/>
      <c r="E228" s="4"/>
    </row>
    <row r="229" customFormat="false" ht="12.8" hidden="false" customHeight="false" outlineLevel="0" collapsed="false">
      <c r="A229" s="2" t="n">
        <f aca="false">IF(YEAR(A228)=YEAR(A228+1),A228+1," ")</f>
        <v>42962</v>
      </c>
      <c r="B229" s="3"/>
      <c r="C229" s="4"/>
      <c r="D229" s="4"/>
      <c r="E229" s="4"/>
    </row>
    <row r="230" customFormat="false" ht="12.8" hidden="false" customHeight="false" outlineLevel="0" collapsed="false">
      <c r="A230" s="2" t="n">
        <f aca="false">IF(YEAR(A229)=YEAR(A229+1),A229+1," ")</f>
        <v>42963</v>
      </c>
      <c r="B230" s="3"/>
      <c r="C230" s="4"/>
      <c r="D230" s="4"/>
      <c r="E230" s="4"/>
    </row>
    <row r="231" customFormat="false" ht="12.8" hidden="false" customHeight="false" outlineLevel="0" collapsed="false">
      <c r="A231" s="2" t="n">
        <f aca="false">IF(YEAR(A230)=YEAR(A230+1),A230+1," ")</f>
        <v>42964</v>
      </c>
      <c r="B231" s="3"/>
      <c r="C231" s="4"/>
      <c r="D231" s="4"/>
      <c r="E231" s="4"/>
    </row>
    <row r="232" customFormat="false" ht="12.8" hidden="false" customHeight="false" outlineLevel="0" collapsed="false">
      <c r="A232" s="2" t="n">
        <f aca="false">IF(YEAR(A231)=YEAR(A231+1),A231+1," ")</f>
        <v>42965</v>
      </c>
      <c r="B232" s="3"/>
      <c r="C232" s="4"/>
      <c r="D232" s="4"/>
      <c r="E232" s="4"/>
    </row>
    <row r="233" customFormat="false" ht="12.8" hidden="false" customHeight="false" outlineLevel="0" collapsed="false">
      <c r="A233" s="2" t="n">
        <f aca="false">IF(YEAR(A232)=YEAR(A232+1),A232+1," ")</f>
        <v>42966</v>
      </c>
      <c r="B233" s="3"/>
      <c r="C233" s="4"/>
      <c r="D233" s="4"/>
      <c r="E233" s="4"/>
    </row>
    <row r="234" customFormat="false" ht="12.8" hidden="false" customHeight="false" outlineLevel="0" collapsed="false">
      <c r="A234" s="2" t="n">
        <f aca="false">IF(YEAR(A233)=YEAR(A233+1),A233+1," ")</f>
        <v>42967</v>
      </c>
      <c r="B234" s="3"/>
      <c r="C234" s="4"/>
      <c r="D234" s="4"/>
      <c r="E234" s="4"/>
    </row>
    <row r="235" customFormat="false" ht="12.8" hidden="false" customHeight="false" outlineLevel="0" collapsed="false">
      <c r="A235" s="2" t="n">
        <f aca="false">IF(YEAR(A234)=YEAR(A234+1),A234+1," ")</f>
        <v>42968</v>
      </c>
      <c r="B235" s="3"/>
      <c r="C235" s="4"/>
      <c r="D235" s="4"/>
      <c r="E235" s="4"/>
    </row>
    <row r="236" customFormat="false" ht="12.8" hidden="false" customHeight="false" outlineLevel="0" collapsed="false">
      <c r="A236" s="2" t="n">
        <f aca="false">IF(YEAR(A235)=YEAR(A235+1),A235+1," ")</f>
        <v>42969</v>
      </c>
      <c r="B236" s="3"/>
      <c r="C236" s="4"/>
      <c r="D236" s="4"/>
      <c r="E236" s="4"/>
    </row>
    <row r="237" customFormat="false" ht="12.8" hidden="false" customHeight="false" outlineLevel="0" collapsed="false">
      <c r="A237" s="2" t="n">
        <f aca="false">IF(YEAR(A236)=YEAR(A236+1),A236+1," ")</f>
        <v>42970</v>
      </c>
      <c r="B237" s="3"/>
      <c r="C237" s="4"/>
      <c r="D237" s="4"/>
      <c r="E237" s="4"/>
    </row>
    <row r="238" customFormat="false" ht="12.8" hidden="false" customHeight="false" outlineLevel="0" collapsed="false">
      <c r="A238" s="2" t="n">
        <f aca="false">IF(YEAR(A237)=YEAR(A237+1),A237+1," ")</f>
        <v>42971</v>
      </c>
      <c r="B238" s="3"/>
      <c r="C238" s="4"/>
      <c r="D238" s="4"/>
      <c r="E238" s="4"/>
    </row>
    <row r="239" customFormat="false" ht="12.8" hidden="false" customHeight="false" outlineLevel="0" collapsed="false">
      <c r="A239" s="2" t="n">
        <f aca="false">IF(YEAR(A238)=YEAR(A238+1),A238+1," ")</f>
        <v>42972</v>
      </c>
      <c r="B239" s="3"/>
      <c r="C239" s="4"/>
      <c r="D239" s="4"/>
      <c r="E239" s="4"/>
    </row>
    <row r="240" customFormat="false" ht="12.8" hidden="false" customHeight="false" outlineLevel="0" collapsed="false">
      <c r="A240" s="2" t="n">
        <f aca="false">IF(YEAR(A239)=YEAR(A239+1),A239+1," ")</f>
        <v>42973</v>
      </c>
      <c r="B240" s="3"/>
      <c r="C240" s="4"/>
      <c r="D240" s="4"/>
      <c r="E240" s="4"/>
    </row>
    <row r="241" customFormat="false" ht="12.8" hidden="false" customHeight="false" outlineLevel="0" collapsed="false">
      <c r="A241" s="2" t="n">
        <f aca="false">IF(YEAR(A240)=YEAR(A240+1),A240+1," ")</f>
        <v>42974</v>
      </c>
      <c r="B241" s="3"/>
      <c r="C241" s="4"/>
      <c r="D241" s="4"/>
      <c r="E241" s="4"/>
    </row>
    <row r="242" customFormat="false" ht="12.8" hidden="false" customHeight="false" outlineLevel="0" collapsed="false">
      <c r="A242" s="2" t="n">
        <f aca="false">IF(YEAR(A241)=YEAR(A241+1),A241+1," ")</f>
        <v>42975</v>
      </c>
      <c r="B242" s="3"/>
      <c r="C242" s="4"/>
      <c r="D242" s="4"/>
      <c r="E242" s="4"/>
    </row>
    <row r="243" customFormat="false" ht="12.8" hidden="false" customHeight="false" outlineLevel="0" collapsed="false">
      <c r="A243" s="2" t="n">
        <f aca="false">IF(YEAR(A242)=YEAR(A242+1),A242+1," ")</f>
        <v>42976</v>
      </c>
      <c r="B243" s="3"/>
      <c r="C243" s="4"/>
      <c r="D243" s="4"/>
      <c r="E243" s="4"/>
    </row>
    <row r="244" customFormat="false" ht="12.8" hidden="false" customHeight="false" outlineLevel="0" collapsed="false">
      <c r="A244" s="2" t="n">
        <f aca="false">IF(YEAR(A243)=YEAR(A243+1),A243+1," ")</f>
        <v>42977</v>
      </c>
      <c r="B244" s="3"/>
      <c r="C244" s="4"/>
      <c r="D244" s="4"/>
      <c r="E244" s="4"/>
    </row>
    <row r="245" customFormat="false" ht="12.8" hidden="false" customHeight="false" outlineLevel="0" collapsed="false">
      <c r="A245" s="2" t="n">
        <f aca="false">IF(YEAR(A244)=YEAR(A244+1),A244+1," ")</f>
        <v>42978</v>
      </c>
      <c r="B245" s="3"/>
      <c r="C245" s="4"/>
      <c r="D245" s="4"/>
      <c r="E245" s="4"/>
    </row>
    <row r="246" customFormat="false" ht="12.8" hidden="false" customHeight="false" outlineLevel="0" collapsed="false">
      <c r="A246" s="2" t="n">
        <f aca="false">IF(YEAR(A245)=YEAR(A245+1),A245+1," ")</f>
        <v>42979</v>
      </c>
      <c r="B246" s="3"/>
      <c r="C246" s="4"/>
      <c r="D246" s="4"/>
      <c r="E246" s="4"/>
    </row>
    <row r="247" customFormat="false" ht="12.8" hidden="false" customHeight="false" outlineLevel="0" collapsed="false">
      <c r="A247" s="2" t="n">
        <f aca="false">IF(YEAR(A246)=YEAR(A246+1),A246+1," ")</f>
        <v>42980</v>
      </c>
      <c r="B247" s="3"/>
      <c r="C247" s="4"/>
      <c r="D247" s="4"/>
      <c r="E247" s="4"/>
    </row>
    <row r="248" customFormat="false" ht="12.8" hidden="false" customHeight="false" outlineLevel="0" collapsed="false">
      <c r="A248" s="2" t="n">
        <f aca="false">IF(YEAR(A247)=YEAR(A247+1),A247+1," ")</f>
        <v>42981</v>
      </c>
      <c r="B248" s="3"/>
      <c r="C248" s="4"/>
      <c r="D248" s="4"/>
      <c r="E248" s="4"/>
    </row>
    <row r="249" customFormat="false" ht="12.8" hidden="false" customHeight="false" outlineLevel="0" collapsed="false">
      <c r="A249" s="2" t="n">
        <f aca="false">IF(YEAR(A248)=YEAR(A248+1),A248+1," ")</f>
        <v>42982</v>
      </c>
      <c r="B249" s="3"/>
      <c r="C249" s="4"/>
      <c r="D249" s="4"/>
      <c r="E249" s="4"/>
    </row>
    <row r="250" customFormat="false" ht="12.8" hidden="false" customHeight="false" outlineLevel="0" collapsed="false">
      <c r="A250" s="2" t="n">
        <f aca="false">IF(YEAR(A249)=YEAR(A249+1),A249+1," ")</f>
        <v>42983</v>
      </c>
      <c r="B250" s="3"/>
      <c r="C250" s="4"/>
      <c r="D250" s="4"/>
      <c r="E250" s="4"/>
    </row>
    <row r="251" customFormat="false" ht="12.8" hidden="false" customHeight="false" outlineLevel="0" collapsed="false">
      <c r="A251" s="2" t="n">
        <f aca="false">IF(YEAR(A250)=YEAR(A250+1),A250+1," ")</f>
        <v>42984</v>
      </c>
      <c r="B251" s="3"/>
      <c r="C251" s="4"/>
      <c r="D251" s="4"/>
      <c r="E251" s="4"/>
    </row>
    <row r="252" customFormat="false" ht="12.8" hidden="false" customHeight="false" outlineLevel="0" collapsed="false">
      <c r="A252" s="2" t="n">
        <f aca="false">IF(YEAR(A251)=YEAR(A251+1),A251+1," ")</f>
        <v>42985</v>
      </c>
      <c r="B252" s="3"/>
      <c r="C252" s="4"/>
      <c r="D252" s="4"/>
      <c r="E252" s="4"/>
    </row>
    <row r="253" customFormat="false" ht="12.8" hidden="false" customHeight="false" outlineLevel="0" collapsed="false">
      <c r="A253" s="2" t="n">
        <f aca="false">IF(YEAR(A252)=YEAR(A252+1),A252+1," ")</f>
        <v>42986</v>
      </c>
      <c r="B253" s="3"/>
      <c r="C253" s="4"/>
      <c r="D253" s="4"/>
      <c r="E253" s="4"/>
    </row>
    <row r="254" customFormat="false" ht="12.8" hidden="false" customHeight="false" outlineLevel="0" collapsed="false">
      <c r="A254" s="2" t="n">
        <f aca="false">IF(YEAR(A253)=YEAR(A253+1),A253+1," ")</f>
        <v>42987</v>
      </c>
      <c r="B254" s="3"/>
      <c r="C254" s="4"/>
      <c r="D254" s="4"/>
      <c r="E254" s="4"/>
    </row>
    <row r="255" customFormat="false" ht="12.8" hidden="false" customHeight="false" outlineLevel="0" collapsed="false">
      <c r="A255" s="2" t="n">
        <f aca="false">IF(YEAR(A254)=YEAR(A254+1),A254+1," ")</f>
        <v>42988</v>
      </c>
      <c r="B255" s="3"/>
      <c r="C255" s="4"/>
      <c r="D255" s="4"/>
      <c r="E255" s="4"/>
    </row>
    <row r="256" customFormat="false" ht="12.8" hidden="false" customHeight="false" outlineLevel="0" collapsed="false">
      <c r="A256" s="2" t="n">
        <f aca="false">IF(YEAR(A255)=YEAR(A255+1),A255+1," ")</f>
        <v>42989</v>
      </c>
      <c r="B256" s="3"/>
      <c r="C256" s="4"/>
      <c r="D256" s="4"/>
      <c r="E256" s="4"/>
    </row>
    <row r="257" customFormat="false" ht="12.8" hidden="false" customHeight="false" outlineLevel="0" collapsed="false">
      <c r="A257" s="2" t="n">
        <f aca="false">IF(YEAR(A256)=YEAR(A256+1),A256+1," ")</f>
        <v>42990</v>
      </c>
      <c r="B257" s="3"/>
      <c r="C257" s="4"/>
      <c r="D257" s="4"/>
      <c r="E257" s="4"/>
    </row>
    <row r="258" customFormat="false" ht="12.8" hidden="false" customHeight="false" outlineLevel="0" collapsed="false">
      <c r="A258" s="2" t="n">
        <f aca="false">IF(YEAR(A257)=YEAR(A257+1),A257+1," ")</f>
        <v>42991</v>
      </c>
      <c r="B258" s="3"/>
      <c r="C258" s="4"/>
      <c r="D258" s="4"/>
      <c r="E258" s="4"/>
    </row>
    <row r="259" customFormat="false" ht="12.8" hidden="false" customHeight="false" outlineLevel="0" collapsed="false">
      <c r="A259" s="2" t="n">
        <f aca="false">IF(YEAR(A258)=YEAR(A258+1),A258+1," ")</f>
        <v>42992</v>
      </c>
      <c r="B259" s="3"/>
      <c r="C259" s="4"/>
      <c r="D259" s="4"/>
      <c r="E259" s="4"/>
    </row>
    <row r="260" customFormat="false" ht="12.8" hidden="false" customHeight="false" outlineLevel="0" collapsed="false">
      <c r="A260" s="2" t="n">
        <f aca="false">IF(YEAR(A259)=YEAR(A259+1),A259+1," ")</f>
        <v>42993</v>
      </c>
      <c r="B260" s="3"/>
      <c r="C260" s="4"/>
      <c r="D260" s="4"/>
      <c r="E260" s="4"/>
    </row>
    <row r="261" customFormat="false" ht="12.8" hidden="false" customHeight="false" outlineLevel="0" collapsed="false">
      <c r="A261" s="2" t="n">
        <f aca="false">IF(YEAR(A260)=YEAR(A260+1),A260+1," ")</f>
        <v>42994</v>
      </c>
      <c r="B261" s="3"/>
      <c r="C261" s="4"/>
      <c r="D261" s="4"/>
      <c r="E261" s="4"/>
    </row>
    <row r="262" customFormat="false" ht="12.8" hidden="false" customHeight="false" outlineLevel="0" collapsed="false">
      <c r="A262" s="2" t="n">
        <f aca="false">IF(YEAR(A261)=YEAR(A261+1),A261+1," ")</f>
        <v>42995</v>
      </c>
      <c r="B262" s="3"/>
      <c r="C262" s="4"/>
      <c r="D262" s="4"/>
      <c r="E262" s="4"/>
    </row>
    <row r="263" customFormat="false" ht="12.8" hidden="false" customHeight="false" outlineLevel="0" collapsed="false">
      <c r="A263" s="2" t="n">
        <f aca="false">IF(YEAR(A262)=YEAR(A262+1),A262+1," ")</f>
        <v>42996</v>
      </c>
      <c r="B263" s="3"/>
      <c r="C263" s="4"/>
      <c r="D263" s="4"/>
      <c r="E263" s="4"/>
    </row>
    <row r="264" customFormat="false" ht="12.8" hidden="false" customHeight="false" outlineLevel="0" collapsed="false">
      <c r="A264" s="2" t="n">
        <f aca="false">IF(YEAR(A263)=YEAR(A263+1),A263+1," ")</f>
        <v>42997</v>
      </c>
      <c r="B264" s="3"/>
      <c r="C264" s="4"/>
      <c r="D264" s="4"/>
      <c r="E264" s="4"/>
    </row>
    <row r="265" customFormat="false" ht="12.8" hidden="false" customHeight="false" outlineLevel="0" collapsed="false">
      <c r="A265" s="2" t="n">
        <f aca="false">IF(YEAR(A264)=YEAR(A264+1),A264+1," ")</f>
        <v>42998</v>
      </c>
      <c r="B265" s="3"/>
      <c r="C265" s="4"/>
      <c r="D265" s="4"/>
      <c r="E265" s="4"/>
    </row>
    <row r="266" customFormat="false" ht="12.8" hidden="false" customHeight="false" outlineLevel="0" collapsed="false">
      <c r="A266" s="2" t="n">
        <f aca="false">IF(YEAR(A265)=YEAR(A265+1),A265+1," ")</f>
        <v>42999</v>
      </c>
      <c r="B266" s="3"/>
      <c r="C266" s="4"/>
      <c r="D266" s="4"/>
      <c r="E266" s="4"/>
    </row>
    <row r="267" customFormat="false" ht="12.8" hidden="false" customHeight="false" outlineLevel="0" collapsed="false">
      <c r="A267" s="2" t="n">
        <f aca="false">IF(YEAR(A266)=YEAR(A266+1),A266+1," ")</f>
        <v>43000</v>
      </c>
      <c r="B267" s="3"/>
      <c r="C267" s="4"/>
      <c r="D267" s="4"/>
      <c r="E267" s="4"/>
    </row>
    <row r="268" customFormat="false" ht="12.8" hidden="false" customHeight="false" outlineLevel="0" collapsed="false">
      <c r="A268" s="2" t="n">
        <f aca="false">IF(YEAR(A267)=YEAR(A267+1),A267+1," ")</f>
        <v>43001</v>
      </c>
      <c r="B268" s="3"/>
      <c r="C268" s="4"/>
      <c r="D268" s="4"/>
      <c r="E268" s="4"/>
    </row>
    <row r="269" customFormat="false" ht="12.8" hidden="false" customHeight="false" outlineLevel="0" collapsed="false">
      <c r="A269" s="2" t="n">
        <f aca="false">IF(YEAR(A268)=YEAR(A268+1),A268+1," ")</f>
        <v>43002</v>
      </c>
      <c r="B269" s="3"/>
      <c r="C269" s="4"/>
      <c r="D269" s="4"/>
      <c r="E269" s="4"/>
    </row>
    <row r="270" customFormat="false" ht="12.8" hidden="false" customHeight="false" outlineLevel="0" collapsed="false">
      <c r="A270" s="2" t="n">
        <f aca="false">IF(YEAR(A269)=YEAR(A269+1),A269+1," ")</f>
        <v>43003</v>
      </c>
      <c r="B270" s="3"/>
      <c r="C270" s="4"/>
      <c r="D270" s="4"/>
      <c r="E270" s="4"/>
    </row>
    <row r="271" customFormat="false" ht="12.8" hidden="false" customHeight="false" outlineLevel="0" collapsed="false">
      <c r="A271" s="2" t="n">
        <f aca="false">IF(YEAR(A270)=YEAR(A270+1),A270+1," ")</f>
        <v>43004</v>
      </c>
      <c r="B271" s="3"/>
      <c r="C271" s="4"/>
      <c r="D271" s="4"/>
      <c r="E271" s="4"/>
    </row>
    <row r="272" customFormat="false" ht="12.8" hidden="false" customHeight="false" outlineLevel="0" collapsed="false">
      <c r="A272" s="2" t="n">
        <f aca="false">IF(YEAR(A271)=YEAR(A271+1),A271+1," ")</f>
        <v>43005</v>
      </c>
      <c r="B272" s="3"/>
      <c r="C272" s="4"/>
      <c r="D272" s="4"/>
      <c r="E272" s="4"/>
    </row>
    <row r="273" customFormat="false" ht="12.8" hidden="false" customHeight="false" outlineLevel="0" collapsed="false">
      <c r="A273" s="2" t="n">
        <f aca="false">IF(YEAR(A272)=YEAR(A272+1),A272+1," ")</f>
        <v>43006</v>
      </c>
      <c r="B273" s="3"/>
      <c r="C273" s="4"/>
      <c r="D273" s="4"/>
      <c r="E273" s="4"/>
    </row>
    <row r="274" customFormat="false" ht="12.8" hidden="false" customHeight="false" outlineLevel="0" collapsed="false">
      <c r="A274" s="2" t="n">
        <f aca="false">IF(YEAR(A273)=YEAR(A273+1),A273+1," ")</f>
        <v>43007</v>
      </c>
      <c r="B274" s="3"/>
      <c r="C274" s="4"/>
      <c r="D274" s="4"/>
      <c r="E274" s="4"/>
    </row>
    <row r="275" customFormat="false" ht="12.8" hidden="false" customHeight="false" outlineLevel="0" collapsed="false">
      <c r="A275" s="2" t="n">
        <f aca="false">IF(YEAR(A274)=YEAR(A274+1),A274+1," ")</f>
        <v>43008</v>
      </c>
      <c r="B275" s="3"/>
      <c r="C275" s="4"/>
      <c r="D275" s="4"/>
      <c r="E275" s="4"/>
    </row>
    <row r="276" customFormat="false" ht="12.8" hidden="false" customHeight="false" outlineLevel="0" collapsed="false">
      <c r="A276" s="2" t="n">
        <f aca="false">IF(YEAR(A275)=YEAR(A275+1),A275+1," ")</f>
        <v>43009</v>
      </c>
      <c r="B276" s="3"/>
      <c r="C276" s="4"/>
      <c r="D276" s="4"/>
      <c r="E276" s="4"/>
    </row>
    <row r="277" customFormat="false" ht="12.8" hidden="false" customHeight="false" outlineLevel="0" collapsed="false">
      <c r="A277" s="2" t="n">
        <f aca="false">IF(YEAR(A276)=YEAR(A276+1),A276+1," ")</f>
        <v>43010</v>
      </c>
      <c r="B277" s="3"/>
      <c r="C277" s="4"/>
      <c r="D277" s="4"/>
      <c r="E277" s="4"/>
    </row>
    <row r="278" customFormat="false" ht="12.8" hidden="false" customHeight="false" outlineLevel="0" collapsed="false">
      <c r="A278" s="2" t="n">
        <f aca="false">IF(YEAR(A277)=YEAR(A277+1),A277+1," ")</f>
        <v>43011</v>
      </c>
      <c r="B278" s="3"/>
      <c r="C278" s="4"/>
      <c r="D278" s="4"/>
      <c r="E278" s="4"/>
    </row>
    <row r="279" customFormat="false" ht="12.8" hidden="false" customHeight="false" outlineLevel="0" collapsed="false">
      <c r="A279" s="2" t="n">
        <f aca="false">IF(YEAR(A278)=YEAR(A278+1),A278+1," ")</f>
        <v>43012</v>
      </c>
      <c r="B279" s="3"/>
      <c r="C279" s="4"/>
      <c r="D279" s="4"/>
      <c r="E279" s="4"/>
    </row>
    <row r="280" customFormat="false" ht="12.8" hidden="false" customHeight="false" outlineLevel="0" collapsed="false">
      <c r="A280" s="2" t="n">
        <f aca="false">IF(YEAR(A279)=YEAR(A279+1),A279+1," ")</f>
        <v>43013</v>
      </c>
      <c r="B280" s="3"/>
      <c r="C280" s="4"/>
      <c r="D280" s="4"/>
      <c r="E280" s="4"/>
    </row>
    <row r="281" customFormat="false" ht="12.8" hidden="false" customHeight="false" outlineLevel="0" collapsed="false">
      <c r="A281" s="2" t="n">
        <f aca="false">IF(YEAR(A280)=YEAR(A280+1),A280+1," ")</f>
        <v>43014</v>
      </c>
      <c r="B281" s="3"/>
      <c r="C281" s="4"/>
      <c r="D281" s="4"/>
      <c r="E281" s="4"/>
    </row>
    <row r="282" customFormat="false" ht="12.8" hidden="false" customHeight="false" outlineLevel="0" collapsed="false">
      <c r="A282" s="2" t="n">
        <f aca="false">IF(YEAR(A281)=YEAR(A281+1),A281+1," ")</f>
        <v>43015</v>
      </c>
      <c r="B282" s="3"/>
      <c r="C282" s="4"/>
      <c r="D282" s="4"/>
      <c r="E282" s="4"/>
    </row>
    <row r="283" customFormat="false" ht="12.8" hidden="false" customHeight="false" outlineLevel="0" collapsed="false">
      <c r="A283" s="2" t="n">
        <f aca="false">IF(YEAR(A282)=YEAR(A282+1),A282+1," ")</f>
        <v>43016</v>
      </c>
      <c r="B283" s="3"/>
      <c r="C283" s="4"/>
      <c r="D283" s="4"/>
      <c r="E283" s="4"/>
    </row>
    <row r="284" customFormat="false" ht="12.8" hidden="false" customHeight="false" outlineLevel="0" collapsed="false">
      <c r="A284" s="2" t="n">
        <f aca="false">IF(YEAR(A283)=YEAR(A283+1),A283+1," ")</f>
        <v>43017</v>
      </c>
      <c r="B284" s="3"/>
      <c r="C284" s="4"/>
      <c r="D284" s="4"/>
      <c r="E284" s="4"/>
    </row>
    <row r="285" customFormat="false" ht="12.8" hidden="false" customHeight="false" outlineLevel="0" collapsed="false">
      <c r="A285" s="2" t="n">
        <f aca="false">IF(YEAR(A284)=YEAR(A284+1),A284+1," ")</f>
        <v>43018</v>
      </c>
      <c r="B285" s="3"/>
      <c r="C285" s="4"/>
      <c r="D285" s="4"/>
      <c r="E285" s="4"/>
    </row>
    <row r="286" customFormat="false" ht="12.8" hidden="false" customHeight="false" outlineLevel="0" collapsed="false">
      <c r="A286" s="2" t="n">
        <f aca="false">IF(YEAR(A285)=YEAR(A285+1),A285+1," ")</f>
        <v>43019</v>
      </c>
      <c r="B286" s="3"/>
      <c r="C286" s="4"/>
      <c r="D286" s="4"/>
      <c r="E286" s="4"/>
    </row>
    <row r="287" customFormat="false" ht="12.8" hidden="false" customHeight="false" outlineLevel="0" collapsed="false">
      <c r="A287" s="2" t="n">
        <f aca="false">IF(YEAR(A286)=YEAR(A286+1),A286+1," ")</f>
        <v>43020</v>
      </c>
      <c r="B287" s="3"/>
      <c r="C287" s="4"/>
      <c r="D287" s="4"/>
      <c r="E287" s="4"/>
    </row>
    <row r="288" customFormat="false" ht="12.8" hidden="false" customHeight="false" outlineLevel="0" collapsed="false">
      <c r="A288" s="2" t="n">
        <f aca="false">IF(YEAR(A287)=YEAR(A287+1),A287+1," ")</f>
        <v>43021</v>
      </c>
      <c r="B288" s="3"/>
      <c r="C288" s="4"/>
      <c r="D288" s="4"/>
      <c r="E288" s="4"/>
    </row>
    <row r="289" customFormat="false" ht="12.8" hidden="false" customHeight="false" outlineLevel="0" collapsed="false">
      <c r="A289" s="2" t="n">
        <f aca="false">IF(YEAR(A288)=YEAR(A288+1),A288+1," ")</f>
        <v>43022</v>
      </c>
      <c r="B289" s="3"/>
      <c r="C289" s="4"/>
      <c r="D289" s="4"/>
      <c r="E289" s="4"/>
    </row>
    <row r="290" customFormat="false" ht="12.8" hidden="false" customHeight="false" outlineLevel="0" collapsed="false">
      <c r="A290" s="2" t="n">
        <f aca="false">IF(YEAR(A289)=YEAR(A289+1),A289+1," ")</f>
        <v>43023</v>
      </c>
      <c r="B290" s="3"/>
      <c r="C290" s="4"/>
      <c r="D290" s="4"/>
      <c r="E290" s="4"/>
    </row>
    <row r="291" customFormat="false" ht="12.8" hidden="false" customHeight="false" outlineLevel="0" collapsed="false">
      <c r="A291" s="2" t="n">
        <f aca="false">IF(YEAR(A290)=YEAR(A290+1),A290+1," ")</f>
        <v>43024</v>
      </c>
      <c r="B291" s="3"/>
      <c r="C291" s="4"/>
      <c r="D291" s="4"/>
      <c r="E291" s="4"/>
    </row>
    <row r="292" customFormat="false" ht="12.8" hidden="false" customHeight="false" outlineLevel="0" collapsed="false">
      <c r="A292" s="2" t="n">
        <f aca="false">IF(YEAR(A291)=YEAR(A291+1),A291+1," ")</f>
        <v>43025</v>
      </c>
      <c r="B292" s="3"/>
      <c r="C292" s="4"/>
      <c r="D292" s="4"/>
      <c r="E292" s="4"/>
    </row>
    <row r="293" customFormat="false" ht="12.8" hidden="false" customHeight="false" outlineLevel="0" collapsed="false">
      <c r="A293" s="2" t="n">
        <f aca="false">IF(YEAR(A292)=YEAR(A292+1),A292+1," ")</f>
        <v>43026</v>
      </c>
      <c r="B293" s="3"/>
      <c r="C293" s="4"/>
      <c r="D293" s="4"/>
      <c r="E293" s="4"/>
    </row>
    <row r="294" customFormat="false" ht="12.8" hidden="false" customHeight="false" outlineLevel="0" collapsed="false">
      <c r="A294" s="2" t="n">
        <f aca="false">IF(YEAR(A293)=YEAR(A293+1),A293+1," ")</f>
        <v>43027</v>
      </c>
      <c r="B294" s="3"/>
      <c r="C294" s="4"/>
      <c r="D294" s="4"/>
      <c r="E294" s="4"/>
    </row>
    <row r="295" customFormat="false" ht="12.8" hidden="false" customHeight="false" outlineLevel="0" collapsed="false">
      <c r="A295" s="2" t="n">
        <f aca="false">IF(YEAR(A294)=YEAR(A294+1),A294+1," ")</f>
        <v>43028</v>
      </c>
      <c r="B295" s="3"/>
      <c r="C295" s="4"/>
      <c r="D295" s="4"/>
      <c r="E295" s="4"/>
    </row>
    <row r="296" customFormat="false" ht="12.8" hidden="false" customHeight="false" outlineLevel="0" collapsed="false">
      <c r="A296" s="2" t="n">
        <f aca="false">IF(YEAR(A295)=YEAR(A295+1),A295+1," ")</f>
        <v>43029</v>
      </c>
      <c r="B296" s="3"/>
      <c r="C296" s="4"/>
      <c r="D296" s="4"/>
      <c r="E296" s="4"/>
    </row>
    <row r="297" customFormat="false" ht="12.8" hidden="false" customHeight="false" outlineLevel="0" collapsed="false">
      <c r="A297" s="2" t="n">
        <f aca="false">IF(YEAR(A296)=YEAR(A296+1),A296+1," ")</f>
        <v>43030</v>
      </c>
      <c r="B297" s="3"/>
      <c r="C297" s="4"/>
      <c r="D297" s="4"/>
      <c r="E297" s="4"/>
    </row>
    <row r="298" customFormat="false" ht="12.8" hidden="false" customHeight="false" outlineLevel="0" collapsed="false">
      <c r="A298" s="2" t="n">
        <f aca="false">IF(YEAR(A297)=YEAR(A297+1),A297+1," ")</f>
        <v>43031</v>
      </c>
      <c r="B298" s="3"/>
      <c r="C298" s="4"/>
      <c r="D298" s="4"/>
      <c r="E298" s="4"/>
    </row>
    <row r="299" customFormat="false" ht="12.8" hidden="false" customHeight="false" outlineLevel="0" collapsed="false">
      <c r="A299" s="2" t="n">
        <f aca="false">IF(YEAR(A298)=YEAR(A298+1),A298+1," ")</f>
        <v>43032</v>
      </c>
      <c r="B299" s="3"/>
      <c r="C299" s="4"/>
      <c r="D299" s="4"/>
      <c r="E299" s="4"/>
    </row>
    <row r="300" customFormat="false" ht="12.8" hidden="false" customHeight="false" outlineLevel="0" collapsed="false">
      <c r="A300" s="2" t="n">
        <f aca="false">IF(YEAR(A299)=YEAR(A299+1),A299+1," ")</f>
        <v>43033</v>
      </c>
      <c r="B300" s="3"/>
      <c r="C300" s="4"/>
      <c r="D300" s="4"/>
      <c r="E300" s="4"/>
    </row>
    <row r="301" customFormat="false" ht="12.8" hidden="false" customHeight="false" outlineLevel="0" collapsed="false">
      <c r="A301" s="2" t="n">
        <f aca="false">IF(YEAR(A300)=YEAR(A300+1),A300+1," ")</f>
        <v>43034</v>
      </c>
      <c r="B301" s="3"/>
      <c r="C301" s="4"/>
      <c r="D301" s="4"/>
      <c r="E301" s="4"/>
    </row>
    <row r="302" customFormat="false" ht="12.8" hidden="false" customHeight="false" outlineLevel="0" collapsed="false">
      <c r="A302" s="2" t="n">
        <f aca="false">IF(YEAR(A301)=YEAR(A301+1),A301+1," ")</f>
        <v>43035</v>
      </c>
      <c r="B302" s="3"/>
      <c r="C302" s="4"/>
      <c r="D302" s="4"/>
      <c r="E302" s="4"/>
    </row>
    <row r="303" customFormat="false" ht="12.8" hidden="false" customHeight="false" outlineLevel="0" collapsed="false">
      <c r="A303" s="2" t="n">
        <f aca="false">IF(YEAR(A302)=YEAR(A302+1),A302+1," ")</f>
        <v>43036</v>
      </c>
      <c r="B303" s="3"/>
      <c r="C303" s="4"/>
      <c r="D303" s="4"/>
      <c r="E303" s="4"/>
    </row>
    <row r="304" customFormat="false" ht="12.8" hidden="false" customHeight="false" outlineLevel="0" collapsed="false">
      <c r="A304" s="2" t="n">
        <f aca="false">IF(YEAR(A303)=YEAR(A303+1),A303+1," ")</f>
        <v>43037</v>
      </c>
      <c r="B304" s="3"/>
      <c r="C304" s="4"/>
      <c r="D304" s="4"/>
      <c r="E304" s="4"/>
    </row>
    <row r="305" customFormat="false" ht="12.8" hidden="false" customHeight="false" outlineLevel="0" collapsed="false">
      <c r="A305" s="2" t="n">
        <f aca="false">IF(YEAR(A304)=YEAR(A304+1),A304+1," ")</f>
        <v>43038</v>
      </c>
      <c r="B305" s="3"/>
      <c r="C305" s="4"/>
      <c r="D305" s="4"/>
      <c r="E305" s="4"/>
    </row>
    <row r="306" customFormat="false" ht="12.8" hidden="false" customHeight="false" outlineLevel="0" collapsed="false">
      <c r="A306" s="2" t="n">
        <f aca="false">IF(YEAR(A305)=YEAR(A305+1),A305+1," ")</f>
        <v>43039</v>
      </c>
      <c r="B306" s="3"/>
      <c r="C306" s="4"/>
      <c r="D306" s="4"/>
      <c r="E306" s="4"/>
    </row>
    <row r="307" customFormat="false" ht="12.8" hidden="false" customHeight="false" outlineLevel="0" collapsed="false">
      <c r="A307" s="2" t="n">
        <f aca="false">IF(YEAR(A306)=YEAR(A306+1),A306+1," ")</f>
        <v>43040</v>
      </c>
      <c r="B307" s="3"/>
      <c r="C307" s="4"/>
      <c r="D307" s="4"/>
      <c r="E307" s="4"/>
    </row>
    <row r="308" customFormat="false" ht="12.8" hidden="false" customHeight="false" outlineLevel="0" collapsed="false">
      <c r="A308" s="2" t="n">
        <f aca="false">IF(YEAR(A307)=YEAR(A307+1),A307+1," ")</f>
        <v>43041</v>
      </c>
      <c r="B308" s="3"/>
      <c r="C308" s="4"/>
      <c r="D308" s="4"/>
      <c r="E308" s="4"/>
    </row>
    <row r="309" customFormat="false" ht="12.8" hidden="false" customHeight="false" outlineLevel="0" collapsed="false">
      <c r="A309" s="2" t="n">
        <f aca="false">IF(YEAR(A308)=YEAR(A308+1),A308+1," ")</f>
        <v>43042</v>
      </c>
      <c r="B309" s="3"/>
      <c r="C309" s="4"/>
      <c r="D309" s="4"/>
      <c r="E309" s="4"/>
    </row>
    <row r="310" customFormat="false" ht="12.8" hidden="false" customHeight="false" outlineLevel="0" collapsed="false">
      <c r="A310" s="2" t="n">
        <f aca="false">IF(YEAR(A309)=YEAR(A309+1),A309+1," ")</f>
        <v>43043</v>
      </c>
      <c r="B310" s="3"/>
      <c r="C310" s="4"/>
      <c r="D310" s="4"/>
      <c r="E310" s="4"/>
    </row>
    <row r="311" customFormat="false" ht="12.8" hidden="false" customHeight="false" outlineLevel="0" collapsed="false">
      <c r="A311" s="2" t="n">
        <f aca="false">IF(YEAR(A310)=YEAR(A310+1),A310+1," ")</f>
        <v>43044</v>
      </c>
      <c r="B311" s="3"/>
      <c r="C311" s="4"/>
      <c r="D311" s="4"/>
      <c r="E311" s="4"/>
    </row>
    <row r="312" customFormat="false" ht="12.8" hidden="false" customHeight="false" outlineLevel="0" collapsed="false">
      <c r="A312" s="2" t="n">
        <f aca="false">IF(YEAR(A311)=YEAR(A311+1),A311+1," ")</f>
        <v>43045</v>
      </c>
      <c r="B312" s="3"/>
      <c r="C312" s="4"/>
      <c r="D312" s="4"/>
      <c r="E312" s="4"/>
    </row>
    <row r="313" customFormat="false" ht="12.8" hidden="false" customHeight="false" outlineLevel="0" collapsed="false">
      <c r="A313" s="2" t="n">
        <f aca="false">IF(YEAR(A312)=YEAR(A312+1),A312+1," ")</f>
        <v>43046</v>
      </c>
      <c r="B313" s="3"/>
      <c r="C313" s="4"/>
      <c r="D313" s="4"/>
      <c r="E313" s="4"/>
    </row>
    <row r="314" customFormat="false" ht="12.8" hidden="false" customHeight="false" outlineLevel="0" collapsed="false">
      <c r="A314" s="2" t="n">
        <f aca="false">IF(YEAR(A313)=YEAR(A313+1),A313+1," ")</f>
        <v>43047</v>
      </c>
      <c r="B314" s="3"/>
      <c r="C314" s="4"/>
      <c r="D314" s="4"/>
      <c r="E314" s="4"/>
    </row>
    <row r="315" customFormat="false" ht="12.8" hidden="false" customHeight="false" outlineLevel="0" collapsed="false">
      <c r="A315" s="2" t="n">
        <f aca="false">IF(YEAR(A314)=YEAR(A314+1),A314+1," ")</f>
        <v>43048</v>
      </c>
      <c r="B315" s="3"/>
      <c r="C315" s="4"/>
      <c r="D315" s="4"/>
      <c r="E315" s="4"/>
    </row>
    <row r="316" customFormat="false" ht="12.8" hidden="false" customHeight="false" outlineLevel="0" collapsed="false">
      <c r="A316" s="2" t="n">
        <f aca="false">IF(YEAR(A315)=YEAR(A315+1),A315+1," ")</f>
        <v>43049</v>
      </c>
      <c r="B316" s="3"/>
      <c r="C316" s="4"/>
      <c r="D316" s="4"/>
      <c r="E316" s="4"/>
    </row>
    <row r="317" customFormat="false" ht="12.8" hidden="false" customHeight="false" outlineLevel="0" collapsed="false">
      <c r="A317" s="2" t="n">
        <f aca="false">IF(YEAR(A316)=YEAR(A316+1),A316+1," ")</f>
        <v>43050</v>
      </c>
      <c r="B317" s="3"/>
      <c r="C317" s="4"/>
      <c r="D317" s="4"/>
      <c r="E317" s="4"/>
    </row>
    <row r="318" customFormat="false" ht="12.8" hidden="false" customHeight="false" outlineLevel="0" collapsed="false">
      <c r="A318" s="2" t="n">
        <f aca="false">IF(YEAR(A317)=YEAR(A317+1),A317+1," ")</f>
        <v>43051</v>
      </c>
      <c r="B318" s="3"/>
      <c r="C318" s="4"/>
      <c r="D318" s="4"/>
      <c r="E318" s="4"/>
    </row>
    <row r="319" customFormat="false" ht="12.8" hidden="false" customHeight="false" outlineLevel="0" collapsed="false">
      <c r="A319" s="2" t="n">
        <f aca="false">IF(YEAR(A318)=YEAR(A318+1),A318+1," ")</f>
        <v>43052</v>
      </c>
      <c r="B319" s="3"/>
      <c r="C319" s="4"/>
      <c r="D319" s="4"/>
      <c r="E319" s="4"/>
    </row>
    <row r="320" customFormat="false" ht="12.8" hidden="false" customHeight="false" outlineLevel="0" collapsed="false">
      <c r="A320" s="2" t="n">
        <f aca="false">IF(YEAR(A319)=YEAR(A319+1),A319+1," ")</f>
        <v>43053</v>
      </c>
      <c r="B320" s="3"/>
      <c r="C320" s="4"/>
      <c r="D320" s="4"/>
      <c r="E320" s="4"/>
    </row>
    <row r="321" customFormat="false" ht="12.8" hidden="false" customHeight="false" outlineLevel="0" collapsed="false">
      <c r="A321" s="2" t="n">
        <f aca="false">IF(YEAR(A320)=YEAR(A320+1),A320+1," ")</f>
        <v>43054</v>
      </c>
      <c r="B321" s="3"/>
      <c r="C321" s="4"/>
      <c r="D321" s="4"/>
      <c r="E321" s="4"/>
    </row>
    <row r="322" customFormat="false" ht="12.8" hidden="false" customHeight="false" outlineLevel="0" collapsed="false">
      <c r="A322" s="2" t="n">
        <f aca="false">IF(YEAR(A321)=YEAR(A321+1),A321+1," ")</f>
        <v>43055</v>
      </c>
      <c r="B322" s="3"/>
      <c r="C322" s="4"/>
      <c r="D322" s="4"/>
      <c r="E322" s="4"/>
    </row>
    <row r="323" customFormat="false" ht="12.8" hidden="false" customHeight="false" outlineLevel="0" collapsed="false">
      <c r="A323" s="2" t="n">
        <f aca="false">IF(YEAR(A322)=YEAR(A322+1),A322+1," ")</f>
        <v>43056</v>
      </c>
      <c r="B323" s="3"/>
      <c r="C323" s="4"/>
      <c r="D323" s="4"/>
      <c r="E323" s="4"/>
    </row>
    <row r="324" customFormat="false" ht="12.8" hidden="false" customHeight="false" outlineLevel="0" collapsed="false">
      <c r="A324" s="2" t="n">
        <f aca="false">IF(YEAR(A323)=YEAR(A323+1),A323+1," ")</f>
        <v>43057</v>
      </c>
      <c r="B324" s="3"/>
      <c r="C324" s="4"/>
      <c r="D324" s="4"/>
      <c r="E324" s="4"/>
    </row>
    <row r="325" customFormat="false" ht="12.8" hidden="false" customHeight="false" outlineLevel="0" collapsed="false">
      <c r="A325" s="2" t="n">
        <f aca="false">IF(YEAR(A324)=YEAR(A324+1),A324+1," ")</f>
        <v>43058</v>
      </c>
      <c r="B325" s="3"/>
      <c r="C325" s="4"/>
      <c r="D325" s="4"/>
      <c r="E325" s="4"/>
    </row>
    <row r="326" customFormat="false" ht="12.8" hidden="false" customHeight="false" outlineLevel="0" collapsed="false">
      <c r="A326" s="2" t="n">
        <f aca="false">IF(YEAR(A325)=YEAR(A325+1),A325+1," ")</f>
        <v>43059</v>
      </c>
      <c r="B326" s="3"/>
      <c r="C326" s="4"/>
      <c r="D326" s="4"/>
      <c r="E326" s="4"/>
    </row>
    <row r="327" customFormat="false" ht="12.8" hidden="false" customHeight="false" outlineLevel="0" collapsed="false">
      <c r="A327" s="2" t="n">
        <f aca="false">IF(YEAR(A326)=YEAR(A326+1),A326+1," ")</f>
        <v>43060</v>
      </c>
      <c r="B327" s="3"/>
      <c r="C327" s="4"/>
      <c r="D327" s="4"/>
      <c r="E327" s="4"/>
    </row>
    <row r="328" customFormat="false" ht="12.8" hidden="false" customHeight="false" outlineLevel="0" collapsed="false">
      <c r="A328" s="2" t="n">
        <f aca="false">IF(YEAR(A327)=YEAR(A327+1),A327+1," ")</f>
        <v>43061</v>
      </c>
      <c r="B328" s="3"/>
      <c r="C328" s="4"/>
      <c r="D328" s="4"/>
      <c r="E328" s="4"/>
    </row>
    <row r="329" customFormat="false" ht="12.8" hidden="false" customHeight="false" outlineLevel="0" collapsed="false">
      <c r="A329" s="2" t="n">
        <f aca="false">IF(YEAR(A328)=YEAR(A328+1),A328+1," ")</f>
        <v>43062</v>
      </c>
      <c r="B329" s="3"/>
      <c r="C329" s="4"/>
      <c r="D329" s="4"/>
      <c r="E329" s="4"/>
    </row>
    <row r="330" customFormat="false" ht="12.8" hidden="false" customHeight="false" outlineLevel="0" collapsed="false">
      <c r="A330" s="2" t="n">
        <f aca="false">IF(YEAR(A329)=YEAR(A329+1),A329+1," ")</f>
        <v>43063</v>
      </c>
      <c r="B330" s="3"/>
      <c r="C330" s="4"/>
      <c r="D330" s="4"/>
      <c r="E330" s="4"/>
    </row>
    <row r="331" customFormat="false" ht="12.8" hidden="false" customHeight="false" outlineLevel="0" collapsed="false">
      <c r="A331" s="2" t="n">
        <f aca="false">IF(YEAR(A330)=YEAR(A330+1),A330+1," ")</f>
        <v>43064</v>
      </c>
      <c r="B331" s="3"/>
      <c r="C331" s="4"/>
      <c r="D331" s="4"/>
      <c r="E331" s="4"/>
    </row>
    <row r="332" customFormat="false" ht="12.8" hidden="false" customHeight="false" outlineLevel="0" collapsed="false">
      <c r="A332" s="2" t="n">
        <f aca="false">IF(YEAR(A331)=YEAR(A331+1),A331+1," ")</f>
        <v>43065</v>
      </c>
      <c r="B332" s="3"/>
      <c r="C332" s="4"/>
      <c r="D332" s="4"/>
      <c r="E332" s="4"/>
    </row>
    <row r="333" customFormat="false" ht="12.8" hidden="false" customHeight="false" outlineLevel="0" collapsed="false">
      <c r="A333" s="2" t="n">
        <f aca="false">IF(YEAR(A332)=YEAR(A332+1),A332+1," ")</f>
        <v>43066</v>
      </c>
      <c r="B333" s="3"/>
      <c r="C333" s="4"/>
      <c r="D333" s="4"/>
      <c r="E333" s="4"/>
    </row>
    <row r="334" customFormat="false" ht="12.8" hidden="false" customHeight="false" outlineLevel="0" collapsed="false">
      <c r="A334" s="2" t="n">
        <f aca="false">IF(YEAR(A333)=YEAR(A333+1),A333+1," ")</f>
        <v>43067</v>
      </c>
      <c r="B334" s="3"/>
      <c r="C334" s="4"/>
      <c r="D334" s="4"/>
      <c r="E334" s="4"/>
    </row>
    <row r="335" customFormat="false" ht="12.8" hidden="false" customHeight="false" outlineLevel="0" collapsed="false">
      <c r="A335" s="2" t="n">
        <f aca="false">IF(YEAR(A334)=YEAR(A334+1),A334+1," ")</f>
        <v>43068</v>
      </c>
      <c r="B335" s="3"/>
      <c r="C335" s="4"/>
      <c r="D335" s="4"/>
      <c r="E335" s="4"/>
    </row>
    <row r="336" customFormat="false" ht="12.8" hidden="false" customHeight="false" outlineLevel="0" collapsed="false">
      <c r="A336" s="2" t="n">
        <f aca="false">IF(YEAR(A335)=YEAR(A335+1),A335+1," ")</f>
        <v>43069</v>
      </c>
      <c r="B336" s="3"/>
      <c r="C336" s="4"/>
      <c r="D336" s="4"/>
      <c r="E336" s="4"/>
    </row>
    <row r="337" customFormat="false" ht="12.8" hidden="false" customHeight="false" outlineLevel="0" collapsed="false">
      <c r="A337" s="2" t="n">
        <f aca="false">IF(YEAR(A336)=YEAR(A336+1),A336+1," ")</f>
        <v>43070</v>
      </c>
      <c r="B337" s="3"/>
      <c r="C337" s="4"/>
      <c r="D337" s="4"/>
      <c r="E337" s="4"/>
    </row>
    <row r="338" customFormat="false" ht="12.8" hidden="false" customHeight="false" outlineLevel="0" collapsed="false">
      <c r="A338" s="2" t="n">
        <f aca="false">IF(YEAR(A337)=YEAR(A337+1),A337+1," ")</f>
        <v>43071</v>
      </c>
      <c r="B338" s="3"/>
      <c r="C338" s="4"/>
      <c r="D338" s="4"/>
      <c r="E338" s="4"/>
    </row>
    <row r="339" customFormat="false" ht="12.8" hidden="false" customHeight="false" outlineLevel="0" collapsed="false">
      <c r="A339" s="2" t="n">
        <f aca="false">IF(YEAR(A338)=YEAR(A338+1),A338+1," ")</f>
        <v>43072</v>
      </c>
      <c r="B339" s="3"/>
      <c r="C339" s="4"/>
      <c r="D339" s="4"/>
      <c r="E339" s="4"/>
    </row>
    <row r="340" customFormat="false" ht="12.8" hidden="false" customHeight="false" outlineLevel="0" collapsed="false">
      <c r="A340" s="2" t="n">
        <f aca="false">IF(YEAR(A339)=YEAR(A339+1),A339+1," ")</f>
        <v>43073</v>
      </c>
      <c r="B340" s="3"/>
      <c r="C340" s="4"/>
      <c r="D340" s="4"/>
      <c r="E340" s="4"/>
    </row>
    <row r="341" customFormat="false" ht="12.8" hidden="false" customHeight="false" outlineLevel="0" collapsed="false">
      <c r="A341" s="2" t="n">
        <f aca="false">IF(YEAR(A340)=YEAR(A340+1),A340+1," ")</f>
        <v>43074</v>
      </c>
      <c r="B341" s="3"/>
      <c r="C341" s="4"/>
      <c r="D341" s="4"/>
      <c r="E341" s="4"/>
    </row>
    <row r="342" customFormat="false" ht="12.8" hidden="false" customHeight="false" outlineLevel="0" collapsed="false">
      <c r="A342" s="2" t="n">
        <f aca="false">IF(YEAR(A341)=YEAR(A341+1),A341+1," ")</f>
        <v>43075</v>
      </c>
      <c r="B342" s="3"/>
      <c r="C342" s="4"/>
      <c r="D342" s="4"/>
      <c r="E342" s="4"/>
    </row>
    <row r="343" customFormat="false" ht="12.8" hidden="false" customHeight="false" outlineLevel="0" collapsed="false">
      <c r="A343" s="2" t="n">
        <f aca="false">IF(YEAR(A342)=YEAR(A342+1),A342+1," ")</f>
        <v>43076</v>
      </c>
      <c r="B343" s="3"/>
      <c r="C343" s="4"/>
      <c r="D343" s="4"/>
      <c r="E343" s="4"/>
    </row>
    <row r="344" customFormat="false" ht="12.8" hidden="false" customHeight="false" outlineLevel="0" collapsed="false">
      <c r="A344" s="2" t="n">
        <f aca="false">IF(YEAR(A343)=YEAR(A343+1),A343+1," ")</f>
        <v>43077</v>
      </c>
      <c r="B344" s="3"/>
      <c r="C344" s="4"/>
      <c r="D344" s="4"/>
      <c r="E344" s="4"/>
    </row>
    <row r="345" customFormat="false" ht="12.8" hidden="false" customHeight="false" outlineLevel="0" collapsed="false">
      <c r="A345" s="2" t="n">
        <f aca="false">IF(YEAR(A344)=YEAR(A344+1),A344+1," ")</f>
        <v>43078</v>
      </c>
      <c r="B345" s="3"/>
      <c r="C345" s="4"/>
      <c r="D345" s="4"/>
      <c r="E345" s="4"/>
    </row>
    <row r="346" customFormat="false" ht="12.8" hidden="false" customHeight="false" outlineLevel="0" collapsed="false">
      <c r="A346" s="2" t="n">
        <f aca="false">IF(YEAR(A345)=YEAR(A345+1),A345+1," ")</f>
        <v>43079</v>
      </c>
      <c r="B346" s="3"/>
      <c r="C346" s="4"/>
      <c r="D346" s="4"/>
      <c r="E346" s="4"/>
    </row>
    <row r="347" customFormat="false" ht="12.8" hidden="false" customHeight="false" outlineLevel="0" collapsed="false">
      <c r="A347" s="2" t="n">
        <f aca="false">IF(YEAR(A346)=YEAR(A346+1),A346+1," ")</f>
        <v>43080</v>
      </c>
      <c r="B347" s="3"/>
      <c r="C347" s="4"/>
      <c r="D347" s="4"/>
      <c r="E347" s="4"/>
    </row>
    <row r="348" customFormat="false" ht="12.8" hidden="false" customHeight="false" outlineLevel="0" collapsed="false">
      <c r="A348" s="2" t="n">
        <f aca="false">IF(YEAR(A347)=YEAR(A347+1),A347+1," ")</f>
        <v>43081</v>
      </c>
      <c r="B348" s="3"/>
      <c r="C348" s="4"/>
      <c r="D348" s="4"/>
      <c r="E348" s="4"/>
    </row>
    <row r="349" customFormat="false" ht="12.8" hidden="false" customHeight="false" outlineLevel="0" collapsed="false">
      <c r="A349" s="2" t="n">
        <f aca="false">IF(YEAR(A348)=YEAR(A348+1),A348+1," ")</f>
        <v>43082</v>
      </c>
      <c r="B349" s="3"/>
      <c r="C349" s="4"/>
      <c r="D349" s="4"/>
      <c r="E349" s="4"/>
    </row>
    <row r="350" customFormat="false" ht="12.8" hidden="false" customHeight="false" outlineLevel="0" collapsed="false">
      <c r="A350" s="2" t="n">
        <f aca="false">IF(YEAR(A349)=YEAR(A349+1),A349+1," ")</f>
        <v>43083</v>
      </c>
      <c r="B350" s="3"/>
      <c r="C350" s="4"/>
      <c r="D350" s="4"/>
      <c r="E350" s="4"/>
    </row>
    <row r="351" customFormat="false" ht="12.8" hidden="false" customHeight="false" outlineLevel="0" collapsed="false">
      <c r="A351" s="2" t="n">
        <f aca="false">IF(YEAR(A350)=YEAR(A350+1),A350+1," ")</f>
        <v>43084</v>
      </c>
      <c r="B351" s="3"/>
      <c r="C351" s="4"/>
      <c r="D351" s="4"/>
      <c r="E351" s="4"/>
    </row>
    <row r="352" customFormat="false" ht="12.8" hidden="false" customHeight="false" outlineLevel="0" collapsed="false">
      <c r="A352" s="2" t="n">
        <f aca="false">IF(YEAR(A351)=YEAR(A351+1),A351+1," ")</f>
        <v>43085</v>
      </c>
      <c r="B352" s="3"/>
      <c r="C352" s="4"/>
      <c r="D352" s="4"/>
      <c r="E352" s="4"/>
    </row>
    <row r="353" customFormat="false" ht="12.8" hidden="false" customHeight="false" outlineLevel="0" collapsed="false">
      <c r="A353" s="2" t="n">
        <f aca="false">IF(YEAR(A352)=YEAR(A352+1),A352+1," ")</f>
        <v>43086</v>
      </c>
      <c r="B353" s="3"/>
      <c r="C353" s="4"/>
      <c r="D353" s="4"/>
      <c r="E353" s="4"/>
    </row>
    <row r="354" customFormat="false" ht="12.8" hidden="false" customHeight="false" outlineLevel="0" collapsed="false">
      <c r="A354" s="2" t="n">
        <f aca="false">IF(YEAR(A353)=YEAR(A353+1),A353+1," ")</f>
        <v>43087</v>
      </c>
      <c r="B354" s="3"/>
      <c r="C354" s="4"/>
      <c r="D354" s="4"/>
      <c r="E354" s="4"/>
    </row>
    <row r="355" customFormat="false" ht="12.8" hidden="false" customHeight="false" outlineLevel="0" collapsed="false">
      <c r="A355" s="2" t="n">
        <f aca="false">IF(YEAR(A354)=YEAR(A354+1),A354+1," ")</f>
        <v>43088</v>
      </c>
      <c r="B355" s="3"/>
      <c r="C355" s="4"/>
      <c r="D355" s="4"/>
      <c r="E355" s="4"/>
    </row>
    <row r="356" customFormat="false" ht="12.8" hidden="false" customHeight="false" outlineLevel="0" collapsed="false">
      <c r="A356" s="2" t="n">
        <f aca="false">IF(YEAR(A355)=YEAR(A355+1),A355+1," ")</f>
        <v>43089</v>
      </c>
      <c r="B356" s="3"/>
      <c r="C356" s="4"/>
      <c r="D356" s="4"/>
      <c r="E356" s="4"/>
    </row>
    <row r="357" customFormat="false" ht="12.8" hidden="false" customHeight="false" outlineLevel="0" collapsed="false">
      <c r="A357" s="2" t="n">
        <f aca="false">IF(YEAR(A356)=YEAR(A356+1),A356+1," ")</f>
        <v>43090</v>
      </c>
      <c r="B357" s="3"/>
      <c r="C357" s="4"/>
      <c r="D357" s="4"/>
      <c r="E357" s="4"/>
    </row>
    <row r="358" customFormat="false" ht="12.8" hidden="false" customHeight="false" outlineLevel="0" collapsed="false">
      <c r="A358" s="2" t="n">
        <f aca="false">IF(YEAR(A357)=YEAR(A357+1),A357+1," ")</f>
        <v>43091</v>
      </c>
      <c r="B358" s="3"/>
      <c r="C358" s="4"/>
      <c r="D358" s="4"/>
      <c r="E358" s="4"/>
    </row>
    <row r="359" customFormat="false" ht="12.8" hidden="false" customHeight="false" outlineLevel="0" collapsed="false">
      <c r="A359" s="2" t="n">
        <f aca="false">IF(YEAR(A358)=YEAR(A358+1),A358+1," ")</f>
        <v>43092</v>
      </c>
      <c r="B359" s="3"/>
      <c r="C359" s="4"/>
      <c r="D359" s="4"/>
      <c r="E359" s="4"/>
    </row>
    <row r="360" customFormat="false" ht="12.8" hidden="false" customHeight="false" outlineLevel="0" collapsed="false">
      <c r="A360" s="2" t="n">
        <f aca="false">IF(YEAR(A359)=YEAR(A359+1),A359+1," ")</f>
        <v>43093</v>
      </c>
      <c r="B360" s="3"/>
      <c r="C360" s="4"/>
      <c r="D360" s="4"/>
      <c r="E360" s="4"/>
    </row>
    <row r="361" customFormat="false" ht="12.8" hidden="false" customHeight="false" outlineLevel="0" collapsed="false">
      <c r="A361" s="2" t="n">
        <f aca="false">IF(YEAR(A360)=YEAR(A360+1),A360+1," ")</f>
        <v>43094</v>
      </c>
      <c r="B361" s="3"/>
      <c r="C361" s="4"/>
      <c r="D361" s="4"/>
      <c r="E361" s="4"/>
    </row>
    <row r="362" customFormat="false" ht="12.8" hidden="false" customHeight="false" outlineLevel="0" collapsed="false">
      <c r="A362" s="2" t="n">
        <f aca="false">IF(YEAR(A361)=YEAR(A361+1),A361+1," ")</f>
        <v>43095</v>
      </c>
      <c r="B362" s="3"/>
      <c r="C362" s="4"/>
      <c r="D362" s="4"/>
      <c r="E362" s="4"/>
    </row>
    <row r="363" customFormat="false" ht="12.8" hidden="false" customHeight="false" outlineLevel="0" collapsed="false">
      <c r="A363" s="2" t="n">
        <f aca="false">IF(YEAR(A362)=YEAR(A362+1),A362+1," ")</f>
        <v>43096</v>
      </c>
      <c r="B363" s="3"/>
      <c r="C363" s="4"/>
      <c r="D363" s="4"/>
      <c r="E363" s="4"/>
    </row>
    <row r="364" customFormat="false" ht="12.8" hidden="false" customHeight="false" outlineLevel="0" collapsed="false">
      <c r="A364" s="2" t="n">
        <f aca="false">IF(YEAR(A363)=YEAR(A363+1),A363+1," ")</f>
        <v>43097</v>
      </c>
      <c r="B364" s="3"/>
      <c r="C364" s="4"/>
      <c r="D364" s="4"/>
      <c r="E364" s="4"/>
    </row>
    <row r="365" customFormat="false" ht="12.8" hidden="false" customHeight="false" outlineLevel="0" collapsed="false">
      <c r="A365" s="2" t="n">
        <f aca="false">IF(YEAR(A364)=YEAR(A364+1),A364+1," ")</f>
        <v>43098</v>
      </c>
      <c r="B365" s="3"/>
      <c r="C365" s="4"/>
      <c r="D365" s="4"/>
      <c r="E365" s="4"/>
    </row>
    <row r="366" customFormat="false" ht="12.8" hidden="false" customHeight="false" outlineLevel="0" collapsed="false">
      <c r="A366" s="2" t="n">
        <f aca="false">IF(YEAR(A365)=YEAR(A365+1),A365+1," ")</f>
        <v>43099</v>
      </c>
      <c r="B366" s="3"/>
      <c r="C366" s="5"/>
      <c r="D366" s="4"/>
      <c r="E366" s="4"/>
    </row>
    <row r="367" customFormat="false" ht="12.8" hidden="false" customHeight="false" outlineLevel="0" collapsed="false">
      <c r="A367" s="2" t="str">
        <f aca="false">IF(YEAR(A366)=YEAR(A366+1),A366+1," ")</f>
        <v> </v>
      </c>
      <c r="B367" s="6"/>
      <c r="C367" s="4"/>
      <c r="D367" s="4"/>
      <c r="E367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G33" activeCellId="1" sqref="C2:E2 G33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4" width="10.73"/>
    <col collapsed="false" customWidth="true" hidden="false" outlineLevel="0" max="2" min="2" style="174" width="5.72"/>
    <col collapsed="false" customWidth="true" hidden="false" outlineLevel="0" max="3" min="3" style="174" width="17.73"/>
    <col collapsed="false" customWidth="true" hidden="false" outlineLevel="0" max="4" min="4" style="175" width="7.72"/>
    <col collapsed="false" customWidth="true" hidden="false" outlineLevel="0" max="7" min="5" style="174" width="7.72"/>
    <col collapsed="false" customWidth="true" hidden="false" outlineLevel="0" max="8" min="8" style="176" width="6.72"/>
    <col collapsed="false" customWidth="true" hidden="false" outlineLevel="0" max="9" min="9" style="176" width="1.73"/>
    <col collapsed="false" customWidth="true" hidden="false" outlineLevel="0" max="10" min="10" style="174" width="3.71"/>
    <col collapsed="false" customWidth="true" hidden="false" outlineLevel="0" max="12" min="11" style="176" width="7.72"/>
    <col collapsed="false" customWidth="true" hidden="false" outlineLevel="0" max="13" min="13" style="174" width="7.72"/>
    <col collapsed="false" customWidth="true" hidden="true" outlineLevel="0" max="14" min="14" style="174" width="3.98"/>
    <col collapsed="false" customWidth="true" hidden="false" outlineLevel="0" max="15" min="15" style="174" width="30.7"/>
    <col collapsed="false" customWidth="true" hidden="false" outlineLevel="0" max="16" min="16" style="174" width="7.72"/>
    <col collapsed="false" customWidth="false" hidden="false" outlineLevel="0" max="1024" min="17" style="174" width="11.45"/>
  </cols>
  <sheetData>
    <row r="1" customFormat="false" ht="15" hidden="false" customHeight="true" outlineLevel="0" collapsed="false">
      <c r="A1" s="178" t="n">
        <f aca="false">DATE(Jahr,7,1)</f>
        <v>42916</v>
      </c>
      <c r="B1" s="178"/>
      <c r="C1" s="178"/>
      <c r="D1" s="178"/>
      <c r="E1" s="178"/>
      <c r="F1" s="178"/>
      <c r="G1" s="178"/>
      <c r="H1" s="179" t="str">
        <f aca="false">"Nettoarbeitstage: "&amp;NETWORKDAYS(A1,EOMONTH(A1,0),Feiertage!A4:A39)</f>
        <v>Nettoarbeitstage: 22</v>
      </c>
      <c r="I1" s="180"/>
      <c r="J1" s="180"/>
      <c r="K1" s="181"/>
      <c r="L1" s="182"/>
      <c r="M1" s="180"/>
      <c r="N1" s="183"/>
      <c r="O1" s="184" t="str">
        <f aca="false">Voreinstellungen!C3</f>
        <v>Name, Vorname</v>
      </c>
      <c r="P1" s="184"/>
    </row>
    <row r="2" customFormat="false" ht="15" hidden="false" customHeight="true" outlineLevel="0" collapsed="false">
      <c r="A2" s="178"/>
      <c r="B2" s="178"/>
      <c r="C2" s="178"/>
      <c r="D2" s="178"/>
      <c r="E2" s="178"/>
      <c r="F2" s="178"/>
      <c r="G2" s="178"/>
      <c r="H2" s="185"/>
      <c r="I2" s="185"/>
      <c r="J2" s="185"/>
      <c r="K2" s="186"/>
      <c r="L2" s="187"/>
      <c r="M2" s="185"/>
      <c r="N2" s="188"/>
      <c r="O2" s="189" t="str">
        <f aca="false">IF(ISBLANK(Voreinstellungen!C4),"","Personal-Nr.: "&amp;Voreinstellungen!C4)</f>
        <v>Personal-Nr.: 0</v>
      </c>
      <c r="P2" s="189"/>
    </row>
    <row r="3" s="200" customFormat="true" ht="36" hidden="false" customHeight="true" outlineLevel="0" collapsed="false">
      <c r="A3" s="291" t="s">
        <v>101</v>
      </c>
      <c r="B3" s="292"/>
      <c r="C3" s="293" t="s">
        <v>32</v>
      </c>
      <c r="D3" s="294" t="s">
        <v>102</v>
      </c>
      <c r="E3" s="294" t="s">
        <v>103</v>
      </c>
      <c r="F3" s="294" t="s">
        <v>104</v>
      </c>
      <c r="G3" s="294" t="s">
        <v>105</v>
      </c>
      <c r="H3" s="295" t="s">
        <v>4</v>
      </c>
      <c r="I3" s="295"/>
      <c r="J3" s="296" t="s">
        <v>30</v>
      </c>
      <c r="K3" s="297" t="s">
        <v>106</v>
      </c>
      <c r="L3" s="196" t="s">
        <v>107</v>
      </c>
      <c r="M3" s="298" t="s">
        <v>108</v>
      </c>
      <c r="N3" s="299" t="s">
        <v>109</v>
      </c>
      <c r="O3" s="300" t="s">
        <v>110</v>
      </c>
      <c r="P3" s="297" t="s">
        <v>111</v>
      </c>
    </row>
    <row r="4" s="101" customFormat="true" ht="12.8" hidden="false" customHeight="false" outlineLevel="0" collapsed="false">
      <c r="A4" s="201" t="n">
        <f aca="false">A1</f>
        <v>42916</v>
      </c>
      <c r="B4" s="202" t="n">
        <f aca="false">A4</f>
        <v>42916</v>
      </c>
      <c r="C4" s="203" t="str">
        <f aca="false">IF(ISERROR(VLOOKUP(B4,Feiertage,2,FALSE())),"",(VLOOKUP(B4,Feiertage,2,FALSE())))</f>
        <v/>
      </c>
      <c r="D4" s="204"/>
      <c r="E4" s="204"/>
      <c r="F4" s="205" t="n">
        <f aca="false">IF(DAY(DATE(Voreinstellungen!$C$2,3,0))=29,Import!C184,Import!C183)</f>
        <v>0</v>
      </c>
      <c r="G4" s="205" t="n">
        <f aca="false">IF(DAY(DATE(Voreinstellungen!$C$2,3,0))=29,Import!D184,Import!D183)</f>
        <v>0</v>
      </c>
      <c r="H4" s="205" t="n">
        <f aca="false">IF(DAY(DATE(Voreinstellungen!$C$2,3,0))=29,Import!E184,Import!E183)</f>
        <v>0</v>
      </c>
      <c r="I4" s="206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7"/>
      <c r="K4" s="208" t="n">
        <f aca="false">IF(A4="","",IF(IF(D4&lt;E4,E4-D4,IF(E4="",0,E4-D4+1))+IF(F4&lt;G4,G4-F4,IF(G4="",0,G4-F4+1))-H4&gt;0,IF(D4&lt;E4,E4-D4,IF(E4="",0,E4-D4+1))+IF(F4&lt;G4,G4-F4,IF(G4="",0,G4-F4+1))-H4,0))</f>
        <v>0</v>
      </c>
      <c r="L4" s="209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0.291666666666667</v>
      </c>
      <c r="M4" s="210" t="n">
        <f aca="false">IF(A4="","",ROUND(K4-L4,14))</f>
        <v>-0.29166666666667</v>
      </c>
      <c r="N4" s="211" t="n">
        <f aca="true">IF(A4="","",INDIRECT(ADDRESS(MATCH(A4,SOLL_AZ_Ab,1)+11,WEEKDAY(A4,2)+3,,,"Voreinstellungen"),TRUE()))</f>
        <v>0.291666666666667</v>
      </c>
      <c r="O4" s="212"/>
      <c r="P4" s="213" t="n">
        <f aca="false">IF(A4="","",IF(M4&lt;&gt;"",ROUND(F36+M4,14),F36))</f>
        <v>-35.5833333333334</v>
      </c>
    </row>
    <row r="5" s="101" customFormat="true" ht="12.8" hidden="false" customHeight="false" outlineLevel="0" collapsed="false">
      <c r="A5" s="214" t="n">
        <f aca="false">A4+1</f>
        <v>42917</v>
      </c>
      <c r="B5" s="215" t="n">
        <f aca="false">A5</f>
        <v>42917</v>
      </c>
      <c r="C5" s="216" t="str">
        <f aca="false">IF(ISERROR(VLOOKUP(B5,Feiertage,2,FALSE())),"",(VLOOKUP(B5,Feiertage,2,FALSE())))</f>
        <v/>
      </c>
      <c r="D5" s="204"/>
      <c r="E5" s="204"/>
      <c r="F5" s="205" t="n">
        <f aca="false">IF(DAY(DATE(Voreinstellungen!$C$2,3,0))=29,Import!C185,Import!C184)</f>
        <v>0</v>
      </c>
      <c r="G5" s="205" t="n">
        <f aca="false">IF(DAY(DATE(Voreinstellungen!$C$2,3,0))=29,Import!D185,Import!D184)</f>
        <v>0</v>
      </c>
      <c r="H5" s="205" t="n">
        <f aca="false">IF(DAY(DATE(Voreinstellungen!$C$2,3,0))=29,Import!E185,Import!E184)</f>
        <v>0</v>
      </c>
      <c r="I5" s="217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8"/>
      <c r="K5" s="219" t="n">
        <f aca="false">IF(A5="","",IF(IF(D5&lt;E5,E5-D5,IF(E5="",0,E5-D5+1))+IF(F5&lt;G5,G5-F5,IF(G5="",0,G5-F5+1))-H5&gt;0,IF(D5&lt;E5,E5-D5,IF(E5="",0,E5-D5+1))+IF(F5&lt;G5,G5-F5,IF(G5="",0,G5-F5+1))-H5,0))</f>
        <v>0</v>
      </c>
      <c r="L5" s="220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21" t="n">
        <f aca="false">IF(A5="","",ROUND(K5-L5,14))</f>
        <v>-0.29166666666667</v>
      </c>
      <c r="N5" s="222" t="n">
        <f aca="true">IF(A5="","",INDIRECT(ADDRESS(MATCH(A5,SOLL_AZ_Ab,1)+11,WEEKDAY(A5,2)+3,,,"Voreinstellungen"),TRUE()))</f>
        <v>0.291666666666667</v>
      </c>
      <c r="O5" s="223"/>
      <c r="P5" s="224" t="n">
        <f aca="false">IF(A5="","",IF(M5&lt;&gt;"",ROUND(P4+M5,14),P4))</f>
        <v>-35.875</v>
      </c>
    </row>
    <row r="6" s="101" customFormat="true" ht="12.8" hidden="false" customHeight="false" outlineLevel="0" collapsed="false">
      <c r="A6" s="214" t="n">
        <f aca="false">A5+1</f>
        <v>42918</v>
      </c>
      <c r="B6" s="215" t="n">
        <f aca="false">A6</f>
        <v>42918</v>
      </c>
      <c r="C6" s="216" t="str">
        <f aca="false">IF(ISERROR(VLOOKUP(B6,Feiertage,2,FALSE())),"",(VLOOKUP(B6,Feiertage,2,FALSE())))</f>
        <v/>
      </c>
      <c r="D6" s="204"/>
      <c r="E6" s="204"/>
      <c r="F6" s="205" t="n">
        <f aca="false">IF(DAY(DATE(Voreinstellungen!$C$2,3,0))=29,Import!C186,Import!C185)</f>
        <v>0</v>
      </c>
      <c r="G6" s="205" t="n">
        <f aca="false">IF(DAY(DATE(Voreinstellungen!$C$2,3,0))=29,Import!D186,Import!D185)</f>
        <v>0</v>
      </c>
      <c r="H6" s="205" t="n">
        <f aca="false">IF(DAY(DATE(Voreinstellungen!$C$2,3,0))=29,Import!E186,Import!E185)</f>
        <v>0</v>
      </c>
      <c r="I6" s="217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8"/>
      <c r="K6" s="219" t="n">
        <f aca="false">IF(A6="","",IF(IF(D6&lt;E6,E6-D6,IF(E6="",0,E6-D6+1))+IF(F6&lt;G6,G6-F6,IF(G6="",0,G6-F6+1))-H6&gt;0,IF(D6&lt;E6,E6-D6,IF(E6="",0,E6-D6+1))+IF(F6&lt;G6,G6-F6,IF(G6="",0,G6-F6+1))-H6,0))</f>
        <v>0</v>
      </c>
      <c r="L6" s="220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</v>
      </c>
      <c r="M6" s="221" t="n">
        <f aca="false">IF(A6="","",ROUND(K6-L6,14))</f>
        <v>0</v>
      </c>
      <c r="N6" s="222" t="n">
        <f aca="true">IF(A6="","",INDIRECT(ADDRESS(MATCH(A6,SOLL_AZ_Ab,1)+11,WEEKDAY(A6,2)+3,,,"Voreinstellungen"),TRUE()))</f>
        <v>0</v>
      </c>
      <c r="O6" s="223"/>
      <c r="P6" s="224" t="n">
        <f aca="false">IF(A6="","",IF(M6&lt;&gt;"",ROUND(P5+M6,14),P5))</f>
        <v>-35.875</v>
      </c>
    </row>
    <row r="7" s="101" customFormat="true" ht="12.8" hidden="false" customHeight="false" outlineLevel="0" collapsed="false">
      <c r="A7" s="214" t="n">
        <f aca="false">A6+1</f>
        <v>42919</v>
      </c>
      <c r="B7" s="215" t="n">
        <f aca="false">A7</f>
        <v>42919</v>
      </c>
      <c r="C7" s="216" t="str">
        <f aca="false">IF(ISERROR(VLOOKUP(B7,Feiertage,2,FALSE())),"",(VLOOKUP(B7,Feiertage,2,FALSE())))</f>
        <v/>
      </c>
      <c r="D7" s="204"/>
      <c r="E7" s="204"/>
      <c r="F7" s="205" t="n">
        <f aca="false">IF(DAY(DATE(Voreinstellungen!$C$2,3,0))=29,Import!C187,Import!C186)</f>
        <v>0</v>
      </c>
      <c r="G7" s="205" t="n">
        <f aca="false">IF(DAY(DATE(Voreinstellungen!$C$2,3,0))=29,Import!D187,Import!D186)</f>
        <v>0</v>
      </c>
      <c r="H7" s="205" t="n">
        <f aca="false">IF(DAY(DATE(Voreinstellungen!$C$2,3,0))=29,Import!E187,Import!E186)</f>
        <v>0</v>
      </c>
      <c r="I7" s="217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8"/>
      <c r="K7" s="219" t="n">
        <f aca="false">IF(A7="","",IF(IF(D7&lt;E7,E7-D7,IF(E7="",0,E7-D7+1))+IF(F7&lt;G7,G7-F7,IF(G7="",0,G7-F7+1))-H7&gt;0,IF(D7&lt;E7,E7-D7,IF(E7="",0,E7-D7+1))+IF(F7&lt;G7,G7-F7,IF(G7="",0,G7-F7+1))-H7,0))</f>
        <v>0</v>
      </c>
      <c r="L7" s="220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</v>
      </c>
      <c r="M7" s="221" t="n">
        <f aca="false">IF(A7="","",ROUND(K7-L7,14))</f>
        <v>0</v>
      </c>
      <c r="N7" s="222" t="n">
        <f aca="true">IF(A7="","",INDIRECT(ADDRESS(MATCH(A7,SOLL_AZ_Ab,1)+11,WEEKDAY(A7,2)+3,,,"Voreinstellungen"),TRUE()))</f>
        <v>0</v>
      </c>
      <c r="O7" s="223"/>
      <c r="P7" s="224" t="n">
        <f aca="false">IF(A7="","",IF(M7&lt;&gt;"",ROUND(P6+M7,14),P6))</f>
        <v>-35.875</v>
      </c>
    </row>
    <row r="8" s="101" customFormat="true" ht="12.8" hidden="false" customHeight="false" outlineLevel="0" collapsed="false">
      <c r="A8" s="214" t="n">
        <f aca="false">A7+1</f>
        <v>42920</v>
      </c>
      <c r="B8" s="215" t="n">
        <f aca="false">A8</f>
        <v>42920</v>
      </c>
      <c r="C8" s="216" t="str">
        <f aca="false">IF(ISERROR(VLOOKUP(B8,Feiertage,2,FALSE())),"",(VLOOKUP(B8,Feiertage,2,FALSE())))</f>
        <v/>
      </c>
      <c r="D8" s="204"/>
      <c r="E8" s="204"/>
      <c r="F8" s="205" t="n">
        <f aca="false">IF(DAY(DATE(Voreinstellungen!$C$2,3,0))=29,Import!C188,Import!C187)</f>
        <v>0</v>
      </c>
      <c r="G8" s="205" t="n">
        <f aca="false">IF(DAY(DATE(Voreinstellungen!$C$2,3,0))=29,Import!D188,Import!D187)</f>
        <v>0</v>
      </c>
      <c r="H8" s="205" t="n">
        <f aca="false">IF(DAY(DATE(Voreinstellungen!$C$2,3,0))=29,Import!E188,Import!E187)</f>
        <v>0</v>
      </c>
      <c r="I8" s="217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8"/>
      <c r="K8" s="219" t="n">
        <f aca="false">IF(A8="","",IF(IF(D8&lt;E8,E8-D8,IF(E8="",0,E8-D8+1))+IF(F8&lt;G8,G8-F8,IF(G8="",0,G8-F8+1))-H8&gt;0,IF(D8&lt;E8,E8-D8,IF(E8="",0,E8-D8+1))+IF(F8&lt;G8,G8-F8,IF(G8="",0,G8-F8+1))-H8,0))</f>
        <v>0</v>
      </c>
      <c r="L8" s="220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21" t="n">
        <f aca="false">IF(A8="","",ROUND(K8-L8,14))</f>
        <v>-0.29166666666667</v>
      </c>
      <c r="N8" s="222" t="n">
        <f aca="true">IF(A8="","",INDIRECT(ADDRESS(MATCH(A8,SOLL_AZ_Ab,1)+11,WEEKDAY(A8,2)+3,,,"Voreinstellungen"),TRUE()))</f>
        <v>0.291666666666667</v>
      </c>
      <c r="O8" s="223"/>
      <c r="P8" s="224" t="n">
        <f aca="false">IF(A8="","",IF(M8&lt;&gt;"",ROUND(P7+M8,14),P7))</f>
        <v>-36.1666666666667</v>
      </c>
    </row>
    <row r="9" s="101" customFormat="true" ht="12.8" hidden="false" customHeight="false" outlineLevel="0" collapsed="false">
      <c r="A9" s="214" t="n">
        <f aca="false">A8+1</f>
        <v>42921</v>
      </c>
      <c r="B9" s="215" t="n">
        <f aca="false">A9</f>
        <v>42921</v>
      </c>
      <c r="C9" s="216" t="str">
        <f aca="false">IF(ISERROR(VLOOKUP(B9,Feiertage,2,FALSE())),"",(VLOOKUP(B9,Feiertage,2,FALSE())))</f>
        <v/>
      </c>
      <c r="D9" s="204"/>
      <c r="E9" s="204"/>
      <c r="F9" s="205" t="n">
        <f aca="false">IF(DAY(DATE(Voreinstellungen!$C$2,3,0))=29,Import!C189,Import!C188)</f>
        <v>0</v>
      </c>
      <c r="G9" s="205" t="n">
        <f aca="false">IF(DAY(DATE(Voreinstellungen!$C$2,3,0))=29,Import!D189,Import!D188)</f>
        <v>0</v>
      </c>
      <c r="H9" s="205" t="n">
        <f aca="false">IF(DAY(DATE(Voreinstellungen!$C$2,3,0))=29,Import!E189,Import!E188)</f>
        <v>0</v>
      </c>
      <c r="I9" s="217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8"/>
      <c r="K9" s="219" t="n">
        <f aca="false">IF(A9="","",IF(IF(D9&lt;E9,E9-D9,IF(E9="",0,E9-D9+1))+IF(F9&lt;G9,G9-F9,IF(G9="",0,G9-F9+1))-H9&gt;0,IF(D9&lt;E9,E9-D9,IF(E9="",0,E9-D9+1))+IF(F9&lt;G9,G9-F9,IF(G9="",0,G9-F9+1))-H9,0))</f>
        <v>0</v>
      </c>
      <c r="L9" s="220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21" t="n">
        <f aca="false">IF(A9="","",ROUND(K9-L9,14))</f>
        <v>-0.29166666666667</v>
      </c>
      <c r="N9" s="222" t="n">
        <f aca="true">IF(A9="","",INDIRECT(ADDRESS(MATCH(A9,SOLL_AZ_Ab,1)+11,WEEKDAY(A9,2)+3,,,"Voreinstellungen"),TRUE()))</f>
        <v>0.291666666666667</v>
      </c>
      <c r="O9" s="223"/>
      <c r="P9" s="224" t="n">
        <f aca="false">IF(A9="","",IF(M9&lt;&gt;"",ROUND(P8+M9,14),P8))</f>
        <v>-36.4583333333334</v>
      </c>
    </row>
    <row r="10" s="101" customFormat="true" ht="12.8" hidden="false" customHeight="false" outlineLevel="0" collapsed="false">
      <c r="A10" s="214" t="n">
        <f aca="false">A9+1</f>
        <v>42922</v>
      </c>
      <c r="B10" s="215" t="n">
        <f aca="false">A10</f>
        <v>42922</v>
      </c>
      <c r="C10" s="216" t="str">
        <f aca="false">IF(ISERROR(VLOOKUP(B10,Feiertage,2,FALSE())),"",(VLOOKUP(B10,Feiertage,2,FALSE())))</f>
        <v/>
      </c>
      <c r="D10" s="204"/>
      <c r="E10" s="204"/>
      <c r="F10" s="205" t="n">
        <f aca="false">IF(DAY(DATE(Voreinstellungen!$C$2,3,0))=29,Import!C190,Import!C189)</f>
        <v>0</v>
      </c>
      <c r="G10" s="205" t="n">
        <f aca="false">IF(DAY(DATE(Voreinstellungen!$C$2,3,0))=29,Import!D190,Import!D189)</f>
        <v>0</v>
      </c>
      <c r="H10" s="205" t="n">
        <f aca="false">IF(DAY(DATE(Voreinstellungen!$C$2,3,0))=29,Import!E190,Import!E189)</f>
        <v>0</v>
      </c>
      <c r="I10" s="217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8"/>
      <c r="K10" s="219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20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21" t="n">
        <f aca="false">IF(A10="","",ROUND(K10-L10,14))</f>
        <v>-0.29166666666667</v>
      </c>
      <c r="N10" s="222" t="n">
        <f aca="true">IF(A10="","",INDIRECT(ADDRESS(MATCH(A10,SOLL_AZ_Ab,1)+11,WEEKDAY(A10,2)+3,,,"Voreinstellungen"),TRUE()))</f>
        <v>0.291666666666667</v>
      </c>
      <c r="O10" s="223"/>
      <c r="P10" s="224" t="n">
        <f aca="false">IF(A10="","",IF(M10&lt;&gt;"",ROUND(P9+M10,14),P9))</f>
        <v>-36.7500000000001</v>
      </c>
    </row>
    <row r="11" s="101" customFormat="true" ht="12.8" hidden="false" customHeight="false" outlineLevel="0" collapsed="false">
      <c r="A11" s="214" t="n">
        <f aca="false">A10+1</f>
        <v>42923</v>
      </c>
      <c r="B11" s="215" t="n">
        <f aca="false">A11</f>
        <v>42923</v>
      </c>
      <c r="C11" s="216" t="str">
        <f aca="false">IF(ISERROR(VLOOKUP(B11,Feiertage,2,FALSE())),"",(VLOOKUP(B11,Feiertage,2,FALSE())))</f>
        <v/>
      </c>
      <c r="D11" s="204"/>
      <c r="E11" s="204"/>
      <c r="F11" s="205" t="n">
        <f aca="false">IF(DAY(DATE(Voreinstellungen!$C$2,3,0))=29,Import!C191,Import!C190)</f>
        <v>0</v>
      </c>
      <c r="G11" s="205" t="n">
        <f aca="false">IF(DAY(DATE(Voreinstellungen!$C$2,3,0))=29,Import!D191,Import!D190)</f>
        <v>0</v>
      </c>
      <c r="H11" s="205" t="n">
        <f aca="false">IF(DAY(DATE(Voreinstellungen!$C$2,3,0))=29,Import!E191,Import!E190)</f>
        <v>0</v>
      </c>
      <c r="I11" s="217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8"/>
      <c r="K11" s="219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20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21" t="n">
        <f aca="false">IF(A11="","",ROUND(K11-L11,14))</f>
        <v>-0.29166666666667</v>
      </c>
      <c r="N11" s="222" t="n">
        <f aca="true">IF(A11="","",INDIRECT(ADDRESS(MATCH(A11,SOLL_AZ_Ab,1)+11,WEEKDAY(A11,2)+3,,,"Voreinstellungen"),TRUE()))</f>
        <v>0.291666666666667</v>
      </c>
      <c r="O11" s="223"/>
      <c r="P11" s="224" t="n">
        <f aca="false">IF(A11="","",IF(M11&lt;&gt;"",ROUND(P10+M11,14),P10))</f>
        <v>-37.0416666666667</v>
      </c>
    </row>
    <row r="12" s="101" customFormat="true" ht="12.8" hidden="false" customHeight="false" outlineLevel="0" collapsed="false">
      <c r="A12" s="214" t="n">
        <f aca="false">A11+1</f>
        <v>42924</v>
      </c>
      <c r="B12" s="215" t="n">
        <f aca="false">A12</f>
        <v>42924</v>
      </c>
      <c r="C12" s="216" t="str">
        <f aca="false">IF(ISERROR(VLOOKUP(B12,Feiertage,2,FALSE())),"",(VLOOKUP(B12,Feiertage,2,FALSE())))</f>
        <v/>
      </c>
      <c r="D12" s="204"/>
      <c r="E12" s="204"/>
      <c r="F12" s="205" t="n">
        <f aca="false">IF(DAY(DATE(Voreinstellungen!$C$2,3,0))=29,Import!C192,Import!C191)</f>
        <v>0</v>
      </c>
      <c r="G12" s="205" t="n">
        <f aca="false">IF(DAY(DATE(Voreinstellungen!$C$2,3,0))=29,Import!D192,Import!D191)</f>
        <v>0</v>
      </c>
      <c r="H12" s="205" t="n">
        <f aca="false">IF(DAY(DATE(Voreinstellungen!$C$2,3,0))=29,Import!E192,Import!E191)</f>
        <v>0</v>
      </c>
      <c r="I12" s="217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8"/>
      <c r="K12" s="219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20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21" t="n">
        <f aca="false">IF(A12="","",ROUND(K12-L12,14))</f>
        <v>-0.29166666666667</v>
      </c>
      <c r="N12" s="222" t="n">
        <f aca="true">IF(A12="","",INDIRECT(ADDRESS(MATCH(A12,SOLL_AZ_Ab,1)+11,WEEKDAY(A12,2)+3,,,"Voreinstellungen"),TRUE()))</f>
        <v>0.291666666666667</v>
      </c>
      <c r="O12" s="223"/>
      <c r="P12" s="224" t="n">
        <f aca="false">IF(A12="","",IF(M12&lt;&gt;"",ROUND(P11+M12,14),P11))</f>
        <v>-37.3333333333334</v>
      </c>
    </row>
    <row r="13" s="101" customFormat="true" ht="12.8" hidden="false" customHeight="false" outlineLevel="0" collapsed="false">
      <c r="A13" s="214" t="n">
        <f aca="false">A12+1</f>
        <v>42925</v>
      </c>
      <c r="B13" s="215" t="n">
        <f aca="false">A13</f>
        <v>42925</v>
      </c>
      <c r="C13" s="216" t="str">
        <f aca="false">IF(ISERROR(VLOOKUP(B13,Feiertage,2,FALSE())),"",(VLOOKUP(B13,Feiertage,2,FALSE())))</f>
        <v/>
      </c>
      <c r="D13" s="204"/>
      <c r="E13" s="204"/>
      <c r="F13" s="205" t="n">
        <f aca="false">IF(DAY(DATE(Voreinstellungen!$C$2,3,0))=29,Import!C193,Import!C192)</f>
        <v>0</v>
      </c>
      <c r="G13" s="205" t="n">
        <f aca="false">IF(DAY(DATE(Voreinstellungen!$C$2,3,0))=29,Import!D193,Import!D192)</f>
        <v>0</v>
      </c>
      <c r="H13" s="205" t="n">
        <f aca="false">IF(DAY(DATE(Voreinstellungen!$C$2,3,0))=29,Import!E193,Import!E192)</f>
        <v>0</v>
      </c>
      <c r="I13" s="217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8"/>
      <c r="K13" s="219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20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</v>
      </c>
      <c r="M13" s="221" t="n">
        <f aca="false">IF(A13="","",ROUND(K13-L13,14))</f>
        <v>0</v>
      </c>
      <c r="N13" s="222" t="n">
        <f aca="true">IF(A13="","",INDIRECT(ADDRESS(MATCH(A13,SOLL_AZ_Ab,1)+11,WEEKDAY(A13,2)+3,,,"Voreinstellungen"),TRUE()))</f>
        <v>0</v>
      </c>
      <c r="O13" s="223"/>
      <c r="P13" s="224" t="n">
        <f aca="false">IF(A13="","",IF(M13&lt;&gt;"",ROUND(P12+M13,14),P12))</f>
        <v>-37.3333333333334</v>
      </c>
    </row>
    <row r="14" s="101" customFormat="true" ht="12.8" hidden="false" customHeight="false" outlineLevel="0" collapsed="false">
      <c r="A14" s="214" t="n">
        <f aca="false">A13+1</f>
        <v>42926</v>
      </c>
      <c r="B14" s="215" t="n">
        <f aca="false">A14</f>
        <v>42926</v>
      </c>
      <c r="C14" s="216" t="str">
        <f aca="false">IF(ISERROR(VLOOKUP(B14,Feiertage,2,FALSE())),"",(VLOOKUP(B14,Feiertage,2,FALSE())))</f>
        <v/>
      </c>
      <c r="D14" s="204"/>
      <c r="E14" s="204"/>
      <c r="F14" s="205" t="n">
        <f aca="false">IF(DAY(DATE(Voreinstellungen!$C$2,3,0))=29,Import!C194,Import!C193)</f>
        <v>0</v>
      </c>
      <c r="G14" s="205" t="n">
        <f aca="false">IF(DAY(DATE(Voreinstellungen!$C$2,3,0))=29,Import!D194,Import!D193)</f>
        <v>0</v>
      </c>
      <c r="H14" s="205" t="n">
        <f aca="false">IF(DAY(DATE(Voreinstellungen!$C$2,3,0))=29,Import!E194,Import!E193)</f>
        <v>0</v>
      </c>
      <c r="I14" s="217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8"/>
      <c r="K14" s="219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20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</v>
      </c>
      <c r="M14" s="221" t="n">
        <f aca="false">IF(A14="","",ROUND(K14-L14,14))</f>
        <v>0</v>
      </c>
      <c r="N14" s="222" t="n">
        <f aca="true">IF(A14="","",INDIRECT(ADDRESS(MATCH(A14,SOLL_AZ_Ab,1)+11,WEEKDAY(A14,2)+3,,,"Voreinstellungen"),TRUE()))</f>
        <v>0</v>
      </c>
      <c r="O14" s="223"/>
      <c r="P14" s="224" t="n">
        <f aca="false">IF(A14="","",IF(M14&lt;&gt;"",ROUND(P13+M14,14),P13))</f>
        <v>-37.3333333333334</v>
      </c>
    </row>
    <row r="15" s="101" customFormat="true" ht="12.8" hidden="false" customHeight="false" outlineLevel="0" collapsed="false">
      <c r="A15" s="214" t="n">
        <f aca="false">A14+1</f>
        <v>42927</v>
      </c>
      <c r="B15" s="215" t="n">
        <f aca="false">A15</f>
        <v>42927</v>
      </c>
      <c r="C15" s="216" t="str">
        <f aca="false">IF(ISERROR(VLOOKUP(B15,Feiertage,2,FALSE())),"",(VLOOKUP(B15,Feiertage,2,FALSE())))</f>
        <v/>
      </c>
      <c r="D15" s="204"/>
      <c r="E15" s="204"/>
      <c r="F15" s="205" t="n">
        <f aca="false">IF(DAY(DATE(Voreinstellungen!$C$2,3,0))=29,Import!C195,Import!C194)</f>
        <v>0</v>
      </c>
      <c r="G15" s="205" t="n">
        <f aca="false">IF(DAY(DATE(Voreinstellungen!$C$2,3,0))=29,Import!D195,Import!D194)</f>
        <v>0</v>
      </c>
      <c r="H15" s="205" t="n">
        <f aca="false">IF(DAY(DATE(Voreinstellungen!$C$2,3,0))=29,Import!E195,Import!E194)</f>
        <v>0</v>
      </c>
      <c r="I15" s="217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8"/>
      <c r="K15" s="219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20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21" t="n">
        <f aca="false">IF(A15="","",ROUND(K15-L15,14))</f>
        <v>-0.29166666666667</v>
      </c>
      <c r="N15" s="222" t="n">
        <f aca="true">IF(A15="","",INDIRECT(ADDRESS(MATCH(A15,SOLL_AZ_Ab,1)+11,WEEKDAY(A15,2)+3,,,"Voreinstellungen"),TRUE()))</f>
        <v>0.291666666666667</v>
      </c>
      <c r="O15" s="223"/>
      <c r="P15" s="224" t="n">
        <f aca="false">IF(A15="","",IF(M15&lt;&gt;"",ROUND(P14+M15,14),P14))</f>
        <v>-37.6250000000001</v>
      </c>
    </row>
    <row r="16" s="101" customFormat="true" ht="12.8" hidden="false" customHeight="false" outlineLevel="0" collapsed="false">
      <c r="A16" s="214" t="n">
        <f aca="false">A15+1</f>
        <v>42928</v>
      </c>
      <c r="B16" s="215" t="n">
        <f aca="false">A16</f>
        <v>42928</v>
      </c>
      <c r="C16" s="216" t="str">
        <f aca="false">IF(ISERROR(VLOOKUP(B16,Feiertage,2,FALSE())),"",(VLOOKUP(B16,Feiertage,2,FALSE())))</f>
        <v/>
      </c>
      <c r="D16" s="204"/>
      <c r="E16" s="204"/>
      <c r="F16" s="205" t="n">
        <f aca="false">IF(DAY(DATE(Voreinstellungen!$C$2,3,0))=29,Import!C196,Import!C195)</f>
        <v>0</v>
      </c>
      <c r="G16" s="205" t="n">
        <f aca="false">IF(DAY(DATE(Voreinstellungen!$C$2,3,0))=29,Import!D196,Import!D195)</f>
        <v>0</v>
      </c>
      <c r="H16" s="205" t="n">
        <f aca="false">IF(DAY(DATE(Voreinstellungen!$C$2,3,0))=29,Import!E196,Import!E195)</f>
        <v>0</v>
      </c>
      <c r="I16" s="217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8"/>
      <c r="K16" s="219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20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21" t="n">
        <f aca="false">IF(A16="","",ROUND(K16-L16,14))</f>
        <v>-0.29166666666667</v>
      </c>
      <c r="N16" s="222" t="n">
        <f aca="true">IF(A16="","",INDIRECT(ADDRESS(MATCH(A16,SOLL_AZ_Ab,1)+11,WEEKDAY(A16,2)+3,,,"Voreinstellungen"),TRUE()))</f>
        <v>0.291666666666667</v>
      </c>
      <c r="O16" s="223"/>
      <c r="P16" s="224" t="n">
        <f aca="false">IF(A16="","",IF(M16&lt;&gt;"",ROUND(P15+M16,14),P15))</f>
        <v>-37.9166666666668</v>
      </c>
    </row>
    <row r="17" s="101" customFormat="true" ht="12.8" hidden="false" customHeight="false" outlineLevel="0" collapsed="false">
      <c r="A17" s="214" t="n">
        <f aca="false">A16+1</f>
        <v>42929</v>
      </c>
      <c r="B17" s="215" t="n">
        <f aca="false">A17</f>
        <v>42929</v>
      </c>
      <c r="C17" s="216" t="str">
        <f aca="false">IF(ISERROR(VLOOKUP(B17,Feiertage,2,FALSE())),"",(VLOOKUP(B17,Feiertage,2,FALSE())))</f>
        <v/>
      </c>
      <c r="D17" s="204"/>
      <c r="E17" s="204"/>
      <c r="F17" s="205" t="n">
        <f aca="false">IF(DAY(DATE(Voreinstellungen!$C$2,3,0))=29,Import!C197,Import!C196)</f>
        <v>0</v>
      </c>
      <c r="G17" s="205" t="n">
        <f aca="false">IF(DAY(DATE(Voreinstellungen!$C$2,3,0))=29,Import!D197,Import!D196)</f>
        <v>0</v>
      </c>
      <c r="H17" s="205" t="n">
        <f aca="false">IF(DAY(DATE(Voreinstellungen!$C$2,3,0))=29,Import!E197,Import!E196)</f>
        <v>0</v>
      </c>
      <c r="I17" s="217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8"/>
      <c r="K17" s="219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20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21" t="n">
        <f aca="false">IF(A17="","",ROUND(K17-L17,14))</f>
        <v>-0.29166666666667</v>
      </c>
      <c r="N17" s="222" t="n">
        <f aca="true">IF(A17="","",INDIRECT(ADDRESS(MATCH(A17,SOLL_AZ_Ab,1)+11,WEEKDAY(A17,2)+3,,,"Voreinstellungen"),TRUE()))</f>
        <v>0.291666666666667</v>
      </c>
      <c r="O17" s="223"/>
      <c r="P17" s="224" t="n">
        <f aca="false">IF(A17="","",IF(M17&lt;&gt;"",ROUND(P16+M17,14),P16))</f>
        <v>-38.2083333333334</v>
      </c>
    </row>
    <row r="18" s="101" customFormat="true" ht="12.8" hidden="false" customHeight="false" outlineLevel="0" collapsed="false">
      <c r="A18" s="214" t="n">
        <f aca="false">A17+1</f>
        <v>42930</v>
      </c>
      <c r="B18" s="215" t="n">
        <f aca="false">A18</f>
        <v>42930</v>
      </c>
      <c r="C18" s="216" t="str">
        <f aca="false">IF(ISERROR(VLOOKUP(B18,Feiertage,2,FALSE())),"",(VLOOKUP(B18,Feiertage,2,FALSE())))</f>
        <v/>
      </c>
      <c r="D18" s="204"/>
      <c r="E18" s="204"/>
      <c r="F18" s="205" t="n">
        <f aca="false">IF(DAY(DATE(Voreinstellungen!$C$2,3,0))=29,Import!C198,Import!C197)</f>
        <v>0</v>
      </c>
      <c r="G18" s="205" t="n">
        <f aca="false">IF(DAY(DATE(Voreinstellungen!$C$2,3,0))=29,Import!D198,Import!D197)</f>
        <v>0</v>
      </c>
      <c r="H18" s="205" t="n">
        <f aca="false">IF(DAY(DATE(Voreinstellungen!$C$2,3,0))=29,Import!E198,Import!E197)</f>
        <v>0</v>
      </c>
      <c r="I18" s="217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8"/>
      <c r="K18" s="219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20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21" t="n">
        <f aca="false">IF(A18="","",ROUND(K18-L18,14))</f>
        <v>-0.29166666666667</v>
      </c>
      <c r="N18" s="222" t="n">
        <f aca="true">IF(A18="","",INDIRECT(ADDRESS(MATCH(A18,SOLL_AZ_Ab,1)+11,WEEKDAY(A18,2)+3,,,"Voreinstellungen"),TRUE()))</f>
        <v>0.291666666666667</v>
      </c>
      <c r="O18" s="223"/>
      <c r="P18" s="224" t="n">
        <f aca="false">IF(A18="","",IF(M18&lt;&gt;"",ROUND(P17+M18,14),P17))</f>
        <v>-38.5000000000001</v>
      </c>
    </row>
    <row r="19" s="101" customFormat="true" ht="12.8" hidden="false" customHeight="false" outlineLevel="0" collapsed="false">
      <c r="A19" s="214" t="n">
        <f aca="false">A18+1</f>
        <v>42931</v>
      </c>
      <c r="B19" s="215" t="n">
        <f aca="false">A19</f>
        <v>42931</v>
      </c>
      <c r="C19" s="216" t="str">
        <f aca="false">IF(ISERROR(VLOOKUP(B19,Feiertage,2,FALSE())),"",(VLOOKUP(B19,Feiertage,2,FALSE())))</f>
        <v/>
      </c>
      <c r="D19" s="204"/>
      <c r="E19" s="204"/>
      <c r="F19" s="205" t="n">
        <f aca="false">IF(DAY(DATE(Voreinstellungen!$C$2,3,0))=29,Import!C199,Import!C198)</f>
        <v>0</v>
      </c>
      <c r="G19" s="205" t="n">
        <f aca="false">IF(DAY(DATE(Voreinstellungen!$C$2,3,0))=29,Import!D199,Import!D198)</f>
        <v>0</v>
      </c>
      <c r="H19" s="205" t="n">
        <f aca="false">IF(DAY(DATE(Voreinstellungen!$C$2,3,0))=29,Import!E199,Import!E198)</f>
        <v>0</v>
      </c>
      <c r="I19" s="217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8"/>
      <c r="K19" s="219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20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21" t="n">
        <f aca="false">IF(A19="","",ROUND(K19-L19,14))</f>
        <v>-0.29166666666667</v>
      </c>
      <c r="N19" s="222" t="n">
        <f aca="true">IF(A19="","",INDIRECT(ADDRESS(MATCH(A19,SOLL_AZ_Ab,1)+11,WEEKDAY(A19,2)+3,,,"Voreinstellungen"),TRUE()))</f>
        <v>0.291666666666667</v>
      </c>
      <c r="O19" s="223"/>
      <c r="P19" s="224" t="n">
        <f aca="false">IF(A19="","",IF(M19&lt;&gt;"",ROUND(P18+M19,14),P18))</f>
        <v>-38.7916666666668</v>
      </c>
    </row>
    <row r="20" s="101" customFormat="true" ht="12.8" hidden="false" customHeight="false" outlineLevel="0" collapsed="false">
      <c r="A20" s="214" t="n">
        <f aca="false">A19+1</f>
        <v>42932</v>
      </c>
      <c r="B20" s="215" t="n">
        <f aca="false">A20</f>
        <v>42932</v>
      </c>
      <c r="C20" s="216" t="str">
        <f aca="false">IF(ISERROR(VLOOKUP(B20,Feiertage,2,FALSE())),"",(VLOOKUP(B20,Feiertage,2,FALSE())))</f>
        <v/>
      </c>
      <c r="D20" s="204"/>
      <c r="E20" s="204"/>
      <c r="F20" s="205" t="n">
        <f aca="false">IF(DAY(DATE(Voreinstellungen!$C$2,3,0))=29,Import!C200,Import!C199)</f>
        <v>0</v>
      </c>
      <c r="G20" s="205" t="n">
        <f aca="false">IF(DAY(DATE(Voreinstellungen!$C$2,3,0))=29,Import!D200,Import!D199)</f>
        <v>0</v>
      </c>
      <c r="H20" s="205" t="n">
        <f aca="false">IF(DAY(DATE(Voreinstellungen!$C$2,3,0))=29,Import!E200,Import!E199)</f>
        <v>0</v>
      </c>
      <c r="I20" s="217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8"/>
      <c r="K20" s="219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20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</v>
      </c>
      <c r="M20" s="221" t="n">
        <f aca="false">IF(A20="","",ROUND(K20-L20,14))</f>
        <v>0</v>
      </c>
      <c r="N20" s="222" t="n">
        <f aca="true">IF(A20="","",INDIRECT(ADDRESS(MATCH(A20,SOLL_AZ_Ab,1)+11,WEEKDAY(A20,2)+3,,,"Voreinstellungen"),TRUE()))</f>
        <v>0</v>
      </c>
      <c r="O20" s="223"/>
      <c r="P20" s="224" t="n">
        <f aca="false">IF(A20="","",IF(M20&lt;&gt;"",ROUND(P19+M20,14),P19))</f>
        <v>-38.7916666666668</v>
      </c>
    </row>
    <row r="21" s="101" customFormat="true" ht="12.8" hidden="false" customHeight="false" outlineLevel="0" collapsed="false">
      <c r="A21" s="214" t="n">
        <f aca="false">A20+1</f>
        <v>42933</v>
      </c>
      <c r="B21" s="215" t="n">
        <f aca="false">A21</f>
        <v>42933</v>
      </c>
      <c r="C21" s="216" t="str">
        <f aca="false">IF(ISERROR(VLOOKUP(B21,Feiertage,2,FALSE())),"",(VLOOKUP(B21,Feiertage,2,FALSE())))</f>
        <v/>
      </c>
      <c r="D21" s="204"/>
      <c r="E21" s="204"/>
      <c r="F21" s="205" t="n">
        <f aca="false">IF(DAY(DATE(Voreinstellungen!$C$2,3,0))=29,Import!C201,Import!C200)</f>
        <v>0</v>
      </c>
      <c r="G21" s="205" t="n">
        <f aca="false">IF(DAY(DATE(Voreinstellungen!$C$2,3,0))=29,Import!D201,Import!D200)</f>
        <v>0</v>
      </c>
      <c r="H21" s="205" t="n">
        <f aca="false">IF(DAY(DATE(Voreinstellungen!$C$2,3,0))=29,Import!E201,Import!E200)</f>
        <v>0</v>
      </c>
      <c r="I21" s="217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8"/>
      <c r="K21" s="219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20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</v>
      </c>
      <c r="M21" s="221" t="n">
        <f aca="false">IF(A21="","",ROUND(K21-L21,14))</f>
        <v>0</v>
      </c>
      <c r="N21" s="222" t="n">
        <f aca="true">IF(A21="","",INDIRECT(ADDRESS(MATCH(A21,SOLL_AZ_Ab,1)+11,WEEKDAY(A21,2)+3,,,"Voreinstellungen"),TRUE()))</f>
        <v>0</v>
      </c>
      <c r="O21" s="223"/>
      <c r="P21" s="224" t="n">
        <f aca="false">IF(A21="","",IF(M21&lt;&gt;"",ROUND(P20+M21,14),P20))</f>
        <v>-38.7916666666668</v>
      </c>
    </row>
    <row r="22" s="101" customFormat="true" ht="12.8" hidden="false" customHeight="false" outlineLevel="0" collapsed="false">
      <c r="A22" s="214" t="n">
        <f aca="false">A21+1</f>
        <v>42934</v>
      </c>
      <c r="B22" s="215" t="n">
        <f aca="false">A22</f>
        <v>42934</v>
      </c>
      <c r="C22" s="216" t="str">
        <f aca="false">IF(ISERROR(VLOOKUP(B22,Feiertage,2,FALSE())),"",(VLOOKUP(B22,Feiertage,2,FALSE())))</f>
        <v/>
      </c>
      <c r="D22" s="204"/>
      <c r="E22" s="204"/>
      <c r="F22" s="205" t="n">
        <f aca="false">IF(DAY(DATE(Voreinstellungen!$C$2,3,0))=29,Import!C202,Import!C201)</f>
        <v>0</v>
      </c>
      <c r="G22" s="205" t="n">
        <f aca="false">IF(DAY(DATE(Voreinstellungen!$C$2,3,0))=29,Import!D202,Import!D201)</f>
        <v>0</v>
      </c>
      <c r="H22" s="205" t="n">
        <f aca="false">IF(DAY(DATE(Voreinstellungen!$C$2,3,0))=29,Import!E202,Import!E201)</f>
        <v>0</v>
      </c>
      <c r="I22" s="217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8"/>
      <c r="K22" s="219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20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21" t="n">
        <f aca="false">IF(A22="","",ROUND(K22-L22,14))</f>
        <v>-0.29166666666667</v>
      </c>
      <c r="N22" s="222" t="n">
        <f aca="true">IF(A22="","",INDIRECT(ADDRESS(MATCH(A22,SOLL_AZ_Ab,1)+11,WEEKDAY(A22,2)+3,,,"Voreinstellungen"),TRUE()))</f>
        <v>0.291666666666667</v>
      </c>
      <c r="O22" s="223"/>
      <c r="P22" s="224" t="n">
        <f aca="false">IF(A22="","",IF(M22&lt;&gt;"",ROUND(P21+M22,14),P21))</f>
        <v>-39.0833333333335</v>
      </c>
    </row>
    <row r="23" s="101" customFormat="true" ht="12.8" hidden="false" customHeight="false" outlineLevel="0" collapsed="false">
      <c r="A23" s="214" t="n">
        <f aca="false">A22+1</f>
        <v>42935</v>
      </c>
      <c r="B23" s="215" t="n">
        <f aca="false">A23</f>
        <v>42935</v>
      </c>
      <c r="C23" s="216" t="str">
        <f aca="false">IF(ISERROR(VLOOKUP(B23,Feiertage,2,FALSE())),"",(VLOOKUP(B23,Feiertage,2,FALSE())))</f>
        <v/>
      </c>
      <c r="D23" s="204"/>
      <c r="E23" s="204"/>
      <c r="F23" s="205" t="n">
        <f aca="false">IF(DAY(DATE(Voreinstellungen!$C$2,3,0))=29,Import!C203,Import!C202)</f>
        <v>0</v>
      </c>
      <c r="G23" s="205" t="n">
        <f aca="false">IF(DAY(DATE(Voreinstellungen!$C$2,3,0))=29,Import!D203,Import!D202)</f>
        <v>0</v>
      </c>
      <c r="H23" s="205" t="n">
        <f aca="false">IF(DAY(DATE(Voreinstellungen!$C$2,3,0))=29,Import!E203,Import!E202)</f>
        <v>0</v>
      </c>
      <c r="I23" s="217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8"/>
      <c r="K23" s="219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20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21" t="n">
        <f aca="false">IF(A23="","",ROUND(K23-L23,14))</f>
        <v>-0.29166666666667</v>
      </c>
      <c r="N23" s="222" t="n">
        <f aca="true">IF(A23="","",INDIRECT(ADDRESS(MATCH(A23,SOLL_AZ_Ab,1)+11,WEEKDAY(A23,2)+3,,,"Voreinstellungen"),TRUE()))</f>
        <v>0.291666666666667</v>
      </c>
      <c r="O23" s="223"/>
      <c r="P23" s="224" t="n">
        <f aca="false">IF(A23="","",IF(M23&lt;&gt;"",ROUND(P22+M23,14),P22))</f>
        <v>-39.3750000000001</v>
      </c>
    </row>
    <row r="24" s="101" customFormat="true" ht="12.8" hidden="false" customHeight="false" outlineLevel="0" collapsed="false">
      <c r="A24" s="214" t="n">
        <f aca="false">A23+1</f>
        <v>42936</v>
      </c>
      <c r="B24" s="215" t="n">
        <f aca="false">A24</f>
        <v>42936</v>
      </c>
      <c r="C24" s="216" t="str">
        <f aca="false">IF(ISERROR(VLOOKUP(B24,Feiertage,2,FALSE())),"",(VLOOKUP(B24,Feiertage,2,FALSE())))</f>
        <v/>
      </c>
      <c r="D24" s="204"/>
      <c r="E24" s="204"/>
      <c r="F24" s="205" t="n">
        <f aca="false">IF(DAY(DATE(Voreinstellungen!$C$2,3,0))=29,Import!C204,Import!C203)</f>
        <v>0</v>
      </c>
      <c r="G24" s="205" t="n">
        <f aca="false">IF(DAY(DATE(Voreinstellungen!$C$2,3,0))=29,Import!D204,Import!D203)</f>
        <v>0</v>
      </c>
      <c r="H24" s="205" t="n">
        <f aca="false">IF(DAY(DATE(Voreinstellungen!$C$2,3,0))=29,Import!E204,Import!E203)</f>
        <v>0</v>
      </c>
      <c r="I24" s="217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8"/>
      <c r="K24" s="219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20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21" t="n">
        <f aca="false">IF(A24="","",ROUND(K24-L24,14))</f>
        <v>-0.29166666666667</v>
      </c>
      <c r="N24" s="222" t="n">
        <f aca="true">IF(A24="","",INDIRECT(ADDRESS(MATCH(A24,SOLL_AZ_Ab,1)+11,WEEKDAY(A24,2)+3,,,"Voreinstellungen"),TRUE()))</f>
        <v>0.291666666666667</v>
      </c>
      <c r="O24" s="223"/>
      <c r="P24" s="224" t="n">
        <f aca="false">IF(A24="","",IF(M24&lt;&gt;"",ROUND(P23+M24,14),P23))</f>
        <v>-39.6666666666668</v>
      </c>
    </row>
    <row r="25" s="101" customFormat="true" ht="12.8" hidden="false" customHeight="false" outlineLevel="0" collapsed="false">
      <c r="A25" s="214" t="n">
        <f aca="false">A24+1</f>
        <v>42937</v>
      </c>
      <c r="B25" s="215" t="n">
        <f aca="false">A25</f>
        <v>42937</v>
      </c>
      <c r="C25" s="216" t="str">
        <f aca="false">IF(ISERROR(VLOOKUP(B25,Feiertage,2,FALSE())),"",(VLOOKUP(B25,Feiertage,2,FALSE())))</f>
        <v/>
      </c>
      <c r="D25" s="204"/>
      <c r="E25" s="204"/>
      <c r="F25" s="205" t="n">
        <f aca="false">IF(DAY(DATE(Voreinstellungen!$C$2,3,0))=29,Import!C205,Import!C204)</f>
        <v>0</v>
      </c>
      <c r="G25" s="205" t="n">
        <f aca="false">IF(DAY(DATE(Voreinstellungen!$C$2,3,0))=29,Import!D205,Import!D204)</f>
        <v>0</v>
      </c>
      <c r="H25" s="205" t="n">
        <f aca="false">IF(DAY(DATE(Voreinstellungen!$C$2,3,0))=29,Import!E205,Import!E204)</f>
        <v>0</v>
      </c>
      <c r="I25" s="217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8"/>
      <c r="K25" s="219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20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21" t="n">
        <f aca="false">IF(A25="","",ROUND(K25-L25,14))</f>
        <v>-0.29166666666667</v>
      </c>
      <c r="N25" s="222" t="n">
        <f aca="true">IF(A25="","",INDIRECT(ADDRESS(MATCH(A25,SOLL_AZ_Ab,1)+11,WEEKDAY(A25,2)+3,,,"Voreinstellungen"),TRUE()))</f>
        <v>0.291666666666667</v>
      </c>
      <c r="O25" s="223"/>
      <c r="P25" s="224" t="n">
        <f aca="false">IF(A25="","",IF(M25&lt;&gt;"",ROUND(P24+M25,14),P24))</f>
        <v>-39.9583333333335</v>
      </c>
    </row>
    <row r="26" s="101" customFormat="true" ht="12.8" hidden="false" customHeight="false" outlineLevel="0" collapsed="false">
      <c r="A26" s="214" t="n">
        <f aca="false">A25+1</f>
        <v>42938</v>
      </c>
      <c r="B26" s="215" t="n">
        <f aca="false">A26</f>
        <v>42938</v>
      </c>
      <c r="C26" s="216" t="str">
        <f aca="false">IF(ISERROR(VLOOKUP(B26,Feiertage,2,FALSE())),"",(VLOOKUP(B26,Feiertage,2,FALSE())))</f>
        <v/>
      </c>
      <c r="D26" s="204"/>
      <c r="E26" s="204"/>
      <c r="F26" s="205" t="n">
        <f aca="false">IF(DAY(DATE(Voreinstellungen!$C$2,3,0))=29,Import!C206,Import!C205)</f>
        <v>0</v>
      </c>
      <c r="G26" s="205" t="n">
        <f aca="false">IF(DAY(DATE(Voreinstellungen!$C$2,3,0))=29,Import!D206,Import!D205)</f>
        <v>0</v>
      </c>
      <c r="H26" s="205" t="n">
        <f aca="false">IF(DAY(DATE(Voreinstellungen!$C$2,3,0))=29,Import!E206,Import!E205)</f>
        <v>0</v>
      </c>
      <c r="I26" s="217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8"/>
      <c r="K26" s="219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20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21" t="n">
        <f aca="false">IF(A26="","",ROUND(K26-L26,14))</f>
        <v>-0.29166666666667</v>
      </c>
      <c r="N26" s="222" t="n">
        <f aca="true">IF(A26="","",INDIRECT(ADDRESS(MATCH(A26,SOLL_AZ_Ab,1)+11,WEEKDAY(A26,2)+3,,,"Voreinstellungen"),TRUE()))</f>
        <v>0.291666666666667</v>
      </c>
      <c r="O26" s="223"/>
      <c r="P26" s="224" t="n">
        <f aca="false">IF(A26="","",IF(M26&lt;&gt;"",ROUND(P25+M26,14),P25))</f>
        <v>-40.2500000000002</v>
      </c>
    </row>
    <row r="27" s="101" customFormat="true" ht="12.8" hidden="false" customHeight="false" outlineLevel="0" collapsed="false">
      <c r="A27" s="214" t="n">
        <f aca="false">A26+1</f>
        <v>42939</v>
      </c>
      <c r="B27" s="215" t="n">
        <f aca="false">A27</f>
        <v>42939</v>
      </c>
      <c r="C27" s="216" t="str">
        <f aca="false">IF(ISERROR(VLOOKUP(B27,Feiertage,2,FALSE())),"",(VLOOKUP(B27,Feiertage,2,FALSE())))</f>
        <v/>
      </c>
      <c r="D27" s="204"/>
      <c r="E27" s="204"/>
      <c r="F27" s="205" t="n">
        <f aca="false">IF(DAY(DATE(Voreinstellungen!$C$2,3,0))=29,Import!C207,Import!C206)</f>
        <v>0</v>
      </c>
      <c r="G27" s="205" t="n">
        <f aca="false">IF(DAY(DATE(Voreinstellungen!$C$2,3,0))=29,Import!D207,Import!D206)</f>
        <v>0</v>
      </c>
      <c r="H27" s="205" t="n">
        <f aca="false">IF(DAY(DATE(Voreinstellungen!$C$2,3,0))=29,Import!E207,Import!E206)</f>
        <v>0</v>
      </c>
      <c r="I27" s="217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8"/>
      <c r="K27" s="219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20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</v>
      </c>
      <c r="M27" s="221" t="n">
        <f aca="false">IF(A27="","",ROUND(K27-L27,14))</f>
        <v>0</v>
      </c>
      <c r="N27" s="222" t="n">
        <f aca="true">IF(A27="","",INDIRECT(ADDRESS(MATCH(A27,SOLL_AZ_Ab,1)+11,WEEKDAY(A27,2)+3,,,"Voreinstellungen"),TRUE()))</f>
        <v>0</v>
      </c>
      <c r="O27" s="223"/>
      <c r="P27" s="224" t="n">
        <f aca="false">IF(A27="","",IF(M27&lt;&gt;"",ROUND(P26+M27,14),P26))</f>
        <v>-40.2500000000002</v>
      </c>
    </row>
    <row r="28" s="101" customFormat="true" ht="12.8" hidden="false" customHeight="false" outlineLevel="0" collapsed="false">
      <c r="A28" s="214" t="n">
        <f aca="false">A27+1</f>
        <v>42940</v>
      </c>
      <c r="B28" s="215" t="n">
        <f aca="false">A28</f>
        <v>42940</v>
      </c>
      <c r="C28" s="216" t="str">
        <f aca="false">IF(ISERROR(VLOOKUP(B28,Feiertage,2,FALSE())),"",(VLOOKUP(B28,Feiertage,2,FALSE())))</f>
        <v/>
      </c>
      <c r="D28" s="204"/>
      <c r="E28" s="204"/>
      <c r="F28" s="205" t="n">
        <f aca="false">IF(DAY(DATE(Voreinstellungen!$C$2,3,0))=29,Import!C208,Import!C207)</f>
        <v>0</v>
      </c>
      <c r="G28" s="205" t="n">
        <f aca="false">IF(DAY(DATE(Voreinstellungen!$C$2,3,0))=29,Import!D208,Import!D207)</f>
        <v>0</v>
      </c>
      <c r="H28" s="205" t="n">
        <f aca="false">IF(DAY(DATE(Voreinstellungen!$C$2,3,0))=29,Import!E208,Import!E207)</f>
        <v>0</v>
      </c>
      <c r="I28" s="217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8"/>
      <c r="K28" s="219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20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</v>
      </c>
      <c r="M28" s="221" t="n">
        <f aca="false">IF(A28="","",ROUND(K28-L28,14))</f>
        <v>0</v>
      </c>
      <c r="N28" s="222" t="n">
        <f aca="true">IF(A28="","",INDIRECT(ADDRESS(MATCH(A28,SOLL_AZ_Ab,1)+11,WEEKDAY(A28,2)+3,,,"Voreinstellungen"),TRUE()))</f>
        <v>0</v>
      </c>
      <c r="O28" s="223"/>
      <c r="P28" s="224" t="n">
        <f aca="false">IF(A28="","",IF(M28&lt;&gt;"",ROUND(P27+M28,14),P27))</f>
        <v>-40.2500000000002</v>
      </c>
    </row>
    <row r="29" s="101" customFormat="true" ht="12.8" hidden="false" customHeight="false" outlineLevel="0" collapsed="false">
      <c r="A29" s="214" t="n">
        <f aca="false">A28+1</f>
        <v>42941</v>
      </c>
      <c r="B29" s="215" t="n">
        <f aca="false">A29</f>
        <v>42941</v>
      </c>
      <c r="C29" s="216" t="str">
        <f aca="false">IF(ISERROR(VLOOKUP(B29,Feiertage,2,FALSE())),"",(VLOOKUP(B29,Feiertage,2,FALSE())))</f>
        <v/>
      </c>
      <c r="D29" s="204"/>
      <c r="E29" s="204"/>
      <c r="F29" s="205" t="n">
        <f aca="false">IF(DAY(DATE(Voreinstellungen!$C$2,3,0))=29,Import!C209,Import!C208)</f>
        <v>0</v>
      </c>
      <c r="G29" s="205" t="n">
        <f aca="false">IF(DAY(DATE(Voreinstellungen!$C$2,3,0))=29,Import!D209,Import!D208)</f>
        <v>0</v>
      </c>
      <c r="H29" s="205" t="n">
        <f aca="false">IF(DAY(DATE(Voreinstellungen!$C$2,3,0))=29,Import!E209,Import!E208)</f>
        <v>0</v>
      </c>
      <c r="I29" s="217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8"/>
      <c r="K29" s="219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20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21" t="n">
        <f aca="false">IF(A29="","",ROUND(K29-L29,14))</f>
        <v>-0.29166666666667</v>
      </c>
      <c r="N29" s="222" t="n">
        <f aca="true">IF(A29="","",INDIRECT(ADDRESS(MATCH(A29,SOLL_AZ_Ab,1)+11,WEEKDAY(A29,2)+3,,,"Voreinstellungen"),TRUE()))</f>
        <v>0.291666666666667</v>
      </c>
      <c r="O29" s="223"/>
      <c r="P29" s="224" t="n">
        <f aca="false">IF(A29="","",IF(M29&lt;&gt;"",ROUND(P28+M29,14),P28))</f>
        <v>-40.5416666666668</v>
      </c>
    </row>
    <row r="30" s="101" customFormat="true" ht="12.8" hidden="false" customHeight="false" outlineLevel="0" collapsed="false">
      <c r="A30" s="214" t="n">
        <f aca="false">A29+1</f>
        <v>42942</v>
      </c>
      <c r="B30" s="215" t="n">
        <f aca="false">A30</f>
        <v>42942</v>
      </c>
      <c r="C30" s="216" t="str">
        <f aca="false">IF(ISERROR(VLOOKUP(B30,Feiertage,2,FALSE())),"",(VLOOKUP(B30,Feiertage,2,FALSE())))</f>
        <v/>
      </c>
      <c r="D30" s="204"/>
      <c r="E30" s="204"/>
      <c r="F30" s="205" t="n">
        <f aca="false">IF(DAY(DATE(Voreinstellungen!$C$2,3,0))=29,Import!C210,Import!C209)</f>
        <v>0</v>
      </c>
      <c r="G30" s="205" t="n">
        <f aca="false">IF(DAY(DATE(Voreinstellungen!$C$2,3,0))=29,Import!D210,Import!D209)</f>
        <v>0</v>
      </c>
      <c r="H30" s="205" t="n">
        <f aca="false">IF(DAY(DATE(Voreinstellungen!$C$2,3,0))=29,Import!E210,Import!E209)</f>
        <v>0</v>
      </c>
      <c r="I30" s="217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8"/>
      <c r="K30" s="219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20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21" t="n">
        <f aca="false">IF(A30="","",ROUND(K30-L30,14))</f>
        <v>-0.29166666666667</v>
      </c>
      <c r="N30" s="222" t="n">
        <f aca="true">IF(A30="","",INDIRECT(ADDRESS(MATCH(A30,SOLL_AZ_Ab,1)+11,WEEKDAY(A30,2)+3,,,"Voreinstellungen"),TRUE()))</f>
        <v>0.291666666666667</v>
      </c>
      <c r="O30" s="223"/>
      <c r="P30" s="224" t="n">
        <f aca="false">IF(A30="","",IF(M30&lt;&gt;"",ROUND(P29+M30,14),P29))</f>
        <v>-40.8333333333335</v>
      </c>
    </row>
    <row r="31" s="101" customFormat="true" ht="12.8" hidden="false" customHeight="false" outlineLevel="0" collapsed="false">
      <c r="A31" s="214" t="n">
        <f aca="false">A30+1</f>
        <v>42943</v>
      </c>
      <c r="B31" s="215" t="n">
        <f aca="false">A31</f>
        <v>42943</v>
      </c>
      <c r="C31" s="216" t="str">
        <f aca="false">IF(ISERROR(VLOOKUP(B31,Feiertage,2,FALSE())),"",(VLOOKUP(B31,Feiertage,2,FALSE())))</f>
        <v/>
      </c>
      <c r="D31" s="204"/>
      <c r="E31" s="204"/>
      <c r="F31" s="205" t="n">
        <f aca="false">IF(DAY(DATE(Voreinstellungen!$C$2,3,0))=29,Import!C211,Import!C210)</f>
        <v>0</v>
      </c>
      <c r="G31" s="205" t="n">
        <f aca="false">IF(DAY(DATE(Voreinstellungen!$C$2,3,0))=29,Import!D211,Import!D210)</f>
        <v>0</v>
      </c>
      <c r="H31" s="205" t="n">
        <f aca="false">IF(DAY(DATE(Voreinstellungen!$C$2,3,0))=29,Import!E211,Import!E210)</f>
        <v>0</v>
      </c>
      <c r="I31" s="217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8"/>
      <c r="K31" s="219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20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21" t="n">
        <f aca="false">IF(A31="","",ROUND(K31-L31,14))</f>
        <v>-0.29166666666667</v>
      </c>
      <c r="N31" s="222" t="n">
        <f aca="true">IF(A31="","",INDIRECT(ADDRESS(MATCH(A31,SOLL_AZ_Ab,1)+11,WEEKDAY(A31,2)+3,,,"Voreinstellungen"),TRUE()))</f>
        <v>0.291666666666667</v>
      </c>
      <c r="O31" s="223"/>
      <c r="P31" s="224" t="n">
        <f aca="false">IF(A31="","",IF(M31&lt;&gt;"",ROUND(P30+M31,14),P30))</f>
        <v>-41.1250000000002</v>
      </c>
    </row>
    <row r="32" s="101" customFormat="true" ht="12.8" hidden="false" customHeight="false" outlineLevel="0" collapsed="false">
      <c r="A32" s="214" t="n">
        <f aca="false">IF(MONTH(A31+1)&gt;MONTH(A31),"",A31+1)</f>
        <v>42944</v>
      </c>
      <c r="B32" s="215" t="n">
        <f aca="false">A32</f>
        <v>42944</v>
      </c>
      <c r="C32" s="216" t="str">
        <f aca="false">IF(ISERROR(VLOOKUP(A32,Feiertage,2,FALSE())),"",(VLOOKUP(A32,Feiertage,2,FALSE())))</f>
        <v/>
      </c>
      <c r="D32" s="204"/>
      <c r="E32" s="204"/>
      <c r="F32" s="205" t="n">
        <f aca="false">IF(DAY(DATE(Voreinstellungen!$C$2,3,0))=29,Import!C212,Import!C211)</f>
        <v>0</v>
      </c>
      <c r="G32" s="205" t="n">
        <f aca="false">IF(DAY(DATE(Voreinstellungen!$C$2,3,0))=29,Import!D212,Import!D211)</f>
        <v>0</v>
      </c>
      <c r="H32" s="205" t="n">
        <f aca="false">IF(DAY(DATE(Voreinstellungen!$C$2,3,0))=29,Import!E212,Import!E211)</f>
        <v>0</v>
      </c>
      <c r="I32" s="217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8"/>
      <c r="K32" s="219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20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21" t="n">
        <f aca="false">IF(A32="","",ROUND(K32-L32,14))</f>
        <v>-0.29166666666667</v>
      </c>
      <c r="N32" s="222" t="n">
        <f aca="true">IF(A32="","",INDIRECT(ADDRESS(MATCH(A32,SOLL_AZ_Ab,1)+11,WEEKDAY(A32,2)+3,,,"Voreinstellungen"),TRUE()))</f>
        <v>0.291666666666667</v>
      </c>
      <c r="O32" s="223"/>
      <c r="P32" s="224" t="n">
        <f aca="false">IF(A32="","",IF(M32&lt;&gt;"",ROUND(P31+M32,14),P31))</f>
        <v>-41.4166666666669</v>
      </c>
    </row>
    <row r="33" s="101" customFormat="true" ht="12.8" hidden="false" customHeight="false" outlineLevel="0" collapsed="false">
      <c r="A33" s="214" t="n">
        <f aca="false">IF(MONTH(A31+2)&gt;MONTH(A31),"",A31+2)</f>
        <v>42945</v>
      </c>
      <c r="B33" s="215" t="n">
        <f aca="false">A33</f>
        <v>42945</v>
      </c>
      <c r="C33" s="216" t="str">
        <f aca="false">IF(ISERROR(VLOOKUP(A33,Feiertage,2,FALSE())),"",(VLOOKUP(A33,Feiertage,2,FALSE())))</f>
        <v/>
      </c>
      <c r="D33" s="204"/>
      <c r="E33" s="204"/>
      <c r="F33" s="205" t="n">
        <f aca="false">IF(DAY(DATE(Voreinstellungen!$C$2,3,0))=29,Import!C213,Import!C212)</f>
        <v>0</v>
      </c>
      <c r="G33" s="205" t="n">
        <f aca="false">IF(DAY(DATE(Voreinstellungen!$C$2,3,0))=29,Import!D213,Import!D212)</f>
        <v>0</v>
      </c>
      <c r="H33" s="205" t="n">
        <f aca="false">IF(DAY(DATE(Voreinstellungen!$C$2,3,0))=29,Import!E213,Import!E212)</f>
        <v>0</v>
      </c>
      <c r="I33" s="217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8"/>
      <c r="K33" s="219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20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21" t="n">
        <f aca="false">IF(A33="","",ROUND(K33-L33,14))</f>
        <v>-0.29166666666667</v>
      </c>
      <c r="N33" s="222" t="n">
        <f aca="true">IF(A33="","",INDIRECT(ADDRESS(MATCH(A33,SOLL_AZ_Ab,1)+11,WEEKDAY(A33,2)+3,,,"Voreinstellungen"),TRUE()))</f>
        <v>0.291666666666667</v>
      </c>
      <c r="O33" s="223"/>
      <c r="P33" s="224" t="n">
        <f aca="false">IF(A33="","",IF(M33&lt;&gt;"",ROUND(P32+M33,14),P32))</f>
        <v>-41.7083333333335</v>
      </c>
    </row>
    <row r="34" s="101" customFormat="true" ht="12.8" hidden="false" customHeight="false" outlineLevel="0" collapsed="false">
      <c r="A34" s="225" t="n">
        <f aca="false">IF(MONTH(A31+3)&gt;MONTH(A31),"",A31+3)</f>
        <v>42946</v>
      </c>
      <c r="B34" s="226" t="n">
        <f aca="false">A34</f>
        <v>42946</v>
      </c>
      <c r="C34" s="227" t="str">
        <f aca="false">IF(ISERROR(VLOOKUP(A34,Feiertage,2,FALSE())),"",(VLOOKUP(A34,Feiertage,2,FALSE())))</f>
        <v/>
      </c>
      <c r="D34" s="204"/>
      <c r="E34" s="204"/>
      <c r="F34" s="205" t="n">
        <f aca="false">IF(DAY(DATE(Voreinstellungen!$C$2,3,0))=29,Import!C214,Import!C213)</f>
        <v>0</v>
      </c>
      <c r="G34" s="205" t="n">
        <f aca="false">IF(DAY(DATE(Voreinstellungen!$C$2,3,0))=29,Import!D214,Import!D213)</f>
        <v>0</v>
      </c>
      <c r="H34" s="205" t="n">
        <f aca="false">IF(DAY(DATE(Voreinstellungen!$C$2,3,0))=29,Import!E214,Import!E213)</f>
        <v>0</v>
      </c>
      <c r="I34" s="228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9"/>
      <c r="K34" s="230" t="n">
        <f aca="false">IF(A34="","",IF(IF(D34&lt;E34,E34-D34,IF(E34="",0,E34-D34+1))+IF(F34&lt;G34,G34-F34,IF(G34="",0,G34-F34+1))-H34&gt;0,IF(D34&lt;E34,E34-D34,IF(E34="",0,E34-D34+1))+IF(F34&lt;G34,G34-F34,IF(G34="",0,G34-F34+1))-H34,0))</f>
        <v>0</v>
      </c>
      <c r="L34" s="231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2" t="n">
        <f aca="false">IF(A34="","",ROUND(K34-L34,14))</f>
        <v>0</v>
      </c>
      <c r="N34" s="233" t="n">
        <f aca="true">IF(A34="","",INDIRECT(ADDRESS(MATCH(A34,SOLL_AZ_Ab,1)+11,WEEKDAY(A34,2)+3,,,"Voreinstellungen"),TRUE()))</f>
        <v>0</v>
      </c>
      <c r="O34" s="234"/>
      <c r="P34" s="235" t="n">
        <f aca="false">IF(A34="","",IF(M34&lt;&gt;"",ROUND(P33+M34,14),P33))</f>
        <v>-41.7083333333335</v>
      </c>
    </row>
    <row r="35" s="101" customFormat="true" ht="11.5" hidden="false" customHeight="false" outlineLevel="0" collapsed="false">
      <c r="B35" s="236"/>
      <c r="C35" s="236"/>
      <c r="D35" s="236"/>
      <c r="E35" s="237"/>
      <c r="F35" s="237"/>
      <c r="G35" s="238"/>
      <c r="H35" s="239"/>
      <c r="I35" s="239"/>
      <c r="J35" s="239"/>
      <c r="K35" s="238"/>
      <c r="L35" s="240"/>
      <c r="M35" s="240"/>
      <c r="N35" s="89"/>
      <c r="O35" s="89"/>
      <c r="P35" s="89"/>
    </row>
    <row r="36" s="177" customFormat="true" ht="12.75" hidden="false" customHeight="true" outlineLevel="0" collapsed="false">
      <c r="A36" s="241"/>
      <c r="B36" s="242"/>
      <c r="C36" s="242"/>
      <c r="D36" s="243"/>
      <c r="E36" s="244" t="str">
        <f aca="false">"Übertrag "&amp;TEXT(DATE(YEAR(A1),MONTH(A1)-1,1),"MMMM JJJJ")&amp;":"</f>
        <v>Übertrag Juni 2021:</v>
      </c>
      <c r="F36" s="245" t="n">
        <f aca="false">Juni!F40</f>
        <v>-35.2916666666667</v>
      </c>
      <c r="G36" s="176"/>
      <c r="H36" s="176"/>
      <c r="I36" s="246"/>
      <c r="J36" s="247" t="n">
        <f aca="false">COUNTIF(J4:J34,Voreinstellungen!B21)+SUMIF(J4:J34,Voreinstellungen!B22,Berechnungen!T2:T32)</f>
        <v>0</v>
      </c>
      <c r="K36" s="248" t="s">
        <v>112</v>
      </c>
      <c r="L36" s="248"/>
      <c r="M36" s="248"/>
      <c r="N36" s="248"/>
      <c r="O36" s="248"/>
      <c r="P36" s="249" t="n">
        <f aca="false">(SUMIF(J4:J34,Voreinstellungen!B21,L4:L34)-SUMIF(J4:J34,Voreinstellungen!B21,N4:N34)+SUMIF(J4:J34,Voreinstellungen!B22,L4:L34)-SUMIF(J4:J34,Voreinstellungen!B22,N4:N34))*-1</f>
        <v>-0</v>
      </c>
    </row>
    <row r="37" s="177" customFormat="true" ht="12.75" hidden="false" customHeight="true" outlineLevel="0" collapsed="false">
      <c r="A37" s="250"/>
      <c r="B37" s="251"/>
      <c r="C37" s="251"/>
      <c r="D37" s="252"/>
      <c r="E37" s="253" t="str">
        <f aca="false">"SOLL Arbeitszeit ("&amp;TEXT(A1,"MMMM")&amp;"):"</f>
        <v>SOLL Arbeitszeit (Juli):</v>
      </c>
      <c r="F37" s="254" t="n">
        <f aca="false">SUM(L4:L34)</f>
        <v>6.41666666666667</v>
      </c>
      <c r="G37" s="176"/>
      <c r="H37" s="176"/>
      <c r="I37" s="255"/>
      <c r="J37" s="256" t="n">
        <f aca="false">COUNTIF(J4:J34,Voreinstellungen!B25)+(COUNTIF(J4:J34,Voreinstellungen!B26)*Voreinstellungen!C26)</f>
        <v>0</v>
      </c>
      <c r="K37" s="257" t="str">
        <f aca="false">"Urlaub (U/UH) aktuell noch Verfügbar: "&amp;Voreinstellungen!C38&amp;" Tag(e)"</f>
        <v>Urlaub (U/UH) aktuell noch Verfügbar: 30 Tag(e)</v>
      </c>
      <c r="L37" s="257"/>
      <c r="M37" s="257"/>
      <c r="N37" s="257"/>
      <c r="O37" s="257"/>
      <c r="P37" s="258" t="n">
        <f aca="false">SUMIF(J4:J34,Voreinstellungen!B25,N4:N34)+(SUMIF(J4:J34,Voreinstellungen!B26,N4:N34)*0.5)</f>
        <v>0</v>
      </c>
    </row>
    <row r="38" s="177" customFormat="true" ht="12.75" hidden="false" customHeight="true" outlineLevel="0" collapsed="false">
      <c r="A38" s="259"/>
      <c r="B38" s="260"/>
      <c r="C38" s="260"/>
      <c r="D38" s="252"/>
      <c r="E38" s="253" t="str">
        <f aca="false">"IST Arbeitszeit ("&amp;TEXT(A1,"MMMM")&amp;"):"</f>
        <v>IST Arbeitszeit (Juli):</v>
      </c>
      <c r="F38" s="261" t="n">
        <f aca="false">SUM(K4:K34)</f>
        <v>0</v>
      </c>
      <c r="G38" s="176"/>
      <c r="H38" s="176"/>
      <c r="I38" s="255"/>
      <c r="J38" s="262" t="n">
        <f aca="false">COUNTIF(J4:J34,"G")</f>
        <v>0</v>
      </c>
      <c r="K38" s="257" t="s">
        <v>113</v>
      </c>
      <c r="L38" s="257"/>
      <c r="M38" s="257"/>
      <c r="N38" s="257"/>
      <c r="O38" s="257"/>
      <c r="P38" s="263"/>
    </row>
    <row r="39" s="177" customFormat="true" ht="12.75" hidden="false" customHeight="true" outlineLevel="0" collapsed="false">
      <c r="A39" s="259"/>
      <c r="B39" s="260"/>
      <c r="C39" s="260"/>
      <c r="D39" s="252"/>
      <c r="E39" s="264" t="s">
        <v>114</v>
      </c>
      <c r="F39" s="265"/>
      <c r="G39" s="176"/>
      <c r="H39" s="176"/>
      <c r="I39" s="266"/>
      <c r="J39" s="256" t="n">
        <f aca="false">COUNTIF(J4:J34,Voreinstellungen!B23)+SUMIF(J4:J34,Voreinstellungen!B24,Berechnungen!T2:T32)</f>
        <v>0</v>
      </c>
      <c r="K39" s="257" t="s">
        <v>115</v>
      </c>
      <c r="L39" s="257"/>
      <c r="M39" s="257"/>
      <c r="N39" s="257"/>
      <c r="O39" s="257"/>
      <c r="P39" s="267" t="n">
        <f aca="false">(SUMIF(J4:J34,Voreinstellungen!B23,L4:L34)-SUMIF(J4:J34,Voreinstellungen!B23,N4:N34)+SUMIF(J4:J34,Voreinstellungen!B24,L4:L34)-SUMIF(J4:J34,Voreinstellungen!B24,N4:N34))*-1</f>
        <v>-0</v>
      </c>
    </row>
    <row r="40" s="177" customFormat="true" ht="12.75" hidden="false" customHeight="true" outlineLevel="0" collapsed="false">
      <c r="A40" s="268"/>
      <c r="B40" s="269"/>
      <c r="C40" s="269"/>
      <c r="D40" s="270"/>
      <c r="E40" s="271" t="s">
        <v>116</v>
      </c>
      <c r="F40" s="272" t="n">
        <f aca="false">ROUND(F38+F36-F39-F37,14)</f>
        <v>-41.7083333333334</v>
      </c>
      <c r="G40" s="176"/>
      <c r="H40" s="176"/>
      <c r="I40" s="273"/>
      <c r="J40" s="274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5" t="s">
        <v>117</v>
      </c>
      <c r="L40" s="275"/>
      <c r="M40" s="275"/>
      <c r="N40" s="275"/>
      <c r="O40" s="275"/>
      <c r="P40" s="276"/>
    </row>
    <row r="41" s="177" customFormat="true" ht="12.75" hidden="false" customHeight="true" outlineLevel="0" collapsed="false">
      <c r="A41" s="174"/>
      <c r="B41" s="174"/>
      <c r="C41" s="174"/>
      <c r="D41" s="175"/>
      <c r="E41" s="174"/>
      <c r="F41" s="174"/>
      <c r="G41" s="174"/>
      <c r="H41" s="176"/>
      <c r="I41" s="176"/>
      <c r="J41" s="176"/>
      <c r="K41" s="174"/>
      <c r="L41" s="176"/>
      <c r="M41" s="176"/>
      <c r="N41" s="174"/>
      <c r="O41" s="174"/>
      <c r="P41" s="174"/>
    </row>
    <row r="42" s="177" customFormat="true" ht="12.75" hidden="false" customHeight="true" outlineLevel="0" collapsed="false">
      <c r="A42" s="277"/>
      <c r="B42" s="277"/>
      <c r="C42" s="277"/>
      <c r="D42" s="277"/>
      <c r="E42" s="277"/>
      <c r="F42" s="278"/>
      <c r="G42" s="174"/>
      <c r="H42" s="176"/>
      <c r="I42" s="176"/>
      <c r="J42" s="279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80" t="str">
        <f aca="false">IF(Voreinstellungen!A28="","",REPT(Voreinstellungen!A28,1) &amp; " (" &amp; REPT(Voreinstellungen!B28,1) &amp; ")")</f>
        <v>Bereitschaft (B)</v>
      </c>
      <c r="L42" s="280"/>
      <c r="M42" s="280"/>
      <c r="N42" s="280"/>
      <c r="O42" s="280"/>
      <c r="P42" s="281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7" customFormat="true" ht="12.75" hidden="false" customHeight="true" outlineLevel="0" collapsed="false">
      <c r="A43" s="282"/>
      <c r="B43" s="282"/>
      <c r="C43" s="282"/>
      <c r="D43" s="282"/>
      <c r="E43" s="282"/>
      <c r="F43" s="283"/>
      <c r="G43" s="174"/>
      <c r="H43" s="176"/>
      <c r="I43" s="176"/>
      <c r="J43" s="284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5" t="str">
        <f aca="false">IF(Voreinstellungen!A29="","",REPT(Voreinstellungen!A29,1) &amp; " (" &amp; REPT(Voreinstellungen!B29,1) &amp; ")")</f>
        <v>Eigener Code 1 (E1)</v>
      </c>
      <c r="L43" s="285"/>
      <c r="M43" s="285"/>
      <c r="N43" s="285"/>
      <c r="O43" s="285"/>
      <c r="P43" s="267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7" customFormat="true" ht="12.75" hidden="false" customHeight="true" outlineLevel="0" collapsed="false">
      <c r="A44" s="286" t="s">
        <v>70</v>
      </c>
      <c r="B44" s="286"/>
      <c r="C44" s="286"/>
      <c r="D44" s="286"/>
      <c r="E44" s="286"/>
      <c r="F44" s="287" t="s">
        <v>118</v>
      </c>
      <c r="G44" s="174"/>
      <c r="H44" s="176"/>
      <c r="I44" s="176"/>
      <c r="J44" s="284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5" t="str">
        <f aca="false">IF(Voreinstellungen!A30="","",REPT(Voreinstellungen!A30,1) &amp; " (" &amp; REPT(Voreinstellungen!B30,1) &amp; ")")</f>
        <v>Eigener Code 2 (E2)</v>
      </c>
      <c r="L44" s="285"/>
      <c r="M44" s="285"/>
      <c r="N44" s="285"/>
      <c r="O44" s="285"/>
      <c r="P44" s="267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7" customFormat="true" ht="12.75" hidden="false" customHeight="true" outlineLevel="0" collapsed="false">
      <c r="A45" s="277"/>
      <c r="B45" s="277"/>
      <c r="C45" s="277"/>
      <c r="D45" s="277"/>
      <c r="E45" s="277"/>
      <c r="F45" s="278"/>
      <c r="G45" s="174"/>
      <c r="H45" s="176"/>
      <c r="I45" s="176"/>
      <c r="J45" s="284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5" t="str">
        <f aca="false">IF(Voreinstellungen!A31="","",REPT(Voreinstellungen!A31,1) &amp; " (" &amp; REPT(Voreinstellungen!B31,1) &amp; ")")</f>
        <v>Eigener Code 3 (E3)</v>
      </c>
      <c r="L45" s="285"/>
      <c r="M45" s="285"/>
      <c r="N45" s="285"/>
      <c r="O45" s="285"/>
      <c r="P45" s="267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7" customFormat="true" ht="12.75" hidden="false" customHeight="true" outlineLevel="0" collapsed="false">
      <c r="A46" s="282"/>
      <c r="B46" s="282"/>
      <c r="C46" s="282"/>
      <c r="D46" s="282"/>
      <c r="E46" s="282"/>
      <c r="F46" s="283"/>
      <c r="G46" s="174"/>
      <c r="H46" s="176"/>
      <c r="I46" s="176"/>
      <c r="J46" s="284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5" t="str">
        <f aca="false">IF(Voreinstellungen!A32="","",REPT(Voreinstellungen!A32,1) &amp; " (" &amp; REPT(Voreinstellungen!B32,1) &amp; ")")</f>
        <v>Eigener Code 4 (E4)</v>
      </c>
      <c r="L46" s="285"/>
      <c r="M46" s="285"/>
      <c r="N46" s="285"/>
      <c r="O46" s="285"/>
      <c r="P46" s="267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7" customFormat="true" ht="12.75" hidden="false" customHeight="true" outlineLevel="0" collapsed="false">
      <c r="A47" s="286" t="s">
        <v>70</v>
      </c>
      <c r="B47" s="286"/>
      <c r="C47" s="286"/>
      <c r="D47" s="286"/>
      <c r="E47" s="286"/>
      <c r="F47" s="287" t="s">
        <v>119</v>
      </c>
      <c r="G47" s="174"/>
      <c r="H47" s="176"/>
      <c r="I47" s="176"/>
      <c r="J47" s="288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9" t="str">
        <f aca="false">IF(Voreinstellungen!A33="","",REPT(Voreinstellungen!A33,1) &amp; " (" &amp; REPT(Voreinstellungen!B33,1) &amp; ")")</f>
        <v>Eigener Code 5 (E5)</v>
      </c>
      <c r="L47" s="289"/>
      <c r="M47" s="289"/>
      <c r="N47" s="289"/>
      <c r="O47" s="289"/>
      <c r="P47" s="290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hUq9Pp2deL28Ip9R7SasJwULyGd/GkXkwOOYZGlqF5mKcMDS+aduCmJxJnaWMeMhyNuwJFO+d49xHZaj7hVGQ==" saltValue="rTK28Pwf+RTM9iM0xFMsUw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42">
      <formula>MOD(J36,1)=0</formula>
    </cfRule>
  </conditionalFormatting>
  <conditionalFormatting sqref="O4:P34 A4:M34">
    <cfRule type="expression" priority="3" aboveAverage="0" equalAverage="0" bottom="0" percent="0" rank="0" text="" dxfId="43">
      <formula>WEEKDAY($A4,2)=6</formula>
    </cfRule>
    <cfRule type="expression" priority="4" aboveAverage="0" equalAverage="0" bottom="0" percent="0" rank="0" text="" dxfId="44">
      <formula>OR(WEEKDAY($A4,2)=7,$C4&lt;&gt;"")</formula>
    </cfRule>
  </conditionalFormatting>
  <conditionalFormatting sqref="F4:H34">
    <cfRule type="expression" priority="5" aboveAverage="0" equalAverage="0" bottom="0" percent="0" rank="0" text="" dxfId="45">
      <formula>ISTEXT($F4)</formula>
    </cfRule>
  </conditionalFormatting>
  <conditionalFormatting sqref="N4:N34">
    <cfRule type="expression" priority="6" aboveAverage="0" equalAverage="0" bottom="0" percent="0" rank="0" text="" dxfId="46">
      <formula>WEEKDAY($A4,2)=6</formula>
    </cfRule>
    <cfRule type="expression" priority="7" aboveAverage="0" equalAverage="0" bottom="0" percent="0" rank="0" text="" dxfId="47">
      <formula>OR(WEEKDAY($A4,2)=7,$C4&lt;&gt;"")</formula>
    </cfRule>
  </conditionalFormatting>
  <conditionalFormatting sqref="D4:E34">
    <cfRule type="expression" priority="8" aboveAverage="0" equalAverage="0" bottom="0" percent="0" rank="0" text="" dxfId="48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G28" activeCellId="1" sqref="C2:E2 G28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4" width="10.73"/>
    <col collapsed="false" customWidth="true" hidden="false" outlineLevel="0" max="2" min="2" style="174" width="5.72"/>
    <col collapsed="false" customWidth="true" hidden="false" outlineLevel="0" max="3" min="3" style="174" width="17.73"/>
    <col collapsed="false" customWidth="true" hidden="false" outlineLevel="0" max="4" min="4" style="175" width="7.72"/>
    <col collapsed="false" customWidth="true" hidden="false" outlineLevel="0" max="7" min="5" style="174" width="7.72"/>
    <col collapsed="false" customWidth="true" hidden="false" outlineLevel="0" max="8" min="8" style="176" width="6.72"/>
    <col collapsed="false" customWidth="true" hidden="false" outlineLevel="0" max="9" min="9" style="176" width="1.73"/>
    <col collapsed="false" customWidth="true" hidden="false" outlineLevel="0" max="10" min="10" style="174" width="3.71"/>
    <col collapsed="false" customWidth="true" hidden="false" outlineLevel="0" max="12" min="11" style="176" width="7.72"/>
    <col collapsed="false" customWidth="true" hidden="false" outlineLevel="0" max="13" min="13" style="174" width="7.72"/>
    <col collapsed="false" customWidth="true" hidden="true" outlineLevel="0" max="14" min="14" style="174" width="3.98"/>
    <col collapsed="false" customWidth="true" hidden="false" outlineLevel="0" max="15" min="15" style="174" width="30.7"/>
    <col collapsed="false" customWidth="true" hidden="false" outlineLevel="0" max="16" min="16" style="174" width="7.72"/>
    <col collapsed="false" customWidth="false" hidden="false" outlineLevel="0" max="1024" min="17" style="174" width="11.45"/>
  </cols>
  <sheetData>
    <row r="1" customFormat="false" ht="15" hidden="false" customHeight="true" outlineLevel="0" collapsed="false">
      <c r="A1" s="178" t="n">
        <f aca="false">DATE(Jahr,8,1)</f>
        <v>42947</v>
      </c>
      <c r="B1" s="178"/>
      <c r="C1" s="178"/>
      <c r="D1" s="178"/>
      <c r="E1" s="178"/>
      <c r="F1" s="178"/>
      <c r="G1" s="178"/>
      <c r="H1" s="179" t="str">
        <f aca="false">"Nettoarbeitstage: "&amp;NETWORKDAYS(A1,EOMONTH(A1,0),Feiertage!A4:A39)</f>
        <v>Nettoarbeitstage: 22</v>
      </c>
      <c r="I1" s="180"/>
      <c r="J1" s="180"/>
      <c r="K1" s="181"/>
      <c r="L1" s="182"/>
      <c r="M1" s="180"/>
      <c r="N1" s="183"/>
      <c r="O1" s="184" t="str">
        <f aca="false">Voreinstellungen!C3</f>
        <v>Name, Vorname</v>
      </c>
      <c r="P1" s="184"/>
    </row>
    <row r="2" customFormat="false" ht="15" hidden="false" customHeight="true" outlineLevel="0" collapsed="false">
      <c r="A2" s="178"/>
      <c r="B2" s="178"/>
      <c r="C2" s="178"/>
      <c r="D2" s="178"/>
      <c r="E2" s="178"/>
      <c r="F2" s="178"/>
      <c r="G2" s="178"/>
      <c r="H2" s="185"/>
      <c r="I2" s="185"/>
      <c r="J2" s="185"/>
      <c r="K2" s="186"/>
      <c r="L2" s="187"/>
      <c r="M2" s="185"/>
      <c r="N2" s="188"/>
      <c r="O2" s="189" t="str">
        <f aca="false">IF(ISBLANK(Voreinstellungen!C4),"","Personal-Nr.: "&amp;Voreinstellungen!C4)</f>
        <v>Personal-Nr.: 0</v>
      </c>
      <c r="P2" s="189"/>
    </row>
    <row r="3" s="200" customFormat="true" ht="36" hidden="false" customHeight="true" outlineLevel="0" collapsed="false">
      <c r="A3" s="291" t="s">
        <v>101</v>
      </c>
      <c r="B3" s="292"/>
      <c r="C3" s="293" t="s">
        <v>32</v>
      </c>
      <c r="D3" s="294" t="s">
        <v>102</v>
      </c>
      <c r="E3" s="294" t="s">
        <v>103</v>
      </c>
      <c r="F3" s="294" t="s">
        <v>104</v>
      </c>
      <c r="G3" s="294" t="s">
        <v>105</v>
      </c>
      <c r="H3" s="295" t="s">
        <v>4</v>
      </c>
      <c r="I3" s="295"/>
      <c r="J3" s="296" t="s">
        <v>30</v>
      </c>
      <c r="K3" s="297" t="s">
        <v>106</v>
      </c>
      <c r="L3" s="196" t="s">
        <v>107</v>
      </c>
      <c r="M3" s="298" t="s">
        <v>108</v>
      </c>
      <c r="N3" s="299" t="s">
        <v>109</v>
      </c>
      <c r="O3" s="300" t="s">
        <v>110</v>
      </c>
      <c r="P3" s="297" t="s">
        <v>111</v>
      </c>
    </row>
    <row r="4" s="101" customFormat="true" ht="12.8" hidden="false" customHeight="false" outlineLevel="0" collapsed="false">
      <c r="A4" s="201" t="n">
        <f aca="false">A1</f>
        <v>42947</v>
      </c>
      <c r="B4" s="202" t="n">
        <f aca="false">A4</f>
        <v>42947</v>
      </c>
      <c r="C4" s="203" t="str">
        <f aca="false">IF(ISERROR(VLOOKUP(B4,Feiertage,2,FALSE())),"",(VLOOKUP(B4,Feiertage,2,FALSE())))</f>
        <v/>
      </c>
      <c r="D4" s="204"/>
      <c r="E4" s="204"/>
      <c r="F4" s="205" t="n">
        <f aca="false">IF(DAY(DATE(Voreinstellungen!$C$2,3,0))=29,Import!C215,Import!C214)</f>
        <v>0</v>
      </c>
      <c r="G4" s="205" t="n">
        <f aca="false">IF(DAY(DATE(Voreinstellungen!$C$2,3,0))=29,Import!D215,Import!D214)</f>
        <v>0</v>
      </c>
      <c r="H4" s="205" t="n">
        <f aca="false">IF(DAY(DATE(Voreinstellungen!$C$2,3,0))=29,Import!E215,Import!E214)</f>
        <v>0</v>
      </c>
      <c r="I4" s="206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7"/>
      <c r="K4" s="208" t="n">
        <f aca="false">IF(A4="","",IF(IF(D4&lt;E4,E4-D4,IF(E4="",0,E4-D4+1))+IF(F4&lt;G4,G4-F4,IF(G4="",0,G4-F4+1))-H4&gt;0,IF(D4&lt;E4,E4-D4,IF(E4="",0,E4-D4+1))+IF(F4&lt;G4,G4-F4,IF(G4="",0,G4-F4+1))-H4,0))</f>
        <v>0</v>
      </c>
      <c r="L4" s="209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</v>
      </c>
      <c r="M4" s="210" t="n">
        <f aca="false">IF(A4="","",ROUND(K4-L4,14))</f>
        <v>0</v>
      </c>
      <c r="N4" s="211" t="n">
        <f aca="true">IF(A4="","",INDIRECT(ADDRESS(MATCH(A4,SOLL_AZ_Ab,1)+11,WEEKDAY(A4,2)+3,,,"Voreinstellungen"),TRUE()))</f>
        <v>0</v>
      </c>
      <c r="O4" s="212"/>
      <c r="P4" s="213" t="n">
        <f aca="false">IF(A4="","",IF(M4&lt;&gt;"",ROUND(F36+M4,14),F36))</f>
        <v>-41.7083333333334</v>
      </c>
    </row>
    <row r="5" s="101" customFormat="true" ht="12.8" hidden="false" customHeight="false" outlineLevel="0" collapsed="false">
      <c r="A5" s="214" t="n">
        <f aca="false">A4+1</f>
        <v>42948</v>
      </c>
      <c r="B5" s="215" t="n">
        <f aca="false">A5</f>
        <v>42948</v>
      </c>
      <c r="C5" s="216" t="str">
        <f aca="false">IF(ISERROR(VLOOKUP(B5,Feiertage,2,FALSE())),"",(VLOOKUP(B5,Feiertage,2,FALSE())))</f>
        <v/>
      </c>
      <c r="D5" s="204"/>
      <c r="E5" s="204"/>
      <c r="F5" s="205" t="n">
        <f aca="false">IF(DAY(DATE(Voreinstellungen!$C$2,3,0))=29,Import!C216,Import!C215)</f>
        <v>0</v>
      </c>
      <c r="G5" s="205" t="n">
        <f aca="false">IF(DAY(DATE(Voreinstellungen!$C$2,3,0))=29,Import!D216,Import!D215)</f>
        <v>0</v>
      </c>
      <c r="H5" s="205" t="n">
        <f aca="false">IF(DAY(DATE(Voreinstellungen!$C$2,3,0))=29,Import!E216,Import!E215)</f>
        <v>0</v>
      </c>
      <c r="I5" s="217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8"/>
      <c r="K5" s="219" t="n">
        <f aca="false">IF(A5="","",IF(IF(D5&lt;E5,E5-D5,IF(E5="",0,E5-D5+1))+IF(F5&lt;G5,G5-F5,IF(G5="",0,G5-F5+1))-H5&gt;0,IF(D5&lt;E5,E5-D5,IF(E5="",0,E5-D5+1))+IF(F5&lt;G5,G5-F5,IF(G5="",0,G5-F5+1))-H5,0))</f>
        <v>0</v>
      </c>
      <c r="L5" s="220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21" t="n">
        <f aca="false">IF(A5="","",ROUND(K5-L5,14))</f>
        <v>-0.29166666666667</v>
      </c>
      <c r="N5" s="222" t="n">
        <f aca="true">IF(A5="","",INDIRECT(ADDRESS(MATCH(A5,SOLL_AZ_Ab,1)+11,WEEKDAY(A5,2)+3,,,"Voreinstellungen"),TRUE()))</f>
        <v>0.291666666666667</v>
      </c>
      <c r="O5" s="223"/>
      <c r="P5" s="224" t="n">
        <f aca="false">IF(A5="","",IF(M5&lt;&gt;"",ROUND(P4+M5,14),P4))</f>
        <v>-42</v>
      </c>
    </row>
    <row r="6" s="101" customFormat="true" ht="12.8" hidden="false" customHeight="false" outlineLevel="0" collapsed="false">
      <c r="A6" s="214" t="n">
        <f aca="false">A5+1</f>
        <v>42949</v>
      </c>
      <c r="B6" s="215" t="n">
        <f aca="false">A6</f>
        <v>42949</v>
      </c>
      <c r="C6" s="216" t="str">
        <f aca="false">IF(ISERROR(VLOOKUP(B6,Feiertage,2,FALSE())),"",(VLOOKUP(B6,Feiertage,2,FALSE())))</f>
        <v/>
      </c>
      <c r="D6" s="204"/>
      <c r="E6" s="204"/>
      <c r="F6" s="205" t="n">
        <f aca="false">IF(DAY(DATE(Voreinstellungen!$C$2,3,0))=29,Import!C217,Import!C216)</f>
        <v>0</v>
      </c>
      <c r="G6" s="205" t="n">
        <f aca="false">IF(DAY(DATE(Voreinstellungen!$C$2,3,0))=29,Import!D217,Import!D216)</f>
        <v>0</v>
      </c>
      <c r="H6" s="205" t="n">
        <f aca="false">IF(DAY(DATE(Voreinstellungen!$C$2,3,0))=29,Import!E217,Import!E216)</f>
        <v>0</v>
      </c>
      <c r="I6" s="217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8"/>
      <c r="K6" s="219" t="n">
        <f aca="false">IF(A6="","",IF(IF(D6&lt;E6,E6-D6,IF(E6="",0,E6-D6+1))+IF(F6&lt;G6,G6-F6,IF(G6="",0,G6-F6+1))-H6&gt;0,IF(D6&lt;E6,E6-D6,IF(E6="",0,E6-D6+1))+IF(F6&lt;G6,G6-F6,IF(G6="",0,G6-F6+1))-H6,0))</f>
        <v>0</v>
      </c>
      <c r="L6" s="220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21" t="n">
        <f aca="false">IF(A6="","",ROUND(K6-L6,14))</f>
        <v>-0.29166666666667</v>
      </c>
      <c r="N6" s="222" t="n">
        <f aca="true">IF(A6="","",INDIRECT(ADDRESS(MATCH(A6,SOLL_AZ_Ab,1)+11,WEEKDAY(A6,2)+3,,,"Voreinstellungen"),TRUE()))</f>
        <v>0.291666666666667</v>
      </c>
      <c r="O6" s="223"/>
      <c r="P6" s="224" t="n">
        <f aca="false">IF(A6="","",IF(M6&lt;&gt;"",ROUND(P5+M6,14),P5))</f>
        <v>-42.2916666666667</v>
      </c>
    </row>
    <row r="7" s="101" customFormat="true" ht="12.8" hidden="false" customHeight="false" outlineLevel="0" collapsed="false">
      <c r="A7" s="214" t="n">
        <f aca="false">A6+1</f>
        <v>42950</v>
      </c>
      <c r="B7" s="215" t="n">
        <f aca="false">A7</f>
        <v>42950</v>
      </c>
      <c r="C7" s="216" t="str">
        <f aca="false">IF(ISERROR(VLOOKUP(B7,Feiertage,2,FALSE())),"",(VLOOKUP(B7,Feiertage,2,FALSE())))</f>
        <v/>
      </c>
      <c r="D7" s="204"/>
      <c r="E7" s="204"/>
      <c r="F7" s="205" t="n">
        <f aca="false">IF(DAY(DATE(Voreinstellungen!$C$2,3,0))=29,Import!C218,Import!C217)</f>
        <v>0</v>
      </c>
      <c r="G7" s="205" t="n">
        <f aca="false">IF(DAY(DATE(Voreinstellungen!$C$2,3,0))=29,Import!D218,Import!D217)</f>
        <v>0</v>
      </c>
      <c r="H7" s="205" t="n">
        <f aca="false">IF(DAY(DATE(Voreinstellungen!$C$2,3,0))=29,Import!E218,Import!E217)</f>
        <v>0</v>
      </c>
      <c r="I7" s="217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8"/>
      <c r="K7" s="219" t="n">
        <f aca="false">IF(A7="","",IF(IF(D7&lt;E7,E7-D7,IF(E7="",0,E7-D7+1))+IF(F7&lt;G7,G7-F7,IF(G7="",0,G7-F7+1))-H7&gt;0,IF(D7&lt;E7,E7-D7,IF(E7="",0,E7-D7+1))+IF(F7&lt;G7,G7-F7,IF(G7="",0,G7-F7+1))-H7,0))</f>
        <v>0</v>
      </c>
      <c r="L7" s="220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21" t="n">
        <f aca="false">IF(A7="","",ROUND(K7-L7,14))</f>
        <v>-0.29166666666667</v>
      </c>
      <c r="N7" s="222" t="n">
        <f aca="true">IF(A7="","",INDIRECT(ADDRESS(MATCH(A7,SOLL_AZ_Ab,1)+11,WEEKDAY(A7,2)+3,,,"Voreinstellungen"),TRUE()))</f>
        <v>0.291666666666667</v>
      </c>
      <c r="O7" s="223"/>
      <c r="P7" s="224" t="n">
        <f aca="false">IF(A7="","",IF(M7&lt;&gt;"",ROUND(P6+M7,14),P6))</f>
        <v>-42.5833333333334</v>
      </c>
    </row>
    <row r="8" s="101" customFormat="true" ht="12.8" hidden="false" customHeight="false" outlineLevel="0" collapsed="false">
      <c r="A8" s="214" t="n">
        <f aca="false">A7+1</f>
        <v>42951</v>
      </c>
      <c r="B8" s="215" t="n">
        <f aca="false">A8</f>
        <v>42951</v>
      </c>
      <c r="C8" s="216" t="str">
        <f aca="false">IF(ISERROR(VLOOKUP(B8,Feiertage,2,FALSE())),"",(VLOOKUP(B8,Feiertage,2,FALSE())))</f>
        <v/>
      </c>
      <c r="D8" s="204"/>
      <c r="E8" s="204"/>
      <c r="F8" s="205" t="n">
        <f aca="false">IF(DAY(DATE(Voreinstellungen!$C$2,3,0))=29,Import!C219,Import!C218)</f>
        <v>0</v>
      </c>
      <c r="G8" s="205" t="n">
        <f aca="false">IF(DAY(DATE(Voreinstellungen!$C$2,3,0))=29,Import!D219,Import!D218)</f>
        <v>0</v>
      </c>
      <c r="H8" s="205" t="n">
        <f aca="false">IF(DAY(DATE(Voreinstellungen!$C$2,3,0))=29,Import!E219,Import!E218)</f>
        <v>0</v>
      </c>
      <c r="I8" s="217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8"/>
      <c r="K8" s="219" t="n">
        <f aca="false">IF(A8="","",IF(IF(D8&lt;E8,E8-D8,IF(E8="",0,E8-D8+1))+IF(F8&lt;G8,G8-F8,IF(G8="",0,G8-F8+1))-H8&gt;0,IF(D8&lt;E8,E8-D8,IF(E8="",0,E8-D8+1))+IF(F8&lt;G8,G8-F8,IF(G8="",0,G8-F8+1))-H8,0))</f>
        <v>0</v>
      </c>
      <c r="L8" s="220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21" t="n">
        <f aca="false">IF(A8="","",ROUND(K8-L8,14))</f>
        <v>-0.29166666666667</v>
      </c>
      <c r="N8" s="222" t="n">
        <f aca="true">IF(A8="","",INDIRECT(ADDRESS(MATCH(A8,SOLL_AZ_Ab,1)+11,WEEKDAY(A8,2)+3,,,"Voreinstellungen"),TRUE()))</f>
        <v>0.291666666666667</v>
      </c>
      <c r="O8" s="223"/>
      <c r="P8" s="224" t="n">
        <f aca="false">IF(A8="","",IF(M8&lt;&gt;"",ROUND(P7+M8,14),P7))</f>
        <v>-42.8750000000001</v>
      </c>
    </row>
    <row r="9" s="101" customFormat="true" ht="12.8" hidden="false" customHeight="false" outlineLevel="0" collapsed="false">
      <c r="A9" s="214" t="n">
        <f aca="false">A8+1</f>
        <v>42952</v>
      </c>
      <c r="B9" s="215" t="n">
        <f aca="false">A9</f>
        <v>42952</v>
      </c>
      <c r="C9" s="216" t="str">
        <f aca="false">IF(ISERROR(VLOOKUP(B9,Feiertage,2,FALSE())),"",(VLOOKUP(B9,Feiertage,2,FALSE())))</f>
        <v/>
      </c>
      <c r="D9" s="204"/>
      <c r="E9" s="204"/>
      <c r="F9" s="205" t="n">
        <f aca="false">IF(DAY(DATE(Voreinstellungen!$C$2,3,0))=29,Import!C220,Import!C219)</f>
        <v>0</v>
      </c>
      <c r="G9" s="205" t="n">
        <f aca="false">IF(DAY(DATE(Voreinstellungen!$C$2,3,0))=29,Import!D220,Import!D219)</f>
        <v>0</v>
      </c>
      <c r="H9" s="205" t="n">
        <f aca="false">IF(DAY(DATE(Voreinstellungen!$C$2,3,0))=29,Import!E220,Import!E219)</f>
        <v>0</v>
      </c>
      <c r="I9" s="217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8"/>
      <c r="K9" s="219" t="n">
        <f aca="false">IF(A9="","",IF(IF(D9&lt;E9,E9-D9,IF(E9="",0,E9-D9+1))+IF(F9&lt;G9,G9-F9,IF(G9="",0,G9-F9+1))-H9&gt;0,IF(D9&lt;E9,E9-D9,IF(E9="",0,E9-D9+1))+IF(F9&lt;G9,G9-F9,IF(G9="",0,G9-F9+1))-H9,0))</f>
        <v>0</v>
      </c>
      <c r="L9" s="220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21" t="n">
        <f aca="false">IF(A9="","",ROUND(K9-L9,14))</f>
        <v>-0.29166666666667</v>
      </c>
      <c r="N9" s="222" t="n">
        <f aca="true">IF(A9="","",INDIRECT(ADDRESS(MATCH(A9,SOLL_AZ_Ab,1)+11,WEEKDAY(A9,2)+3,,,"Voreinstellungen"),TRUE()))</f>
        <v>0.291666666666667</v>
      </c>
      <c r="O9" s="223"/>
      <c r="P9" s="224" t="n">
        <f aca="false">IF(A9="","",IF(M9&lt;&gt;"",ROUND(P8+M9,14),P8))</f>
        <v>-43.1666666666667</v>
      </c>
    </row>
    <row r="10" s="101" customFormat="true" ht="12.8" hidden="false" customHeight="false" outlineLevel="0" collapsed="false">
      <c r="A10" s="214" t="n">
        <f aca="false">A9+1</f>
        <v>42953</v>
      </c>
      <c r="B10" s="215" t="n">
        <f aca="false">A10</f>
        <v>42953</v>
      </c>
      <c r="C10" s="216" t="str">
        <f aca="false">IF(ISERROR(VLOOKUP(B10,Feiertage,2,FALSE())),"",(VLOOKUP(B10,Feiertage,2,FALSE())))</f>
        <v/>
      </c>
      <c r="D10" s="204"/>
      <c r="E10" s="204"/>
      <c r="F10" s="205" t="n">
        <f aca="false">IF(DAY(DATE(Voreinstellungen!$C$2,3,0))=29,Import!C221,Import!C220)</f>
        <v>0</v>
      </c>
      <c r="G10" s="205" t="n">
        <f aca="false">IF(DAY(DATE(Voreinstellungen!$C$2,3,0))=29,Import!D221,Import!D220)</f>
        <v>0</v>
      </c>
      <c r="H10" s="205" t="n">
        <f aca="false">IF(DAY(DATE(Voreinstellungen!$C$2,3,0))=29,Import!E221,Import!E220)</f>
        <v>0</v>
      </c>
      <c r="I10" s="217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8"/>
      <c r="K10" s="219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20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</v>
      </c>
      <c r="M10" s="221" t="n">
        <f aca="false">IF(A10="","",ROUND(K10-L10,14))</f>
        <v>0</v>
      </c>
      <c r="N10" s="222" t="n">
        <f aca="true">IF(A10="","",INDIRECT(ADDRESS(MATCH(A10,SOLL_AZ_Ab,1)+11,WEEKDAY(A10,2)+3,,,"Voreinstellungen"),TRUE()))</f>
        <v>0</v>
      </c>
      <c r="O10" s="223"/>
      <c r="P10" s="224" t="n">
        <f aca="false">IF(A10="","",IF(M10&lt;&gt;"",ROUND(P9+M10,14),P9))</f>
        <v>-43.1666666666667</v>
      </c>
    </row>
    <row r="11" s="101" customFormat="true" ht="12.8" hidden="false" customHeight="false" outlineLevel="0" collapsed="false">
      <c r="A11" s="214" t="n">
        <f aca="false">A10+1</f>
        <v>42954</v>
      </c>
      <c r="B11" s="215" t="n">
        <f aca="false">A11</f>
        <v>42954</v>
      </c>
      <c r="C11" s="216" t="str">
        <f aca="false">IF(ISERROR(VLOOKUP(B11,Feiertage,2,FALSE())),"",(VLOOKUP(B11,Feiertage,2,FALSE())))</f>
        <v>Friedensfest</v>
      </c>
      <c r="D11" s="204"/>
      <c r="E11" s="204"/>
      <c r="F11" s="205" t="n">
        <f aca="false">IF(DAY(DATE(Voreinstellungen!$C$2,3,0))=29,Import!C222,Import!C221)</f>
        <v>0</v>
      </c>
      <c r="G11" s="205" t="n">
        <f aca="false">IF(DAY(DATE(Voreinstellungen!$C$2,3,0))=29,Import!D222,Import!D221)</f>
        <v>0</v>
      </c>
      <c r="H11" s="205" t="n">
        <f aca="false">IF(DAY(DATE(Voreinstellungen!$C$2,3,0))=29,Import!E222,Import!E221)</f>
        <v>0</v>
      </c>
      <c r="I11" s="217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8"/>
      <c r="K11" s="219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20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</v>
      </c>
      <c r="M11" s="221" t="n">
        <f aca="false">IF(A11="","",ROUND(K11-L11,14))</f>
        <v>0</v>
      </c>
      <c r="N11" s="222" t="n">
        <f aca="true">IF(A11="","",INDIRECT(ADDRESS(MATCH(A11,SOLL_AZ_Ab,1)+11,WEEKDAY(A11,2)+3,,,"Voreinstellungen"),TRUE()))</f>
        <v>0</v>
      </c>
      <c r="O11" s="223"/>
      <c r="P11" s="224" t="n">
        <f aca="false">IF(A11="","",IF(M11&lt;&gt;"",ROUND(P10+M11,14),P10))</f>
        <v>-43.1666666666667</v>
      </c>
    </row>
    <row r="12" s="101" customFormat="true" ht="12.8" hidden="false" customHeight="false" outlineLevel="0" collapsed="false">
      <c r="A12" s="214" t="n">
        <f aca="false">A11+1</f>
        <v>42955</v>
      </c>
      <c r="B12" s="215" t="n">
        <f aca="false">A12</f>
        <v>42955</v>
      </c>
      <c r="C12" s="216" t="str">
        <f aca="false">IF(ISERROR(VLOOKUP(B12,Feiertage,2,FALSE())),"",(VLOOKUP(B12,Feiertage,2,FALSE())))</f>
        <v/>
      </c>
      <c r="D12" s="204"/>
      <c r="E12" s="204"/>
      <c r="F12" s="205" t="n">
        <f aca="false">IF(DAY(DATE(Voreinstellungen!$C$2,3,0))=29,Import!C223,Import!C222)</f>
        <v>0</v>
      </c>
      <c r="G12" s="205" t="n">
        <f aca="false">IF(DAY(DATE(Voreinstellungen!$C$2,3,0))=29,Import!D223,Import!D222)</f>
        <v>0</v>
      </c>
      <c r="H12" s="205" t="n">
        <f aca="false">IF(DAY(DATE(Voreinstellungen!$C$2,3,0))=29,Import!E223,Import!E222)</f>
        <v>0</v>
      </c>
      <c r="I12" s="217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8"/>
      <c r="K12" s="219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20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21" t="n">
        <f aca="false">IF(A12="","",ROUND(K12-L12,14))</f>
        <v>-0.29166666666667</v>
      </c>
      <c r="N12" s="222" t="n">
        <f aca="true">IF(A12="","",INDIRECT(ADDRESS(MATCH(A12,SOLL_AZ_Ab,1)+11,WEEKDAY(A12,2)+3,,,"Voreinstellungen"),TRUE()))</f>
        <v>0.291666666666667</v>
      </c>
      <c r="O12" s="223"/>
      <c r="P12" s="224" t="n">
        <f aca="false">IF(A12="","",IF(M12&lt;&gt;"",ROUND(P11+M12,14),P11))</f>
        <v>-43.4583333333334</v>
      </c>
    </row>
    <row r="13" s="101" customFormat="true" ht="12.8" hidden="false" customHeight="false" outlineLevel="0" collapsed="false">
      <c r="A13" s="214" t="n">
        <f aca="false">A12+1</f>
        <v>42956</v>
      </c>
      <c r="B13" s="215" t="n">
        <f aca="false">A13</f>
        <v>42956</v>
      </c>
      <c r="C13" s="216" t="str">
        <f aca="false">IF(ISERROR(VLOOKUP(B13,Feiertage,2,FALSE())),"",(VLOOKUP(B13,Feiertage,2,FALSE())))</f>
        <v/>
      </c>
      <c r="D13" s="204"/>
      <c r="E13" s="204"/>
      <c r="F13" s="205" t="n">
        <f aca="false">IF(DAY(DATE(Voreinstellungen!$C$2,3,0))=29,Import!C224,Import!C223)</f>
        <v>0</v>
      </c>
      <c r="G13" s="205" t="n">
        <f aca="false">IF(DAY(DATE(Voreinstellungen!$C$2,3,0))=29,Import!D224,Import!D223)</f>
        <v>0</v>
      </c>
      <c r="H13" s="205" t="n">
        <f aca="false">IF(DAY(DATE(Voreinstellungen!$C$2,3,0))=29,Import!E224,Import!E223)</f>
        <v>0</v>
      </c>
      <c r="I13" s="217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8"/>
      <c r="K13" s="219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20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21" t="n">
        <f aca="false">IF(A13="","",ROUND(K13-L13,14))</f>
        <v>-0.29166666666667</v>
      </c>
      <c r="N13" s="222" t="n">
        <f aca="true">IF(A13="","",INDIRECT(ADDRESS(MATCH(A13,SOLL_AZ_Ab,1)+11,WEEKDAY(A13,2)+3,,,"Voreinstellungen"),TRUE()))</f>
        <v>0.291666666666667</v>
      </c>
      <c r="O13" s="223"/>
      <c r="P13" s="224" t="n">
        <f aca="false">IF(A13="","",IF(M13&lt;&gt;"",ROUND(P12+M13,14),P12))</f>
        <v>-43.7500000000001</v>
      </c>
    </row>
    <row r="14" s="101" customFormat="true" ht="12.8" hidden="false" customHeight="false" outlineLevel="0" collapsed="false">
      <c r="A14" s="214" t="n">
        <f aca="false">A13+1</f>
        <v>42957</v>
      </c>
      <c r="B14" s="215" t="n">
        <f aca="false">A14</f>
        <v>42957</v>
      </c>
      <c r="C14" s="216" t="str">
        <f aca="false">IF(ISERROR(VLOOKUP(B14,Feiertage,2,FALSE())),"",(VLOOKUP(B14,Feiertage,2,FALSE())))</f>
        <v/>
      </c>
      <c r="D14" s="204"/>
      <c r="E14" s="204"/>
      <c r="F14" s="205" t="n">
        <f aca="false">IF(DAY(DATE(Voreinstellungen!$C$2,3,0))=29,Import!C225,Import!C224)</f>
        <v>0</v>
      </c>
      <c r="G14" s="205" t="n">
        <f aca="false">IF(DAY(DATE(Voreinstellungen!$C$2,3,0))=29,Import!D225,Import!D224)</f>
        <v>0</v>
      </c>
      <c r="H14" s="205" t="n">
        <f aca="false">IF(DAY(DATE(Voreinstellungen!$C$2,3,0))=29,Import!E225,Import!E224)</f>
        <v>0</v>
      </c>
      <c r="I14" s="217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8"/>
      <c r="K14" s="219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20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21" t="n">
        <f aca="false">IF(A14="","",ROUND(K14-L14,14))</f>
        <v>-0.29166666666667</v>
      </c>
      <c r="N14" s="222" t="n">
        <f aca="true">IF(A14="","",INDIRECT(ADDRESS(MATCH(A14,SOLL_AZ_Ab,1)+11,WEEKDAY(A14,2)+3,,,"Voreinstellungen"),TRUE()))</f>
        <v>0.291666666666667</v>
      </c>
      <c r="O14" s="223"/>
      <c r="P14" s="224" t="n">
        <f aca="false">IF(A14="","",IF(M14&lt;&gt;"",ROUND(P13+M14,14),P13))</f>
        <v>-44.0416666666668</v>
      </c>
    </row>
    <row r="15" s="101" customFormat="true" ht="12.8" hidden="false" customHeight="false" outlineLevel="0" collapsed="false">
      <c r="A15" s="214" t="n">
        <f aca="false">A14+1</f>
        <v>42958</v>
      </c>
      <c r="B15" s="215" t="n">
        <f aca="false">A15</f>
        <v>42958</v>
      </c>
      <c r="C15" s="216" t="str">
        <f aca="false">IF(ISERROR(VLOOKUP(B15,Feiertage,2,FALSE())),"",(VLOOKUP(B15,Feiertage,2,FALSE())))</f>
        <v/>
      </c>
      <c r="D15" s="204"/>
      <c r="E15" s="204"/>
      <c r="F15" s="205" t="n">
        <f aca="false">IF(DAY(DATE(Voreinstellungen!$C$2,3,0))=29,Import!C226,Import!C225)</f>
        <v>0</v>
      </c>
      <c r="G15" s="205" t="n">
        <f aca="false">IF(DAY(DATE(Voreinstellungen!$C$2,3,0))=29,Import!D226,Import!D225)</f>
        <v>0</v>
      </c>
      <c r="H15" s="205" t="n">
        <f aca="false">IF(DAY(DATE(Voreinstellungen!$C$2,3,0))=29,Import!E226,Import!E225)</f>
        <v>0</v>
      </c>
      <c r="I15" s="217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8"/>
      <c r="K15" s="219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20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21" t="n">
        <f aca="false">IF(A15="","",ROUND(K15-L15,14))</f>
        <v>-0.29166666666667</v>
      </c>
      <c r="N15" s="222" t="n">
        <f aca="true">IF(A15="","",INDIRECT(ADDRESS(MATCH(A15,SOLL_AZ_Ab,1)+11,WEEKDAY(A15,2)+3,,,"Voreinstellungen"),TRUE()))</f>
        <v>0.291666666666667</v>
      </c>
      <c r="O15" s="223"/>
      <c r="P15" s="224" t="n">
        <f aca="false">IF(A15="","",IF(M15&lt;&gt;"",ROUND(P14+M15,14),P14))</f>
        <v>-44.3333333333334</v>
      </c>
    </row>
    <row r="16" s="101" customFormat="true" ht="12.8" hidden="false" customHeight="false" outlineLevel="0" collapsed="false">
      <c r="A16" s="214" t="n">
        <f aca="false">A15+1</f>
        <v>42959</v>
      </c>
      <c r="B16" s="215" t="n">
        <f aca="false">A16</f>
        <v>42959</v>
      </c>
      <c r="C16" s="216" t="str">
        <f aca="false">IF(ISERROR(VLOOKUP(B16,Feiertage,2,FALSE())),"",(VLOOKUP(B16,Feiertage,2,FALSE())))</f>
        <v/>
      </c>
      <c r="D16" s="204"/>
      <c r="E16" s="204"/>
      <c r="F16" s="205" t="n">
        <f aca="false">IF(DAY(DATE(Voreinstellungen!$C$2,3,0))=29,Import!C227,Import!C226)</f>
        <v>0</v>
      </c>
      <c r="G16" s="205" t="n">
        <f aca="false">IF(DAY(DATE(Voreinstellungen!$C$2,3,0))=29,Import!D227,Import!D226)</f>
        <v>0</v>
      </c>
      <c r="H16" s="205" t="n">
        <f aca="false">IF(DAY(DATE(Voreinstellungen!$C$2,3,0))=29,Import!E227,Import!E226)</f>
        <v>0</v>
      </c>
      <c r="I16" s="217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8"/>
      <c r="K16" s="219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20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21" t="n">
        <f aca="false">IF(A16="","",ROUND(K16-L16,14))</f>
        <v>-0.29166666666667</v>
      </c>
      <c r="N16" s="222" t="n">
        <f aca="true">IF(A16="","",INDIRECT(ADDRESS(MATCH(A16,SOLL_AZ_Ab,1)+11,WEEKDAY(A16,2)+3,,,"Voreinstellungen"),TRUE()))</f>
        <v>0.291666666666667</v>
      </c>
      <c r="O16" s="223"/>
      <c r="P16" s="224" t="n">
        <f aca="false">IF(A16="","",IF(M16&lt;&gt;"",ROUND(P15+M16,14),P15))</f>
        <v>-44.6250000000001</v>
      </c>
    </row>
    <row r="17" s="101" customFormat="true" ht="12.8" hidden="false" customHeight="false" outlineLevel="0" collapsed="false">
      <c r="A17" s="214" t="n">
        <f aca="false">A16+1</f>
        <v>42960</v>
      </c>
      <c r="B17" s="215" t="n">
        <f aca="false">A17</f>
        <v>42960</v>
      </c>
      <c r="C17" s="216" t="str">
        <f aca="false">IF(ISERROR(VLOOKUP(B17,Feiertage,2,FALSE())),"",(VLOOKUP(B17,Feiertage,2,FALSE())))</f>
        <v/>
      </c>
      <c r="D17" s="204"/>
      <c r="E17" s="204"/>
      <c r="F17" s="205" t="n">
        <f aca="false">IF(DAY(DATE(Voreinstellungen!$C$2,3,0))=29,Import!C228,Import!C227)</f>
        <v>0</v>
      </c>
      <c r="G17" s="205" t="n">
        <f aca="false">IF(DAY(DATE(Voreinstellungen!$C$2,3,0))=29,Import!D228,Import!D227)</f>
        <v>0</v>
      </c>
      <c r="H17" s="205" t="n">
        <f aca="false">IF(DAY(DATE(Voreinstellungen!$C$2,3,0))=29,Import!E228,Import!E227)</f>
        <v>0</v>
      </c>
      <c r="I17" s="217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8"/>
      <c r="K17" s="219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20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</v>
      </c>
      <c r="M17" s="221" t="n">
        <f aca="false">IF(A17="","",ROUND(K17-L17,14))</f>
        <v>0</v>
      </c>
      <c r="N17" s="222" t="n">
        <f aca="true">IF(A17="","",INDIRECT(ADDRESS(MATCH(A17,SOLL_AZ_Ab,1)+11,WEEKDAY(A17,2)+3,,,"Voreinstellungen"),TRUE()))</f>
        <v>0</v>
      </c>
      <c r="O17" s="223"/>
      <c r="P17" s="224" t="n">
        <f aca="false">IF(A17="","",IF(M17&lt;&gt;"",ROUND(P16+M17,14),P16))</f>
        <v>-44.6250000000001</v>
      </c>
    </row>
    <row r="18" s="101" customFormat="true" ht="12.8" hidden="false" customHeight="false" outlineLevel="0" collapsed="false">
      <c r="A18" s="214" t="n">
        <f aca="false">A17+1</f>
        <v>42961</v>
      </c>
      <c r="B18" s="215" t="n">
        <f aca="false">A18</f>
        <v>42961</v>
      </c>
      <c r="C18" s="216" t="str">
        <f aca="false">IF(ISERROR(VLOOKUP(B18,Feiertage,2,FALSE())),"",(VLOOKUP(B18,Feiertage,2,FALSE())))</f>
        <v>Mariä Himmelfahrt</v>
      </c>
      <c r="D18" s="204"/>
      <c r="E18" s="204"/>
      <c r="F18" s="205" t="n">
        <f aca="false">IF(DAY(DATE(Voreinstellungen!$C$2,3,0))=29,Import!C229,Import!C228)</f>
        <v>0</v>
      </c>
      <c r="G18" s="205" t="n">
        <f aca="false">IF(DAY(DATE(Voreinstellungen!$C$2,3,0))=29,Import!D229,Import!D228)</f>
        <v>0</v>
      </c>
      <c r="H18" s="205" t="n">
        <f aca="false">IF(DAY(DATE(Voreinstellungen!$C$2,3,0))=29,Import!E229,Import!E228)</f>
        <v>0</v>
      </c>
      <c r="I18" s="217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8"/>
      <c r="K18" s="219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20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</v>
      </c>
      <c r="M18" s="221" t="n">
        <f aca="false">IF(A18="","",ROUND(K18-L18,14))</f>
        <v>0</v>
      </c>
      <c r="N18" s="222" t="n">
        <f aca="true">IF(A18="","",INDIRECT(ADDRESS(MATCH(A18,SOLL_AZ_Ab,1)+11,WEEKDAY(A18,2)+3,,,"Voreinstellungen"),TRUE()))</f>
        <v>0</v>
      </c>
      <c r="O18" s="223"/>
      <c r="P18" s="224" t="n">
        <f aca="false">IF(A18="","",IF(M18&lt;&gt;"",ROUND(P17+M18,14),P17))</f>
        <v>-44.6250000000001</v>
      </c>
    </row>
    <row r="19" s="101" customFormat="true" ht="12.8" hidden="false" customHeight="false" outlineLevel="0" collapsed="false">
      <c r="A19" s="214" t="n">
        <f aca="false">A18+1</f>
        <v>42962</v>
      </c>
      <c r="B19" s="215" t="n">
        <f aca="false">A19</f>
        <v>42962</v>
      </c>
      <c r="C19" s="216" t="str">
        <f aca="false">IF(ISERROR(VLOOKUP(B19,Feiertage,2,FALSE())),"",(VLOOKUP(B19,Feiertage,2,FALSE())))</f>
        <v/>
      </c>
      <c r="D19" s="204"/>
      <c r="E19" s="204"/>
      <c r="F19" s="205" t="n">
        <f aca="false">IF(DAY(DATE(Voreinstellungen!$C$2,3,0))=29,Import!C230,Import!C229)</f>
        <v>0</v>
      </c>
      <c r="G19" s="205" t="n">
        <f aca="false">IF(DAY(DATE(Voreinstellungen!$C$2,3,0))=29,Import!D230,Import!D229)</f>
        <v>0</v>
      </c>
      <c r="H19" s="205" t="n">
        <f aca="false">IF(DAY(DATE(Voreinstellungen!$C$2,3,0))=29,Import!E230,Import!E229)</f>
        <v>0</v>
      </c>
      <c r="I19" s="217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8"/>
      <c r="K19" s="219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20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21" t="n">
        <f aca="false">IF(A19="","",ROUND(K19-L19,14))</f>
        <v>-0.29166666666667</v>
      </c>
      <c r="N19" s="222" t="n">
        <f aca="true">IF(A19="","",INDIRECT(ADDRESS(MATCH(A19,SOLL_AZ_Ab,1)+11,WEEKDAY(A19,2)+3,,,"Voreinstellungen"),TRUE()))</f>
        <v>0.291666666666667</v>
      </c>
      <c r="O19" s="223"/>
      <c r="P19" s="224" t="n">
        <f aca="false">IF(A19="","",IF(M19&lt;&gt;"",ROUND(P18+M19,14),P18))</f>
        <v>-44.9166666666668</v>
      </c>
    </row>
    <row r="20" s="101" customFormat="true" ht="12.8" hidden="false" customHeight="false" outlineLevel="0" collapsed="false">
      <c r="A20" s="214" t="n">
        <f aca="false">A19+1</f>
        <v>42963</v>
      </c>
      <c r="B20" s="215" t="n">
        <f aca="false">A20</f>
        <v>42963</v>
      </c>
      <c r="C20" s="216" t="str">
        <f aca="false">IF(ISERROR(VLOOKUP(B20,Feiertage,2,FALSE())),"",(VLOOKUP(B20,Feiertage,2,FALSE())))</f>
        <v/>
      </c>
      <c r="D20" s="204"/>
      <c r="E20" s="204"/>
      <c r="F20" s="205" t="n">
        <f aca="false">IF(DAY(DATE(Voreinstellungen!$C$2,3,0))=29,Import!C231,Import!C230)</f>
        <v>0</v>
      </c>
      <c r="G20" s="205" t="n">
        <f aca="false">IF(DAY(DATE(Voreinstellungen!$C$2,3,0))=29,Import!D231,Import!D230)</f>
        <v>0</v>
      </c>
      <c r="H20" s="205" t="n">
        <f aca="false">IF(DAY(DATE(Voreinstellungen!$C$2,3,0))=29,Import!E231,Import!E230)</f>
        <v>0</v>
      </c>
      <c r="I20" s="217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8"/>
      <c r="K20" s="219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20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21" t="n">
        <f aca="false">IF(A20="","",ROUND(K20-L20,14))</f>
        <v>-0.29166666666667</v>
      </c>
      <c r="N20" s="222" t="n">
        <f aca="true">IF(A20="","",INDIRECT(ADDRESS(MATCH(A20,SOLL_AZ_Ab,1)+11,WEEKDAY(A20,2)+3,,,"Voreinstellungen"),TRUE()))</f>
        <v>0.291666666666667</v>
      </c>
      <c r="O20" s="223"/>
      <c r="P20" s="224" t="n">
        <f aca="false">IF(A20="","",IF(M20&lt;&gt;"",ROUND(P19+M20,14),P19))</f>
        <v>-45.2083333333335</v>
      </c>
    </row>
    <row r="21" s="101" customFormat="true" ht="12.8" hidden="false" customHeight="false" outlineLevel="0" collapsed="false">
      <c r="A21" s="214" t="n">
        <f aca="false">A20+1</f>
        <v>42964</v>
      </c>
      <c r="B21" s="215" t="n">
        <f aca="false">A21</f>
        <v>42964</v>
      </c>
      <c r="C21" s="216" t="str">
        <f aca="false">IF(ISERROR(VLOOKUP(B21,Feiertage,2,FALSE())),"",(VLOOKUP(B21,Feiertage,2,FALSE())))</f>
        <v/>
      </c>
      <c r="D21" s="204"/>
      <c r="E21" s="204"/>
      <c r="F21" s="205" t="n">
        <f aca="false">IF(DAY(DATE(Voreinstellungen!$C$2,3,0))=29,Import!C232,Import!C231)</f>
        <v>0</v>
      </c>
      <c r="G21" s="205" t="n">
        <f aca="false">IF(DAY(DATE(Voreinstellungen!$C$2,3,0))=29,Import!D232,Import!D231)</f>
        <v>0</v>
      </c>
      <c r="H21" s="205" t="n">
        <f aca="false">IF(DAY(DATE(Voreinstellungen!$C$2,3,0))=29,Import!E232,Import!E231)</f>
        <v>0</v>
      </c>
      <c r="I21" s="217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8"/>
      <c r="K21" s="219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20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21" t="n">
        <f aca="false">IF(A21="","",ROUND(K21-L21,14))</f>
        <v>-0.29166666666667</v>
      </c>
      <c r="N21" s="222" t="n">
        <f aca="true">IF(A21="","",INDIRECT(ADDRESS(MATCH(A21,SOLL_AZ_Ab,1)+11,WEEKDAY(A21,2)+3,,,"Voreinstellungen"),TRUE()))</f>
        <v>0.291666666666667</v>
      </c>
      <c r="O21" s="223"/>
      <c r="P21" s="224" t="n">
        <f aca="false">IF(A21="","",IF(M21&lt;&gt;"",ROUND(P20+M21,14),P20))</f>
        <v>-45.5000000000001</v>
      </c>
    </row>
    <row r="22" s="101" customFormat="true" ht="12.8" hidden="false" customHeight="false" outlineLevel="0" collapsed="false">
      <c r="A22" s="214" t="n">
        <f aca="false">A21+1</f>
        <v>42965</v>
      </c>
      <c r="B22" s="215" t="n">
        <f aca="false">A22</f>
        <v>42965</v>
      </c>
      <c r="C22" s="216" t="str">
        <f aca="false">IF(ISERROR(VLOOKUP(B22,Feiertage,2,FALSE())),"",(VLOOKUP(B22,Feiertage,2,FALSE())))</f>
        <v/>
      </c>
      <c r="D22" s="204"/>
      <c r="E22" s="204"/>
      <c r="F22" s="205" t="n">
        <f aca="false">IF(DAY(DATE(Voreinstellungen!$C$2,3,0))=29,Import!C233,Import!C232)</f>
        <v>0</v>
      </c>
      <c r="G22" s="205" t="n">
        <f aca="false">IF(DAY(DATE(Voreinstellungen!$C$2,3,0))=29,Import!D233,Import!D232)</f>
        <v>0</v>
      </c>
      <c r="H22" s="205" t="n">
        <f aca="false">IF(DAY(DATE(Voreinstellungen!$C$2,3,0))=29,Import!E233,Import!E232)</f>
        <v>0</v>
      </c>
      <c r="I22" s="217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8"/>
      <c r="K22" s="219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20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21" t="n">
        <f aca="false">IF(A22="","",ROUND(K22-L22,14))</f>
        <v>-0.29166666666667</v>
      </c>
      <c r="N22" s="222" t="n">
        <f aca="true">IF(A22="","",INDIRECT(ADDRESS(MATCH(A22,SOLL_AZ_Ab,1)+11,WEEKDAY(A22,2)+3,,,"Voreinstellungen"),TRUE()))</f>
        <v>0.291666666666667</v>
      </c>
      <c r="O22" s="223"/>
      <c r="P22" s="224" t="n">
        <f aca="false">IF(A22="","",IF(M22&lt;&gt;"",ROUND(P21+M22,14),P21))</f>
        <v>-45.7916666666668</v>
      </c>
    </row>
    <row r="23" s="101" customFormat="true" ht="12.8" hidden="false" customHeight="false" outlineLevel="0" collapsed="false">
      <c r="A23" s="214" t="n">
        <f aca="false">A22+1</f>
        <v>42966</v>
      </c>
      <c r="B23" s="215" t="n">
        <f aca="false">A23</f>
        <v>42966</v>
      </c>
      <c r="C23" s="216" t="str">
        <f aca="false">IF(ISERROR(VLOOKUP(B23,Feiertage,2,FALSE())),"",(VLOOKUP(B23,Feiertage,2,FALSE())))</f>
        <v/>
      </c>
      <c r="D23" s="204"/>
      <c r="E23" s="204"/>
      <c r="F23" s="205" t="n">
        <f aca="false">IF(DAY(DATE(Voreinstellungen!$C$2,3,0))=29,Import!C234,Import!C233)</f>
        <v>0</v>
      </c>
      <c r="G23" s="205" t="n">
        <f aca="false">IF(DAY(DATE(Voreinstellungen!$C$2,3,0))=29,Import!D234,Import!D233)</f>
        <v>0</v>
      </c>
      <c r="H23" s="205" t="n">
        <f aca="false">IF(DAY(DATE(Voreinstellungen!$C$2,3,0))=29,Import!E234,Import!E233)</f>
        <v>0</v>
      </c>
      <c r="I23" s="217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8"/>
      <c r="K23" s="219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20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21" t="n">
        <f aca="false">IF(A23="","",ROUND(K23-L23,14))</f>
        <v>-0.29166666666667</v>
      </c>
      <c r="N23" s="222" t="n">
        <f aca="true">IF(A23="","",INDIRECT(ADDRESS(MATCH(A23,SOLL_AZ_Ab,1)+11,WEEKDAY(A23,2)+3,,,"Voreinstellungen"),TRUE()))</f>
        <v>0.291666666666667</v>
      </c>
      <c r="O23" s="223"/>
      <c r="P23" s="224" t="n">
        <f aca="false">IF(A23="","",IF(M23&lt;&gt;"",ROUND(P22+M23,14),P22))</f>
        <v>-46.0833333333335</v>
      </c>
    </row>
    <row r="24" s="101" customFormat="true" ht="12.8" hidden="false" customHeight="false" outlineLevel="0" collapsed="false">
      <c r="A24" s="214" t="n">
        <f aca="false">A23+1</f>
        <v>42967</v>
      </c>
      <c r="B24" s="215" t="n">
        <f aca="false">A24</f>
        <v>42967</v>
      </c>
      <c r="C24" s="216" t="str">
        <f aca="false">IF(ISERROR(VLOOKUP(B24,Feiertage,2,FALSE())),"",(VLOOKUP(B24,Feiertage,2,FALSE())))</f>
        <v/>
      </c>
      <c r="D24" s="204"/>
      <c r="E24" s="204"/>
      <c r="F24" s="205" t="n">
        <f aca="false">IF(DAY(DATE(Voreinstellungen!$C$2,3,0))=29,Import!C235,Import!C234)</f>
        <v>0</v>
      </c>
      <c r="G24" s="205" t="n">
        <f aca="false">IF(DAY(DATE(Voreinstellungen!$C$2,3,0))=29,Import!D235,Import!D234)</f>
        <v>0</v>
      </c>
      <c r="H24" s="205" t="n">
        <f aca="false">IF(DAY(DATE(Voreinstellungen!$C$2,3,0))=29,Import!E235,Import!E234)</f>
        <v>0</v>
      </c>
      <c r="I24" s="217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8"/>
      <c r="K24" s="219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20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</v>
      </c>
      <c r="M24" s="221" t="n">
        <f aca="false">IF(A24="","",ROUND(K24-L24,14))</f>
        <v>0</v>
      </c>
      <c r="N24" s="222" t="n">
        <f aca="true">IF(A24="","",INDIRECT(ADDRESS(MATCH(A24,SOLL_AZ_Ab,1)+11,WEEKDAY(A24,2)+3,,,"Voreinstellungen"),TRUE()))</f>
        <v>0</v>
      </c>
      <c r="O24" s="223"/>
      <c r="P24" s="224" t="n">
        <f aca="false">IF(A24="","",IF(M24&lt;&gt;"",ROUND(P23+M24,14),P23))</f>
        <v>-46.0833333333335</v>
      </c>
    </row>
    <row r="25" s="101" customFormat="true" ht="12.8" hidden="false" customHeight="false" outlineLevel="0" collapsed="false">
      <c r="A25" s="214" t="n">
        <f aca="false">A24+1</f>
        <v>42968</v>
      </c>
      <c r="B25" s="215" t="n">
        <f aca="false">A25</f>
        <v>42968</v>
      </c>
      <c r="C25" s="216" t="str">
        <f aca="false">IF(ISERROR(VLOOKUP(B25,Feiertage,2,FALSE())),"",(VLOOKUP(B25,Feiertage,2,FALSE())))</f>
        <v/>
      </c>
      <c r="D25" s="204"/>
      <c r="E25" s="204"/>
      <c r="F25" s="205" t="n">
        <f aca="false">IF(DAY(DATE(Voreinstellungen!$C$2,3,0))=29,Import!C236,Import!C235)</f>
        <v>0</v>
      </c>
      <c r="G25" s="205" t="n">
        <f aca="false">IF(DAY(DATE(Voreinstellungen!$C$2,3,0))=29,Import!D236,Import!D235)</f>
        <v>0</v>
      </c>
      <c r="H25" s="205" t="n">
        <f aca="false">IF(DAY(DATE(Voreinstellungen!$C$2,3,0))=29,Import!E236,Import!E235)</f>
        <v>0</v>
      </c>
      <c r="I25" s="217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8"/>
      <c r="K25" s="219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20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</v>
      </c>
      <c r="M25" s="221" t="n">
        <f aca="false">IF(A25="","",ROUND(K25-L25,14))</f>
        <v>0</v>
      </c>
      <c r="N25" s="222" t="n">
        <f aca="true">IF(A25="","",INDIRECT(ADDRESS(MATCH(A25,SOLL_AZ_Ab,1)+11,WEEKDAY(A25,2)+3,,,"Voreinstellungen"),TRUE()))</f>
        <v>0</v>
      </c>
      <c r="O25" s="223"/>
      <c r="P25" s="224" t="n">
        <f aca="false">IF(A25="","",IF(M25&lt;&gt;"",ROUND(P24+M25,14),P24))</f>
        <v>-46.0833333333335</v>
      </c>
    </row>
    <row r="26" s="101" customFormat="true" ht="12.8" hidden="false" customHeight="false" outlineLevel="0" collapsed="false">
      <c r="A26" s="214" t="n">
        <f aca="false">A25+1</f>
        <v>42969</v>
      </c>
      <c r="B26" s="215" t="n">
        <f aca="false">A26</f>
        <v>42969</v>
      </c>
      <c r="C26" s="216" t="str">
        <f aca="false">IF(ISERROR(VLOOKUP(B26,Feiertage,2,FALSE())),"",(VLOOKUP(B26,Feiertage,2,FALSE())))</f>
        <v/>
      </c>
      <c r="D26" s="204"/>
      <c r="E26" s="204"/>
      <c r="F26" s="205" t="n">
        <f aca="false">IF(DAY(DATE(Voreinstellungen!$C$2,3,0))=29,Import!C237,Import!C236)</f>
        <v>0</v>
      </c>
      <c r="G26" s="205" t="n">
        <f aca="false">IF(DAY(DATE(Voreinstellungen!$C$2,3,0))=29,Import!D237,Import!D236)</f>
        <v>0</v>
      </c>
      <c r="H26" s="205" t="n">
        <f aca="false">IF(DAY(DATE(Voreinstellungen!$C$2,3,0))=29,Import!E237,Import!E236)</f>
        <v>0</v>
      </c>
      <c r="I26" s="217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8"/>
      <c r="K26" s="219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20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21" t="n">
        <f aca="false">IF(A26="","",ROUND(K26-L26,14))</f>
        <v>-0.29166666666667</v>
      </c>
      <c r="N26" s="222" t="n">
        <f aca="true">IF(A26="","",INDIRECT(ADDRESS(MATCH(A26,SOLL_AZ_Ab,1)+11,WEEKDAY(A26,2)+3,,,"Voreinstellungen"),TRUE()))</f>
        <v>0.291666666666667</v>
      </c>
      <c r="O26" s="223"/>
      <c r="P26" s="224" t="n">
        <f aca="false">IF(A26="","",IF(M26&lt;&gt;"",ROUND(P25+M26,14),P25))</f>
        <v>-46.3750000000002</v>
      </c>
    </row>
    <row r="27" s="101" customFormat="true" ht="12.8" hidden="false" customHeight="false" outlineLevel="0" collapsed="false">
      <c r="A27" s="214" t="n">
        <f aca="false">A26+1</f>
        <v>42970</v>
      </c>
      <c r="B27" s="215" t="n">
        <f aca="false">A27</f>
        <v>42970</v>
      </c>
      <c r="C27" s="216" t="str">
        <f aca="false">IF(ISERROR(VLOOKUP(B27,Feiertage,2,FALSE())),"",(VLOOKUP(B27,Feiertage,2,FALSE())))</f>
        <v/>
      </c>
      <c r="D27" s="204"/>
      <c r="E27" s="204"/>
      <c r="F27" s="205" t="n">
        <f aca="false">IF(DAY(DATE(Voreinstellungen!$C$2,3,0))=29,Import!C238,Import!C237)</f>
        <v>0</v>
      </c>
      <c r="G27" s="205" t="n">
        <f aca="false">IF(DAY(DATE(Voreinstellungen!$C$2,3,0))=29,Import!D238,Import!D237)</f>
        <v>0</v>
      </c>
      <c r="H27" s="205" t="n">
        <f aca="false">IF(DAY(DATE(Voreinstellungen!$C$2,3,0))=29,Import!E238,Import!E237)</f>
        <v>0</v>
      </c>
      <c r="I27" s="217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8"/>
      <c r="K27" s="219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20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21" t="n">
        <f aca="false">IF(A27="","",ROUND(K27-L27,14))</f>
        <v>-0.29166666666667</v>
      </c>
      <c r="N27" s="222" t="n">
        <f aca="true">IF(A27="","",INDIRECT(ADDRESS(MATCH(A27,SOLL_AZ_Ab,1)+11,WEEKDAY(A27,2)+3,,,"Voreinstellungen"),TRUE()))</f>
        <v>0.291666666666667</v>
      </c>
      <c r="O27" s="223"/>
      <c r="P27" s="224" t="n">
        <f aca="false">IF(A27="","",IF(M27&lt;&gt;"",ROUND(P26+M27,14),P26))</f>
        <v>-46.6666666666669</v>
      </c>
    </row>
    <row r="28" s="101" customFormat="true" ht="12.8" hidden="false" customHeight="false" outlineLevel="0" collapsed="false">
      <c r="A28" s="214" t="n">
        <f aca="false">A27+1</f>
        <v>42971</v>
      </c>
      <c r="B28" s="215" t="n">
        <f aca="false">A28</f>
        <v>42971</v>
      </c>
      <c r="C28" s="216" t="str">
        <f aca="false">IF(ISERROR(VLOOKUP(B28,Feiertage,2,FALSE())),"",(VLOOKUP(B28,Feiertage,2,FALSE())))</f>
        <v/>
      </c>
      <c r="D28" s="204"/>
      <c r="E28" s="204"/>
      <c r="F28" s="205" t="n">
        <f aca="false">IF(DAY(DATE(Voreinstellungen!$C$2,3,0))=29,Import!C239,Import!C238)</f>
        <v>0</v>
      </c>
      <c r="G28" s="205" t="n">
        <f aca="false">IF(DAY(DATE(Voreinstellungen!$C$2,3,0))=29,Import!D239,Import!D238)</f>
        <v>0</v>
      </c>
      <c r="H28" s="205" t="n">
        <f aca="false">IF(DAY(DATE(Voreinstellungen!$C$2,3,0))=29,Import!E239,Import!E238)</f>
        <v>0</v>
      </c>
      <c r="I28" s="217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8"/>
      <c r="K28" s="219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20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21" t="n">
        <f aca="false">IF(A28="","",ROUND(K28-L28,14))</f>
        <v>-0.29166666666667</v>
      </c>
      <c r="N28" s="222" t="n">
        <f aca="true">IF(A28="","",INDIRECT(ADDRESS(MATCH(A28,SOLL_AZ_Ab,1)+11,WEEKDAY(A28,2)+3,,,"Voreinstellungen"),TRUE()))</f>
        <v>0.291666666666667</v>
      </c>
      <c r="O28" s="223"/>
      <c r="P28" s="224" t="n">
        <f aca="false">IF(A28="","",IF(M28&lt;&gt;"",ROUND(P27+M28,14),P27))</f>
        <v>-46.9583333333335</v>
      </c>
    </row>
    <row r="29" s="101" customFormat="true" ht="12.8" hidden="false" customHeight="false" outlineLevel="0" collapsed="false">
      <c r="A29" s="214" t="n">
        <f aca="false">A28+1</f>
        <v>42972</v>
      </c>
      <c r="B29" s="215" t="n">
        <f aca="false">A29</f>
        <v>42972</v>
      </c>
      <c r="C29" s="216" t="str">
        <f aca="false">IF(ISERROR(VLOOKUP(B29,Feiertage,2,FALSE())),"",(VLOOKUP(B29,Feiertage,2,FALSE())))</f>
        <v/>
      </c>
      <c r="D29" s="204"/>
      <c r="E29" s="204"/>
      <c r="F29" s="205" t="n">
        <f aca="false">IF(DAY(DATE(Voreinstellungen!$C$2,3,0))=29,Import!C240,Import!C239)</f>
        <v>0</v>
      </c>
      <c r="G29" s="205" t="n">
        <f aca="false">IF(DAY(DATE(Voreinstellungen!$C$2,3,0))=29,Import!D240,Import!D239)</f>
        <v>0</v>
      </c>
      <c r="H29" s="205" t="n">
        <f aca="false">IF(DAY(DATE(Voreinstellungen!$C$2,3,0))=29,Import!E240,Import!E239)</f>
        <v>0</v>
      </c>
      <c r="I29" s="217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8"/>
      <c r="K29" s="219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20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21" t="n">
        <f aca="false">IF(A29="","",ROUND(K29-L29,14))</f>
        <v>-0.29166666666667</v>
      </c>
      <c r="N29" s="222" t="n">
        <f aca="true">IF(A29="","",INDIRECT(ADDRESS(MATCH(A29,SOLL_AZ_Ab,1)+11,WEEKDAY(A29,2)+3,,,"Voreinstellungen"),TRUE()))</f>
        <v>0.291666666666667</v>
      </c>
      <c r="O29" s="223"/>
      <c r="P29" s="224" t="n">
        <f aca="false">IF(A29="","",IF(M29&lt;&gt;"",ROUND(P28+M29,14),P28))</f>
        <v>-47.2500000000002</v>
      </c>
    </row>
    <row r="30" s="101" customFormat="true" ht="12.8" hidden="false" customHeight="false" outlineLevel="0" collapsed="false">
      <c r="A30" s="214" t="n">
        <f aca="false">A29+1</f>
        <v>42973</v>
      </c>
      <c r="B30" s="215" t="n">
        <f aca="false">A30</f>
        <v>42973</v>
      </c>
      <c r="C30" s="216" t="str">
        <f aca="false">IF(ISERROR(VLOOKUP(B30,Feiertage,2,FALSE())),"",(VLOOKUP(B30,Feiertage,2,FALSE())))</f>
        <v/>
      </c>
      <c r="D30" s="204"/>
      <c r="E30" s="204"/>
      <c r="F30" s="205" t="n">
        <f aca="false">IF(DAY(DATE(Voreinstellungen!$C$2,3,0))=29,Import!C241,Import!C240)</f>
        <v>0</v>
      </c>
      <c r="G30" s="205" t="n">
        <f aca="false">IF(DAY(DATE(Voreinstellungen!$C$2,3,0))=29,Import!D241,Import!D240)</f>
        <v>0</v>
      </c>
      <c r="H30" s="205" t="n">
        <f aca="false">IF(DAY(DATE(Voreinstellungen!$C$2,3,0))=29,Import!E241,Import!E240)</f>
        <v>0</v>
      </c>
      <c r="I30" s="217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8"/>
      <c r="K30" s="219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20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21" t="n">
        <f aca="false">IF(A30="","",ROUND(K30-L30,14))</f>
        <v>-0.29166666666667</v>
      </c>
      <c r="N30" s="222" t="n">
        <f aca="true">IF(A30="","",INDIRECT(ADDRESS(MATCH(A30,SOLL_AZ_Ab,1)+11,WEEKDAY(A30,2)+3,,,"Voreinstellungen"),TRUE()))</f>
        <v>0.291666666666667</v>
      </c>
      <c r="O30" s="223"/>
      <c r="P30" s="224" t="n">
        <f aca="false">IF(A30="","",IF(M30&lt;&gt;"",ROUND(P29+M30,14),P29))</f>
        <v>-47.5416666666669</v>
      </c>
    </row>
    <row r="31" s="101" customFormat="true" ht="12.8" hidden="false" customHeight="false" outlineLevel="0" collapsed="false">
      <c r="A31" s="214" t="n">
        <f aca="false">A30+1</f>
        <v>42974</v>
      </c>
      <c r="B31" s="215" t="n">
        <f aca="false">A31</f>
        <v>42974</v>
      </c>
      <c r="C31" s="216" t="str">
        <f aca="false">IF(ISERROR(VLOOKUP(B31,Feiertage,2,FALSE())),"",(VLOOKUP(B31,Feiertage,2,FALSE())))</f>
        <v/>
      </c>
      <c r="D31" s="204"/>
      <c r="E31" s="204"/>
      <c r="F31" s="205" t="n">
        <f aca="false">IF(DAY(DATE(Voreinstellungen!$C$2,3,0))=29,Import!C242,Import!C241)</f>
        <v>0</v>
      </c>
      <c r="G31" s="205" t="n">
        <f aca="false">IF(DAY(DATE(Voreinstellungen!$C$2,3,0))=29,Import!D242,Import!D241)</f>
        <v>0</v>
      </c>
      <c r="H31" s="205" t="n">
        <f aca="false">IF(DAY(DATE(Voreinstellungen!$C$2,3,0))=29,Import!E242,Import!E241)</f>
        <v>0</v>
      </c>
      <c r="I31" s="217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8"/>
      <c r="K31" s="219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20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</v>
      </c>
      <c r="M31" s="221" t="n">
        <f aca="false">IF(A31="","",ROUND(K31-L31,14))</f>
        <v>0</v>
      </c>
      <c r="N31" s="222" t="n">
        <f aca="true">IF(A31="","",INDIRECT(ADDRESS(MATCH(A31,SOLL_AZ_Ab,1)+11,WEEKDAY(A31,2)+3,,,"Voreinstellungen"),TRUE()))</f>
        <v>0</v>
      </c>
      <c r="O31" s="223"/>
      <c r="P31" s="224" t="n">
        <f aca="false">IF(A31="","",IF(M31&lt;&gt;"",ROUND(P30+M31,14),P30))</f>
        <v>-47.5416666666669</v>
      </c>
    </row>
    <row r="32" s="101" customFormat="true" ht="12.8" hidden="false" customHeight="false" outlineLevel="0" collapsed="false">
      <c r="A32" s="214" t="n">
        <f aca="false">IF(MONTH(A31+1)&gt;MONTH(A31),"",A31+1)</f>
        <v>42975</v>
      </c>
      <c r="B32" s="215" t="n">
        <f aca="false">A32</f>
        <v>42975</v>
      </c>
      <c r="C32" s="216" t="str">
        <f aca="false">IF(ISERROR(VLOOKUP(A32,Feiertage,2,FALSE())),"",(VLOOKUP(A32,Feiertage,2,FALSE())))</f>
        <v/>
      </c>
      <c r="D32" s="204"/>
      <c r="E32" s="204"/>
      <c r="F32" s="205" t="n">
        <f aca="false">IF(DAY(DATE(Voreinstellungen!$C$2,3,0))=29,Import!C243,Import!C242)</f>
        <v>0</v>
      </c>
      <c r="G32" s="205" t="n">
        <f aca="false">IF(DAY(DATE(Voreinstellungen!$C$2,3,0))=29,Import!D243,Import!D242)</f>
        <v>0</v>
      </c>
      <c r="H32" s="205" t="n">
        <f aca="false">IF(DAY(DATE(Voreinstellungen!$C$2,3,0))=29,Import!E243,Import!E242)</f>
        <v>0</v>
      </c>
      <c r="I32" s="217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8"/>
      <c r="K32" s="219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20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</v>
      </c>
      <c r="M32" s="221" t="n">
        <f aca="false">IF(A32="","",ROUND(K32-L32,14))</f>
        <v>0</v>
      </c>
      <c r="N32" s="222" t="n">
        <f aca="true">IF(A32="","",INDIRECT(ADDRESS(MATCH(A32,SOLL_AZ_Ab,1)+11,WEEKDAY(A32,2)+3,,,"Voreinstellungen"),TRUE()))</f>
        <v>0</v>
      </c>
      <c r="O32" s="223"/>
      <c r="P32" s="224" t="n">
        <f aca="false">IF(A32="","",IF(M32&lt;&gt;"",ROUND(P31+M32,14),P31))</f>
        <v>-47.5416666666669</v>
      </c>
    </row>
    <row r="33" s="101" customFormat="true" ht="12.8" hidden="false" customHeight="false" outlineLevel="0" collapsed="false">
      <c r="A33" s="214" t="n">
        <f aca="false">IF(MONTH(A31+2)&gt;MONTH(A31),"",A31+2)</f>
        <v>42976</v>
      </c>
      <c r="B33" s="215" t="n">
        <f aca="false">A33</f>
        <v>42976</v>
      </c>
      <c r="C33" s="216" t="str">
        <f aca="false">IF(ISERROR(VLOOKUP(A33,Feiertage,2,FALSE())),"",(VLOOKUP(A33,Feiertage,2,FALSE())))</f>
        <v/>
      </c>
      <c r="D33" s="204"/>
      <c r="E33" s="204"/>
      <c r="F33" s="205" t="n">
        <f aca="false">IF(DAY(DATE(Voreinstellungen!$C$2,3,0))=29,Import!C244,Import!C243)</f>
        <v>0</v>
      </c>
      <c r="G33" s="205" t="n">
        <f aca="false">IF(DAY(DATE(Voreinstellungen!$C$2,3,0))=29,Import!D244,Import!D243)</f>
        <v>0</v>
      </c>
      <c r="H33" s="205" t="n">
        <f aca="false">IF(DAY(DATE(Voreinstellungen!$C$2,3,0))=29,Import!E244,Import!E243)</f>
        <v>0</v>
      </c>
      <c r="I33" s="217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8"/>
      <c r="K33" s="219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20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21" t="n">
        <f aca="false">IF(A33="","",ROUND(K33-L33,14))</f>
        <v>-0.29166666666667</v>
      </c>
      <c r="N33" s="222" t="n">
        <f aca="true">IF(A33="","",INDIRECT(ADDRESS(MATCH(A33,SOLL_AZ_Ab,1)+11,WEEKDAY(A33,2)+3,,,"Voreinstellungen"),TRUE()))</f>
        <v>0.291666666666667</v>
      </c>
      <c r="O33" s="223"/>
      <c r="P33" s="224" t="n">
        <f aca="false">IF(A33="","",IF(M33&lt;&gt;"",ROUND(P32+M33,14),P32))</f>
        <v>-47.8333333333336</v>
      </c>
    </row>
    <row r="34" s="101" customFormat="true" ht="12.8" hidden="false" customHeight="false" outlineLevel="0" collapsed="false">
      <c r="A34" s="225" t="n">
        <f aca="false">IF(MONTH(A31+3)&gt;MONTH(A31),"",A31+3)</f>
        <v>42977</v>
      </c>
      <c r="B34" s="226" t="n">
        <f aca="false">A34</f>
        <v>42977</v>
      </c>
      <c r="C34" s="227" t="str">
        <f aca="false">IF(ISERROR(VLOOKUP(A34,Feiertage,2,FALSE())),"",(VLOOKUP(A34,Feiertage,2,FALSE())))</f>
        <v/>
      </c>
      <c r="D34" s="204"/>
      <c r="E34" s="204"/>
      <c r="F34" s="205" t="n">
        <f aca="false">IF(DAY(DATE(Voreinstellungen!$C$2,3,0))=29,Import!C245,Import!C244)</f>
        <v>0</v>
      </c>
      <c r="G34" s="205" t="n">
        <f aca="false">IF(DAY(DATE(Voreinstellungen!$C$2,3,0))=29,Import!D245,Import!D244)</f>
        <v>0</v>
      </c>
      <c r="H34" s="205" t="n">
        <f aca="false">IF(DAY(DATE(Voreinstellungen!$C$2,3,0))=29,Import!E245,Import!E244)</f>
        <v>0</v>
      </c>
      <c r="I34" s="228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9"/>
      <c r="K34" s="230" t="n">
        <f aca="false">IF(A34="","",IF(IF(D34&lt;E34,E34-D34,IF(E34="",0,E34-D34+1))+IF(F34&lt;G34,G34-F34,IF(G34="",0,G34-F34+1))-H34&gt;0,IF(D34&lt;E34,E34-D34,IF(E34="",0,E34-D34+1))+IF(F34&lt;G34,G34-F34,IF(G34="",0,G34-F34+1))-H34,0))</f>
        <v>0</v>
      </c>
      <c r="L34" s="231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0.291666666666667</v>
      </c>
      <c r="M34" s="232" t="n">
        <f aca="false">IF(A34="","",ROUND(K34-L34,14))</f>
        <v>-0.29166666666667</v>
      </c>
      <c r="N34" s="233" t="n">
        <f aca="true">IF(A34="","",INDIRECT(ADDRESS(MATCH(A34,SOLL_AZ_Ab,1)+11,WEEKDAY(A34,2)+3,,,"Voreinstellungen"),TRUE()))</f>
        <v>0.291666666666667</v>
      </c>
      <c r="O34" s="234"/>
      <c r="P34" s="235" t="n">
        <f aca="false">IF(A34="","",IF(M34&lt;&gt;"",ROUND(P33+M34,14),P33))</f>
        <v>-48.1250000000003</v>
      </c>
    </row>
    <row r="35" s="101" customFormat="true" ht="11.5" hidden="false" customHeight="false" outlineLevel="0" collapsed="false">
      <c r="B35" s="236"/>
      <c r="C35" s="236"/>
      <c r="D35" s="236"/>
      <c r="E35" s="237"/>
      <c r="F35" s="237"/>
      <c r="G35" s="238"/>
      <c r="H35" s="239"/>
      <c r="I35" s="239"/>
      <c r="J35" s="239"/>
      <c r="K35" s="238"/>
      <c r="L35" s="240"/>
      <c r="M35" s="240"/>
      <c r="N35" s="89"/>
      <c r="O35" s="89"/>
      <c r="P35" s="89"/>
    </row>
    <row r="36" s="177" customFormat="true" ht="12.75" hidden="false" customHeight="true" outlineLevel="0" collapsed="false">
      <c r="A36" s="241"/>
      <c r="B36" s="242"/>
      <c r="C36" s="242"/>
      <c r="D36" s="243"/>
      <c r="E36" s="244" t="str">
        <f aca="false">"Übertrag "&amp;TEXT(DATE(YEAR(A1),MONTH(A1)-1,1),"MMMM JJJJ")&amp;":"</f>
        <v>Übertrag Juli 2021:</v>
      </c>
      <c r="F36" s="245" t="n">
        <f aca="false">Juli!F40</f>
        <v>-41.7083333333334</v>
      </c>
      <c r="G36" s="176"/>
      <c r="H36" s="176"/>
      <c r="I36" s="246"/>
      <c r="J36" s="247" t="n">
        <f aca="false">COUNTIF(J4:J34,Voreinstellungen!B21)+SUMIF(J4:J34,Voreinstellungen!B22,Berechnungen!W2:W32)</f>
        <v>0</v>
      </c>
      <c r="K36" s="248" t="s">
        <v>112</v>
      </c>
      <c r="L36" s="248"/>
      <c r="M36" s="248"/>
      <c r="N36" s="248"/>
      <c r="O36" s="248"/>
      <c r="P36" s="249" t="n">
        <f aca="false">(SUMIF(J4:J34,Voreinstellungen!B21,L4:L34)-SUMIF(J4:J34,Voreinstellungen!B21,N4:N34)+SUMIF(J4:J34,Voreinstellungen!B22,L4:L34)-SUMIF(J4:J34,Voreinstellungen!B22,N4:N34))*-1</f>
        <v>-0</v>
      </c>
    </row>
    <row r="37" s="177" customFormat="true" ht="12.75" hidden="false" customHeight="true" outlineLevel="0" collapsed="false">
      <c r="A37" s="250"/>
      <c r="B37" s="251"/>
      <c r="C37" s="251"/>
      <c r="D37" s="252"/>
      <c r="E37" s="253" t="str">
        <f aca="false">"SOLL Arbeitszeit ("&amp;TEXT(A1,"MMMM")&amp;"):"</f>
        <v>SOLL Arbeitszeit (August):</v>
      </c>
      <c r="F37" s="254" t="n">
        <f aca="false">SUM(L4:L34)</f>
        <v>6.41666666666667</v>
      </c>
      <c r="G37" s="176"/>
      <c r="H37" s="176"/>
      <c r="I37" s="255"/>
      <c r="J37" s="256" t="n">
        <f aca="false">COUNTIF(J4:J34,Voreinstellungen!B25)+(COUNTIF(J4:J34,Voreinstellungen!B26)*Voreinstellungen!C26)</f>
        <v>0</v>
      </c>
      <c r="K37" s="257" t="str">
        <f aca="false">"Urlaub (U/UH) aktuell noch Verfügbar: "&amp;Voreinstellungen!C38&amp;" Tag(e)"</f>
        <v>Urlaub (U/UH) aktuell noch Verfügbar: 30 Tag(e)</v>
      </c>
      <c r="L37" s="257"/>
      <c r="M37" s="257"/>
      <c r="N37" s="257"/>
      <c r="O37" s="257"/>
      <c r="P37" s="258" t="n">
        <f aca="false">SUMIF(J4:J34,Voreinstellungen!B25,N4:N34)+(SUMIF(J4:J34,Voreinstellungen!B26,N4:N34)*0.5)</f>
        <v>0</v>
      </c>
    </row>
    <row r="38" s="177" customFormat="true" ht="12.75" hidden="false" customHeight="true" outlineLevel="0" collapsed="false">
      <c r="A38" s="259"/>
      <c r="B38" s="260"/>
      <c r="C38" s="260"/>
      <c r="D38" s="252"/>
      <c r="E38" s="253" t="str">
        <f aca="false">"IST Arbeitszeit ("&amp;TEXT(A1,"MMMM")&amp;"):"</f>
        <v>IST Arbeitszeit (August):</v>
      </c>
      <c r="F38" s="261" t="n">
        <f aca="false">SUM(K4:K34)</f>
        <v>0</v>
      </c>
      <c r="G38" s="176"/>
      <c r="H38" s="176"/>
      <c r="I38" s="255"/>
      <c r="J38" s="262" t="n">
        <f aca="false">COUNTIF(J4:J34,"G")</f>
        <v>0</v>
      </c>
      <c r="K38" s="257" t="s">
        <v>113</v>
      </c>
      <c r="L38" s="257"/>
      <c r="M38" s="257"/>
      <c r="N38" s="257"/>
      <c r="O38" s="257"/>
      <c r="P38" s="263"/>
    </row>
    <row r="39" s="177" customFormat="true" ht="12.75" hidden="false" customHeight="true" outlineLevel="0" collapsed="false">
      <c r="A39" s="259"/>
      <c r="B39" s="260"/>
      <c r="C39" s="260"/>
      <c r="D39" s="252"/>
      <c r="E39" s="264" t="s">
        <v>114</v>
      </c>
      <c r="F39" s="265"/>
      <c r="G39" s="176"/>
      <c r="H39" s="176"/>
      <c r="I39" s="266"/>
      <c r="J39" s="256" t="n">
        <f aca="false">COUNTIF(J4:J34,Voreinstellungen!B23)+SUMIF(J4:J34,Voreinstellungen!B24,Berechnungen!W2:W32)</f>
        <v>0</v>
      </c>
      <c r="K39" s="257" t="s">
        <v>115</v>
      </c>
      <c r="L39" s="257"/>
      <c r="M39" s="257"/>
      <c r="N39" s="257"/>
      <c r="O39" s="257"/>
      <c r="P39" s="267" t="n">
        <f aca="false">(SUMIF(J4:J34,Voreinstellungen!B23,L4:L34)-SUMIF(J4:J34,Voreinstellungen!B23,N4:N34)+SUMIF(J4:J34,Voreinstellungen!B24,L4:L34)-SUMIF(J4:J34,Voreinstellungen!B24,N4:N34))*-1</f>
        <v>-0</v>
      </c>
    </row>
    <row r="40" s="177" customFormat="true" ht="12.75" hidden="false" customHeight="true" outlineLevel="0" collapsed="false">
      <c r="A40" s="268"/>
      <c r="B40" s="269"/>
      <c r="C40" s="269"/>
      <c r="D40" s="270"/>
      <c r="E40" s="271" t="s">
        <v>116</v>
      </c>
      <c r="F40" s="272" t="n">
        <f aca="false">ROUND(F38+F36-F39-F37,14)</f>
        <v>-48.1250000000001</v>
      </c>
      <c r="G40" s="176"/>
      <c r="H40" s="176"/>
      <c r="I40" s="273"/>
      <c r="J40" s="274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5" t="s">
        <v>117</v>
      </c>
      <c r="L40" s="275"/>
      <c r="M40" s="275"/>
      <c r="N40" s="275"/>
      <c r="O40" s="275"/>
      <c r="P40" s="276"/>
    </row>
    <row r="41" s="177" customFormat="true" ht="12.75" hidden="false" customHeight="true" outlineLevel="0" collapsed="false">
      <c r="A41" s="174"/>
      <c r="B41" s="174"/>
      <c r="C41" s="174"/>
      <c r="D41" s="175"/>
      <c r="E41" s="174"/>
      <c r="F41" s="174"/>
      <c r="G41" s="174"/>
      <c r="H41" s="176"/>
      <c r="I41" s="176"/>
      <c r="J41" s="176"/>
      <c r="K41" s="174"/>
      <c r="L41" s="176"/>
      <c r="M41" s="176"/>
      <c r="N41" s="174"/>
      <c r="O41" s="174"/>
      <c r="P41" s="174"/>
    </row>
    <row r="42" s="177" customFormat="true" ht="12.75" hidden="false" customHeight="true" outlineLevel="0" collapsed="false">
      <c r="A42" s="277"/>
      <c r="B42" s="277"/>
      <c r="C42" s="277"/>
      <c r="D42" s="277"/>
      <c r="E42" s="277"/>
      <c r="F42" s="278"/>
      <c r="G42" s="174"/>
      <c r="H42" s="176"/>
      <c r="I42" s="176"/>
      <c r="J42" s="279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80" t="str">
        <f aca="false">IF(Voreinstellungen!A28="","",REPT(Voreinstellungen!A28,1) &amp; " (" &amp; REPT(Voreinstellungen!B28,1) &amp; ")")</f>
        <v>Bereitschaft (B)</v>
      </c>
      <c r="L42" s="280"/>
      <c r="M42" s="280"/>
      <c r="N42" s="280"/>
      <c r="O42" s="280"/>
      <c r="P42" s="281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7" customFormat="true" ht="12.75" hidden="false" customHeight="true" outlineLevel="0" collapsed="false">
      <c r="A43" s="282"/>
      <c r="B43" s="282"/>
      <c r="C43" s="282"/>
      <c r="D43" s="282"/>
      <c r="E43" s="282"/>
      <c r="F43" s="283"/>
      <c r="G43" s="174"/>
      <c r="H43" s="176"/>
      <c r="I43" s="176"/>
      <c r="J43" s="284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5" t="str">
        <f aca="false">IF(Voreinstellungen!A29="","",REPT(Voreinstellungen!A29,1) &amp; " (" &amp; REPT(Voreinstellungen!B29,1) &amp; ")")</f>
        <v>Eigener Code 1 (E1)</v>
      </c>
      <c r="L43" s="285"/>
      <c r="M43" s="285"/>
      <c r="N43" s="285"/>
      <c r="O43" s="285"/>
      <c r="P43" s="267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7" customFormat="true" ht="12.75" hidden="false" customHeight="true" outlineLevel="0" collapsed="false">
      <c r="A44" s="286" t="s">
        <v>70</v>
      </c>
      <c r="B44" s="286"/>
      <c r="C44" s="286"/>
      <c r="D44" s="286"/>
      <c r="E44" s="286"/>
      <c r="F44" s="287" t="s">
        <v>118</v>
      </c>
      <c r="G44" s="174"/>
      <c r="H44" s="176"/>
      <c r="I44" s="176"/>
      <c r="J44" s="284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5" t="str">
        <f aca="false">IF(Voreinstellungen!A30="","",REPT(Voreinstellungen!A30,1) &amp; " (" &amp; REPT(Voreinstellungen!B30,1) &amp; ")")</f>
        <v>Eigener Code 2 (E2)</v>
      </c>
      <c r="L44" s="285"/>
      <c r="M44" s="285"/>
      <c r="N44" s="285"/>
      <c r="O44" s="285"/>
      <c r="P44" s="267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7" customFormat="true" ht="12.75" hidden="false" customHeight="true" outlineLevel="0" collapsed="false">
      <c r="A45" s="277"/>
      <c r="B45" s="277"/>
      <c r="C45" s="277"/>
      <c r="D45" s="277"/>
      <c r="E45" s="277"/>
      <c r="F45" s="278"/>
      <c r="G45" s="174"/>
      <c r="H45" s="176"/>
      <c r="I45" s="176"/>
      <c r="J45" s="284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5" t="str">
        <f aca="false">IF(Voreinstellungen!A31="","",REPT(Voreinstellungen!A31,1) &amp; " (" &amp; REPT(Voreinstellungen!B31,1) &amp; ")")</f>
        <v>Eigener Code 3 (E3)</v>
      </c>
      <c r="L45" s="285"/>
      <c r="M45" s="285"/>
      <c r="N45" s="285"/>
      <c r="O45" s="285"/>
      <c r="P45" s="267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7" customFormat="true" ht="12.75" hidden="false" customHeight="true" outlineLevel="0" collapsed="false">
      <c r="A46" s="282"/>
      <c r="B46" s="282"/>
      <c r="C46" s="282"/>
      <c r="D46" s="282"/>
      <c r="E46" s="282"/>
      <c r="F46" s="283"/>
      <c r="G46" s="174"/>
      <c r="H46" s="176"/>
      <c r="I46" s="176"/>
      <c r="J46" s="284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5" t="str">
        <f aca="false">IF(Voreinstellungen!A32="","",REPT(Voreinstellungen!A32,1) &amp; " (" &amp; REPT(Voreinstellungen!B32,1) &amp; ")")</f>
        <v>Eigener Code 4 (E4)</v>
      </c>
      <c r="L46" s="285"/>
      <c r="M46" s="285"/>
      <c r="N46" s="285"/>
      <c r="O46" s="285"/>
      <c r="P46" s="267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7" customFormat="true" ht="12.75" hidden="false" customHeight="true" outlineLevel="0" collapsed="false">
      <c r="A47" s="286" t="s">
        <v>70</v>
      </c>
      <c r="B47" s="286"/>
      <c r="C47" s="286"/>
      <c r="D47" s="286"/>
      <c r="E47" s="286"/>
      <c r="F47" s="287" t="s">
        <v>119</v>
      </c>
      <c r="G47" s="174"/>
      <c r="H47" s="176"/>
      <c r="I47" s="176"/>
      <c r="J47" s="288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9" t="str">
        <f aca="false">IF(Voreinstellungen!A33="","",REPT(Voreinstellungen!A33,1) &amp; " (" &amp; REPT(Voreinstellungen!B33,1) &amp; ")")</f>
        <v>Eigener Code 5 (E5)</v>
      </c>
      <c r="L47" s="289"/>
      <c r="M47" s="289"/>
      <c r="N47" s="289"/>
      <c r="O47" s="289"/>
      <c r="P47" s="290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TpNehWQ3hYZLnJ0L1/S9bMmskltu7Z21GD6o8Xt13lwPg6Pra6JQc47mDwwY9AuG1tx0N36ZXcCN6fuL4SlQaA==" saltValue="ors6AfMQ0KDH3lc9BwYH6Q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49">
      <formula>MOD(J36,1)=0</formula>
    </cfRule>
  </conditionalFormatting>
  <conditionalFormatting sqref="O4:P34 A4:M34">
    <cfRule type="expression" priority="3" aboveAverage="0" equalAverage="0" bottom="0" percent="0" rank="0" text="" dxfId="50">
      <formula>WEEKDAY($A4,2)=6</formula>
    </cfRule>
    <cfRule type="expression" priority="4" aboveAverage="0" equalAverage="0" bottom="0" percent="0" rank="0" text="" dxfId="51">
      <formula>OR(WEEKDAY($A4,2)=7,$C4&lt;&gt;"")</formula>
    </cfRule>
  </conditionalFormatting>
  <conditionalFormatting sqref="F4:H34">
    <cfRule type="expression" priority="5" aboveAverage="0" equalAverage="0" bottom="0" percent="0" rank="0" text="" dxfId="52">
      <formula>ISTEXT($F4)</formula>
    </cfRule>
  </conditionalFormatting>
  <conditionalFormatting sqref="N4:N34">
    <cfRule type="expression" priority="6" aboveAverage="0" equalAverage="0" bottom="0" percent="0" rank="0" text="" dxfId="53">
      <formula>WEEKDAY($A4,2)=6</formula>
    </cfRule>
    <cfRule type="expression" priority="7" aboveAverage="0" equalAverage="0" bottom="0" percent="0" rank="0" text="" dxfId="54">
      <formula>OR(WEEKDAY($A4,2)=7,$C4&lt;&gt;"")</formula>
    </cfRule>
  </conditionalFormatting>
  <conditionalFormatting sqref="D4:E34">
    <cfRule type="expression" priority="8" aboveAverage="0" equalAverage="0" bottom="0" percent="0" rank="0" text="" dxfId="55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G33" activeCellId="1" sqref="C2:E2 G33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4" width="10.73"/>
    <col collapsed="false" customWidth="true" hidden="false" outlineLevel="0" max="2" min="2" style="174" width="5.72"/>
    <col collapsed="false" customWidth="true" hidden="false" outlineLevel="0" max="3" min="3" style="174" width="17.73"/>
    <col collapsed="false" customWidth="true" hidden="false" outlineLevel="0" max="4" min="4" style="175" width="7.72"/>
    <col collapsed="false" customWidth="true" hidden="false" outlineLevel="0" max="7" min="5" style="174" width="7.72"/>
    <col collapsed="false" customWidth="true" hidden="false" outlineLevel="0" max="8" min="8" style="176" width="6.72"/>
    <col collapsed="false" customWidth="true" hidden="false" outlineLevel="0" max="9" min="9" style="176" width="1.73"/>
    <col collapsed="false" customWidth="true" hidden="false" outlineLevel="0" max="10" min="10" style="174" width="3.71"/>
    <col collapsed="false" customWidth="true" hidden="false" outlineLevel="0" max="12" min="11" style="176" width="7.72"/>
    <col collapsed="false" customWidth="true" hidden="false" outlineLevel="0" max="13" min="13" style="174" width="7.72"/>
    <col collapsed="false" customWidth="true" hidden="true" outlineLevel="0" max="14" min="14" style="174" width="3.98"/>
    <col collapsed="false" customWidth="true" hidden="false" outlineLevel="0" max="15" min="15" style="174" width="30.7"/>
    <col collapsed="false" customWidth="true" hidden="false" outlineLevel="0" max="16" min="16" style="174" width="7.72"/>
    <col collapsed="false" customWidth="false" hidden="false" outlineLevel="0" max="1024" min="17" style="174" width="11.45"/>
  </cols>
  <sheetData>
    <row r="1" customFormat="false" ht="15" hidden="false" customHeight="true" outlineLevel="0" collapsed="false">
      <c r="A1" s="178" t="n">
        <f aca="false">DATE(Jahr,9,1)</f>
        <v>42978</v>
      </c>
      <c r="B1" s="178"/>
      <c r="C1" s="178"/>
      <c r="D1" s="178"/>
      <c r="E1" s="178"/>
      <c r="F1" s="178"/>
      <c r="G1" s="178"/>
      <c r="H1" s="179" t="str">
        <f aca="false">"Nettoarbeitstage: "&amp;NETWORKDAYS(A1,EOMONTH(A1,0),Feiertage!A4:A39)</f>
        <v>Nettoarbeitstage: 21</v>
      </c>
      <c r="I1" s="180"/>
      <c r="J1" s="180"/>
      <c r="K1" s="181"/>
      <c r="L1" s="182"/>
      <c r="M1" s="180"/>
      <c r="N1" s="183"/>
      <c r="O1" s="184" t="str">
        <f aca="false">Voreinstellungen!C3</f>
        <v>Name, Vorname</v>
      </c>
      <c r="P1" s="184"/>
    </row>
    <row r="2" customFormat="false" ht="15" hidden="false" customHeight="true" outlineLevel="0" collapsed="false">
      <c r="A2" s="178"/>
      <c r="B2" s="178"/>
      <c r="C2" s="178"/>
      <c r="D2" s="178"/>
      <c r="E2" s="178"/>
      <c r="F2" s="178"/>
      <c r="G2" s="178"/>
      <c r="H2" s="185"/>
      <c r="I2" s="185"/>
      <c r="J2" s="185"/>
      <c r="K2" s="186"/>
      <c r="L2" s="187"/>
      <c r="M2" s="185"/>
      <c r="N2" s="188"/>
      <c r="O2" s="189" t="str">
        <f aca="false">IF(ISBLANK(Voreinstellungen!C4),"","Personal-Nr.: "&amp;Voreinstellungen!C4)</f>
        <v>Personal-Nr.: 0</v>
      </c>
      <c r="P2" s="189"/>
    </row>
    <row r="3" s="200" customFormat="true" ht="36" hidden="false" customHeight="true" outlineLevel="0" collapsed="false">
      <c r="A3" s="291" t="s">
        <v>101</v>
      </c>
      <c r="B3" s="292"/>
      <c r="C3" s="293" t="s">
        <v>32</v>
      </c>
      <c r="D3" s="294" t="s">
        <v>102</v>
      </c>
      <c r="E3" s="294" t="s">
        <v>103</v>
      </c>
      <c r="F3" s="294" t="s">
        <v>104</v>
      </c>
      <c r="G3" s="294" t="s">
        <v>105</v>
      </c>
      <c r="H3" s="295" t="s">
        <v>4</v>
      </c>
      <c r="I3" s="295"/>
      <c r="J3" s="296" t="s">
        <v>30</v>
      </c>
      <c r="K3" s="297" t="s">
        <v>106</v>
      </c>
      <c r="L3" s="196" t="s">
        <v>107</v>
      </c>
      <c r="M3" s="298" t="s">
        <v>108</v>
      </c>
      <c r="N3" s="299" t="s">
        <v>109</v>
      </c>
      <c r="O3" s="300" t="s">
        <v>110</v>
      </c>
      <c r="P3" s="297" t="s">
        <v>111</v>
      </c>
    </row>
    <row r="4" s="101" customFormat="true" ht="12.8" hidden="false" customHeight="false" outlineLevel="0" collapsed="false">
      <c r="A4" s="201" t="n">
        <f aca="false">A1</f>
        <v>42978</v>
      </c>
      <c r="B4" s="202" t="n">
        <f aca="false">A4</f>
        <v>42978</v>
      </c>
      <c r="C4" s="203" t="str">
        <f aca="false">IF(ISERROR(VLOOKUP(B4,Feiertage,2,FALSE())),"",(VLOOKUP(B4,Feiertage,2,FALSE())))</f>
        <v/>
      </c>
      <c r="D4" s="204"/>
      <c r="E4" s="204"/>
      <c r="F4" s="205" t="n">
        <f aca="false">IF(DAY(DATE(Voreinstellungen!$C$2,3,0))=29,Import!C246,Import!C245)</f>
        <v>0</v>
      </c>
      <c r="G4" s="205" t="n">
        <f aca="false">IF(DAY(DATE(Voreinstellungen!$C$2,3,0))=29,Import!D246,Import!D245)</f>
        <v>0</v>
      </c>
      <c r="H4" s="205" t="n">
        <f aca="false">IF(DAY(DATE(Voreinstellungen!$C$2,3,0))=29,Import!E246,Import!E245)</f>
        <v>0</v>
      </c>
      <c r="I4" s="206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7"/>
      <c r="K4" s="208" t="n">
        <f aca="false">IF(A4="","",IF(IF(D4&lt;E4,E4-D4,IF(E4="",0,E4-D4+1))+IF(F4&lt;G4,G4-F4,IF(G4="",0,G4-F4+1))-H4&gt;0,IF(D4&lt;E4,E4-D4,IF(E4="",0,E4-D4+1))+IF(F4&lt;G4,G4-F4,IF(G4="",0,G4-F4+1))-H4,0))</f>
        <v>0</v>
      </c>
      <c r="L4" s="209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0.291666666666667</v>
      </c>
      <c r="M4" s="210" t="n">
        <f aca="false">IF(A4="","",ROUND(K4-L4,14))</f>
        <v>-0.29166666666667</v>
      </c>
      <c r="N4" s="211" t="n">
        <f aca="true">IF(A4="","",INDIRECT(ADDRESS(MATCH(A4,SOLL_AZ_Ab,1)+11,WEEKDAY(A4,2)+3,,,"Voreinstellungen"),TRUE()))</f>
        <v>0.291666666666667</v>
      </c>
      <c r="O4" s="212"/>
      <c r="P4" s="213" t="n">
        <f aca="false">IF(A4="","",IF(M4&lt;&gt;"",ROUND(F36+M4,14),F36))</f>
        <v>-48.4166666666667</v>
      </c>
    </row>
    <row r="5" s="101" customFormat="true" ht="12.8" hidden="false" customHeight="false" outlineLevel="0" collapsed="false">
      <c r="A5" s="214" t="n">
        <f aca="false">A4+1</f>
        <v>42979</v>
      </c>
      <c r="B5" s="215" t="n">
        <f aca="false">A5</f>
        <v>42979</v>
      </c>
      <c r="C5" s="216" t="str">
        <f aca="false">IF(ISERROR(VLOOKUP(B5,Feiertage,2,FALSE())),"",(VLOOKUP(B5,Feiertage,2,FALSE())))</f>
        <v/>
      </c>
      <c r="D5" s="204"/>
      <c r="E5" s="204"/>
      <c r="F5" s="205" t="n">
        <f aca="false">IF(DAY(DATE(Voreinstellungen!$C$2,3,0))=29,Import!C247,Import!C246)</f>
        <v>0</v>
      </c>
      <c r="G5" s="205" t="n">
        <f aca="false">IF(DAY(DATE(Voreinstellungen!$C$2,3,0))=29,Import!D247,Import!D246)</f>
        <v>0</v>
      </c>
      <c r="H5" s="205" t="n">
        <f aca="false">IF(DAY(DATE(Voreinstellungen!$C$2,3,0))=29,Import!E247,Import!E246)</f>
        <v>0</v>
      </c>
      <c r="I5" s="217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8"/>
      <c r="K5" s="219" t="n">
        <f aca="false">IF(A5="","",IF(IF(D5&lt;E5,E5-D5,IF(E5="",0,E5-D5+1))+IF(F5&lt;G5,G5-F5,IF(G5="",0,G5-F5+1))-H5&gt;0,IF(D5&lt;E5,E5-D5,IF(E5="",0,E5-D5+1))+IF(F5&lt;G5,G5-F5,IF(G5="",0,G5-F5+1))-H5,0))</f>
        <v>0</v>
      </c>
      <c r="L5" s="220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21" t="n">
        <f aca="false">IF(A5="","",ROUND(K5-L5,14))</f>
        <v>-0.29166666666667</v>
      </c>
      <c r="N5" s="222" t="n">
        <f aca="true">IF(A5="","",INDIRECT(ADDRESS(MATCH(A5,SOLL_AZ_Ab,1)+11,WEEKDAY(A5,2)+3,,,"Voreinstellungen"),TRUE()))</f>
        <v>0.291666666666667</v>
      </c>
      <c r="O5" s="223"/>
      <c r="P5" s="224" t="n">
        <f aca="false">IF(A5="","",IF(M5&lt;&gt;"",ROUND(P4+M5,14),P4))</f>
        <v>-48.7083333333334</v>
      </c>
    </row>
    <row r="6" s="101" customFormat="true" ht="12.8" hidden="false" customHeight="false" outlineLevel="0" collapsed="false">
      <c r="A6" s="214" t="n">
        <f aca="false">A5+1</f>
        <v>42980</v>
      </c>
      <c r="B6" s="215" t="n">
        <f aca="false">A6</f>
        <v>42980</v>
      </c>
      <c r="C6" s="216" t="str">
        <f aca="false">IF(ISERROR(VLOOKUP(B6,Feiertage,2,FALSE())),"",(VLOOKUP(B6,Feiertage,2,FALSE())))</f>
        <v/>
      </c>
      <c r="D6" s="204"/>
      <c r="E6" s="204"/>
      <c r="F6" s="205" t="n">
        <f aca="false">IF(DAY(DATE(Voreinstellungen!$C$2,3,0))=29,Import!C248,Import!C247)</f>
        <v>0</v>
      </c>
      <c r="G6" s="205" t="n">
        <f aca="false">IF(DAY(DATE(Voreinstellungen!$C$2,3,0))=29,Import!D248,Import!D247)</f>
        <v>0</v>
      </c>
      <c r="H6" s="205" t="n">
        <f aca="false">IF(DAY(DATE(Voreinstellungen!$C$2,3,0))=29,Import!E248,Import!E247)</f>
        <v>0</v>
      </c>
      <c r="I6" s="217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8"/>
      <c r="K6" s="219" t="n">
        <f aca="false">IF(A6="","",IF(IF(D6&lt;E6,E6-D6,IF(E6="",0,E6-D6+1))+IF(F6&lt;G6,G6-F6,IF(G6="",0,G6-F6+1))-H6&gt;0,IF(D6&lt;E6,E6-D6,IF(E6="",0,E6-D6+1))+IF(F6&lt;G6,G6-F6,IF(G6="",0,G6-F6+1))-H6,0))</f>
        <v>0</v>
      </c>
      <c r="L6" s="220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21" t="n">
        <f aca="false">IF(A6="","",ROUND(K6-L6,14))</f>
        <v>-0.29166666666667</v>
      </c>
      <c r="N6" s="222" t="n">
        <f aca="true">IF(A6="","",INDIRECT(ADDRESS(MATCH(A6,SOLL_AZ_Ab,1)+11,WEEKDAY(A6,2)+3,,,"Voreinstellungen"),TRUE()))</f>
        <v>0.291666666666667</v>
      </c>
      <c r="O6" s="223"/>
      <c r="P6" s="224" t="n">
        <f aca="false">IF(A6="","",IF(M6&lt;&gt;"",ROUND(P5+M6,14),P5))</f>
        <v>-49.0000000000001</v>
      </c>
    </row>
    <row r="7" s="101" customFormat="true" ht="12.8" hidden="false" customHeight="false" outlineLevel="0" collapsed="false">
      <c r="A7" s="214" t="n">
        <f aca="false">A6+1</f>
        <v>42981</v>
      </c>
      <c r="B7" s="215" t="n">
        <f aca="false">A7</f>
        <v>42981</v>
      </c>
      <c r="C7" s="216" t="str">
        <f aca="false">IF(ISERROR(VLOOKUP(B7,Feiertage,2,FALSE())),"",(VLOOKUP(B7,Feiertage,2,FALSE())))</f>
        <v/>
      </c>
      <c r="D7" s="204"/>
      <c r="E7" s="204"/>
      <c r="F7" s="205" t="n">
        <f aca="false">IF(DAY(DATE(Voreinstellungen!$C$2,3,0))=29,Import!C249,Import!C248)</f>
        <v>0</v>
      </c>
      <c r="G7" s="205" t="n">
        <f aca="false">IF(DAY(DATE(Voreinstellungen!$C$2,3,0))=29,Import!D249,Import!D248)</f>
        <v>0</v>
      </c>
      <c r="H7" s="205" t="n">
        <f aca="false">IF(DAY(DATE(Voreinstellungen!$C$2,3,0))=29,Import!E249,Import!E248)</f>
        <v>0</v>
      </c>
      <c r="I7" s="217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8"/>
      <c r="K7" s="219" t="n">
        <f aca="false">IF(A7="","",IF(IF(D7&lt;E7,E7-D7,IF(E7="",0,E7-D7+1))+IF(F7&lt;G7,G7-F7,IF(G7="",0,G7-F7+1))-H7&gt;0,IF(D7&lt;E7,E7-D7,IF(E7="",0,E7-D7+1))+IF(F7&lt;G7,G7-F7,IF(G7="",0,G7-F7+1))-H7,0))</f>
        <v>0</v>
      </c>
      <c r="L7" s="220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</v>
      </c>
      <c r="M7" s="221" t="n">
        <f aca="false">IF(A7="","",ROUND(K7-L7,14))</f>
        <v>0</v>
      </c>
      <c r="N7" s="222" t="n">
        <f aca="true">IF(A7="","",INDIRECT(ADDRESS(MATCH(A7,SOLL_AZ_Ab,1)+11,WEEKDAY(A7,2)+3,,,"Voreinstellungen"),TRUE()))</f>
        <v>0</v>
      </c>
      <c r="O7" s="223"/>
      <c r="P7" s="224" t="n">
        <f aca="false">IF(A7="","",IF(M7&lt;&gt;"",ROUND(P6+M7,14),P6))</f>
        <v>-49.0000000000001</v>
      </c>
    </row>
    <row r="8" s="101" customFormat="true" ht="12.8" hidden="false" customHeight="false" outlineLevel="0" collapsed="false">
      <c r="A8" s="214" t="n">
        <f aca="false">A7+1</f>
        <v>42982</v>
      </c>
      <c r="B8" s="215" t="n">
        <f aca="false">A8</f>
        <v>42982</v>
      </c>
      <c r="C8" s="216" t="str">
        <f aca="false">IF(ISERROR(VLOOKUP(B8,Feiertage,2,FALSE())),"",(VLOOKUP(B8,Feiertage,2,FALSE())))</f>
        <v/>
      </c>
      <c r="D8" s="204"/>
      <c r="E8" s="204"/>
      <c r="F8" s="205" t="n">
        <f aca="false">IF(DAY(DATE(Voreinstellungen!$C$2,3,0))=29,Import!C250,Import!C249)</f>
        <v>0</v>
      </c>
      <c r="G8" s="205" t="n">
        <f aca="false">IF(DAY(DATE(Voreinstellungen!$C$2,3,0))=29,Import!D250,Import!D249)</f>
        <v>0</v>
      </c>
      <c r="H8" s="205" t="n">
        <f aca="false">IF(DAY(DATE(Voreinstellungen!$C$2,3,0))=29,Import!E250,Import!E249)</f>
        <v>0</v>
      </c>
      <c r="I8" s="217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8"/>
      <c r="K8" s="219" t="n">
        <f aca="false">IF(A8="","",IF(IF(D8&lt;E8,E8-D8,IF(E8="",0,E8-D8+1))+IF(F8&lt;G8,G8-F8,IF(G8="",0,G8-F8+1))-H8&gt;0,IF(D8&lt;E8,E8-D8,IF(E8="",0,E8-D8+1))+IF(F8&lt;G8,G8-F8,IF(G8="",0,G8-F8+1))-H8,0))</f>
        <v>0</v>
      </c>
      <c r="L8" s="220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</v>
      </c>
      <c r="M8" s="221" t="n">
        <f aca="false">IF(A8="","",ROUND(K8-L8,14))</f>
        <v>0</v>
      </c>
      <c r="N8" s="222" t="n">
        <f aca="true">IF(A8="","",INDIRECT(ADDRESS(MATCH(A8,SOLL_AZ_Ab,1)+11,WEEKDAY(A8,2)+3,,,"Voreinstellungen"),TRUE()))</f>
        <v>0</v>
      </c>
      <c r="O8" s="223"/>
      <c r="P8" s="224" t="n">
        <f aca="false">IF(A8="","",IF(M8&lt;&gt;"",ROUND(P7+M8,14),P7))</f>
        <v>-49.0000000000001</v>
      </c>
    </row>
    <row r="9" s="101" customFormat="true" ht="12.8" hidden="false" customHeight="false" outlineLevel="0" collapsed="false">
      <c r="A9" s="214" t="n">
        <f aca="false">A8+1</f>
        <v>42983</v>
      </c>
      <c r="B9" s="215" t="n">
        <f aca="false">A9</f>
        <v>42983</v>
      </c>
      <c r="C9" s="216" t="str">
        <f aca="false">IF(ISERROR(VLOOKUP(B9,Feiertage,2,FALSE())),"",(VLOOKUP(B9,Feiertage,2,FALSE())))</f>
        <v/>
      </c>
      <c r="D9" s="204"/>
      <c r="E9" s="204"/>
      <c r="F9" s="205" t="n">
        <f aca="false">IF(DAY(DATE(Voreinstellungen!$C$2,3,0))=29,Import!C251,Import!C250)</f>
        <v>0</v>
      </c>
      <c r="G9" s="205" t="n">
        <f aca="false">IF(DAY(DATE(Voreinstellungen!$C$2,3,0))=29,Import!D251,Import!D250)</f>
        <v>0</v>
      </c>
      <c r="H9" s="205" t="n">
        <f aca="false">IF(DAY(DATE(Voreinstellungen!$C$2,3,0))=29,Import!E251,Import!E250)</f>
        <v>0</v>
      </c>
      <c r="I9" s="217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8"/>
      <c r="K9" s="219" t="n">
        <f aca="false">IF(A9="","",IF(IF(D9&lt;E9,E9-D9,IF(E9="",0,E9-D9+1))+IF(F9&lt;G9,G9-F9,IF(G9="",0,G9-F9+1))-H9&gt;0,IF(D9&lt;E9,E9-D9,IF(E9="",0,E9-D9+1))+IF(F9&lt;G9,G9-F9,IF(G9="",0,G9-F9+1))-H9,0))</f>
        <v>0</v>
      </c>
      <c r="L9" s="220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21" t="n">
        <f aca="false">IF(A9="","",ROUND(K9-L9,14))</f>
        <v>-0.29166666666667</v>
      </c>
      <c r="N9" s="222" t="n">
        <f aca="true">IF(A9="","",INDIRECT(ADDRESS(MATCH(A9,SOLL_AZ_Ab,1)+11,WEEKDAY(A9,2)+3,,,"Voreinstellungen"),TRUE()))</f>
        <v>0.291666666666667</v>
      </c>
      <c r="O9" s="223"/>
      <c r="P9" s="224" t="n">
        <f aca="false">IF(A9="","",IF(M9&lt;&gt;"",ROUND(P8+M9,14),P8))</f>
        <v>-49.2916666666668</v>
      </c>
    </row>
    <row r="10" s="101" customFormat="true" ht="12.8" hidden="false" customHeight="false" outlineLevel="0" collapsed="false">
      <c r="A10" s="214" t="n">
        <f aca="false">A9+1</f>
        <v>42984</v>
      </c>
      <c r="B10" s="215" t="n">
        <f aca="false">A10</f>
        <v>42984</v>
      </c>
      <c r="C10" s="216" t="str">
        <f aca="false">IF(ISERROR(VLOOKUP(B10,Feiertage,2,FALSE())),"",(VLOOKUP(B10,Feiertage,2,FALSE())))</f>
        <v/>
      </c>
      <c r="D10" s="204"/>
      <c r="E10" s="204"/>
      <c r="F10" s="205" t="n">
        <f aca="false">IF(DAY(DATE(Voreinstellungen!$C$2,3,0))=29,Import!C252,Import!C251)</f>
        <v>0</v>
      </c>
      <c r="G10" s="205" t="n">
        <f aca="false">IF(DAY(DATE(Voreinstellungen!$C$2,3,0))=29,Import!D252,Import!D251)</f>
        <v>0</v>
      </c>
      <c r="H10" s="205" t="n">
        <f aca="false">IF(DAY(DATE(Voreinstellungen!$C$2,3,0))=29,Import!E252,Import!E251)</f>
        <v>0</v>
      </c>
      <c r="I10" s="217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8"/>
      <c r="K10" s="219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20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21" t="n">
        <f aca="false">IF(A10="","",ROUND(K10-L10,14))</f>
        <v>-0.29166666666667</v>
      </c>
      <c r="N10" s="222" t="n">
        <f aca="true">IF(A10="","",INDIRECT(ADDRESS(MATCH(A10,SOLL_AZ_Ab,1)+11,WEEKDAY(A10,2)+3,,,"Voreinstellungen"),TRUE()))</f>
        <v>0.291666666666667</v>
      </c>
      <c r="O10" s="223"/>
      <c r="P10" s="224" t="n">
        <f aca="false">IF(A10="","",IF(M10&lt;&gt;"",ROUND(P9+M10,14),P9))</f>
        <v>-49.5833333333335</v>
      </c>
    </row>
    <row r="11" s="101" customFormat="true" ht="12.8" hidden="false" customHeight="false" outlineLevel="0" collapsed="false">
      <c r="A11" s="214" t="n">
        <f aca="false">A10+1</f>
        <v>42985</v>
      </c>
      <c r="B11" s="215" t="n">
        <f aca="false">A11</f>
        <v>42985</v>
      </c>
      <c r="C11" s="216" t="str">
        <f aca="false">IF(ISERROR(VLOOKUP(B11,Feiertage,2,FALSE())),"",(VLOOKUP(B11,Feiertage,2,FALSE())))</f>
        <v/>
      </c>
      <c r="D11" s="204"/>
      <c r="E11" s="204"/>
      <c r="F11" s="205" t="n">
        <f aca="false">IF(DAY(DATE(Voreinstellungen!$C$2,3,0))=29,Import!C253,Import!C252)</f>
        <v>0</v>
      </c>
      <c r="G11" s="205" t="n">
        <f aca="false">IF(DAY(DATE(Voreinstellungen!$C$2,3,0))=29,Import!D253,Import!D252)</f>
        <v>0</v>
      </c>
      <c r="H11" s="205" t="n">
        <f aca="false">IF(DAY(DATE(Voreinstellungen!$C$2,3,0))=29,Import!E253,Import!E252)</f>
        <v>0</v>
      </c>
      <c r="I11" s="217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8"/>
      <c r="K11" s="219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20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21" t="n">
        <f aca="false">IF(A11="","",ROUND(K11-L11,14))</f>
        <v>-0.29166666666667</v>
      </c>
      <c r="N11" s="222" t="n">
        <f aca="true">IF(A11="","",INDIRECT(ADDRESS(MATCH(A11,SOLL_AZ_Ab,1)+11,WEEKDAY(A11,2)+3,,,"Voreinstellungen"),TRUE()))</f>
        <v>0.291666666666667</v>
      </c>
      <c r="O11" s="223"/>
      <c r="P11" s="224" t="n">
        <f aca="false">IF(A11="","",IF(M11&lt;&gt;"",ROUND(P10+M11,14),P10))</f>
        <v>-49.8750000000001</v>
      </c>
    </row>
    <row r="12" s="101" customFormat="true" ht="12.8" hidden="false" customHeight="false" outlineLevel="0" collapsed="false">
      <c r="A12" s="214" t="n">
        <f aca="false">A11+1</f>
        <v>42986</v>
      </c>
      <c r="B12" s="215" t="n">
        <f aca="false">A12</f>
        <v>42986</v>
      </c>
      <c r="C12" s="216" t="str">
        <f aca="false">IF(ISERROR(VLOOKUP(B12,Feiertage,2,FALSE())),"",(VLOOKUP(B12,Feiertage,2,FALSE())))</f>
        <v/>
      </c>
      <c r="D12" s="204"/>
      <c r="E12" s="204"/>
      <c r="F12" s="205" t="n">
        <f aca="false">IF(DAY(DATE(Voreinstellungen!$C$2,3,0))=29,Import!C254,Import!C253)</f>
        <v>0</v>
      </c>
      <c r="G12" s="205" t="n">
        <f aca="false">IF(DAY(DATE(Voreinstellungen!$C$2,3,0))=29,Import!D254,Import!D253)</f>
        <v>0</v>
      </c>
      <c r="H12" s="205" t="n">
        <f aca="false">IF(DAY(DATE(Voreinstellungen!$C$2,3,0))=29,Import!E254,Import!E253)</f>
        <v>0</v>
      </c>
      <c r="I12" s="217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8"/>
      <c r="K12" s="219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20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21" t="n">
        <f aca="false">IF(A12="","",ROUND(K12-L12,14))</f>
        <v>-0.29166666666667</v>
      </c>
      <c r="N12" s="222" t="n">
        <f aca="true">IF(A12="","",INDIRECT(ADDRESS(MATCH(A12,SOLL_AZ_Ab,1)+11,WEEKDAY(A12,2)+3,,,"Voreinstellungen"),TRUE()))</f>
        <v>0.291666666666667</v>
      </c>
      <c r="O12" s="223"/>
      <c r="P12" s="224" t="n">
        <f aca="false">IF(A12="","",IF(M12&lt;&gt;"",ROUND(P11+M12,14),P11))</f>
        <v>-50.1666666666668</v>
      </c>
    </row>
    <row r="13" s="101" customFormat="true" ht="12.8" hidden="false" customHeight="false" outlineLevel="0" collapsed="false">
      <c r="A13" s="214" t="n">
        <f aca="false">A12+1</f>
        <v>42987</v>
      </c>
      <c r="B13" s="215" t="n">
        <f aca="false">A13</f>
        <v>42987</v>
      </c>
      <c r="C13" s="216" t="str">
        <f aca="false">IF(ISERROR(VLOOKUP(B13,Feiertage,2,FALSE())),"",(VLOOKUP(B13,Feiertage,2,FALSE())))</f>
        <v/>
      </c>
      <c r="D13" s="204"/>
      <c r="E13" s="204"/>
      <c r="F13" s="205" t="n">
        <f aca="false">IF(DAY(DATE(Voreinstellungen!$C$2,3,0))=29,Import!C255,Import!C254)</f>
        <v>0</v>
      </c>
      <c r="G13" s="205" t="n">
        <f aca="false">IF(DAY(DATE(Voreinstellungen!$C$2,3,0))=29,Import!D255,Import!D254)</f>
        <v>0</v>
      </c>
      <c r="H13" s="205" t="n">
        <f aca="false">IF(DAY(DATE(Voreinstellungen!$C$2,3,0))=29,Import!E255,Import!E254)</f>
        <v>0</v>
      </c>
      <c r="I13" s="217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8"/>
      <c r="K13" s="219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20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21" t="n">
        <f aca="false">IF(A13="","",ROUND(K13-L13,14))</f>
        <v>-0.29166666666667</v>
      </c>
      <c r="N13" s="222" t="n">
        <f aca="true">IF(A13="","",INDIRECT(ADDRESS(MATCH(A13,SOLL_AZ_Ab,1)+11,WEEKDAY(A13,2)+3,,,"Voreinstellungen"),TRUE()))</f>
        <v>0.291666666666667</v>
      </c>
      <c r="O13" s="223"/>
      <c r="P13" s="224" t="n">
        <f aca="false">IF(A13="","",IF(M13&lt;&gt;"",ROUND(P12+M13,14),P12))</f>
        <v>-50.4583333333335</v>
      </c>
    </row>
    <row r="14" s="101" customFormat="true" ht="12.8" hidden="false" customHeight="false" outlineLevel="0" collapsed="false">
      <c r="A14" s="214" t="n">
        <f aca="false">A13+1</f>
        <v>42988</v>
      </c>
      <c r="B14" s="215" t="n">
        <f aca="false">A14</f>
        <v>42988</v>
      </c>
      <c r="C14" s="216" t="str">
        <f aca="false">IF(ISERROR(VLOOKUP(B14,Feiertage,2,FALSE())),"",(VLOOKUP(B14,Feiertage,2,FALSE())))</f>
        <v/>
      </c>
      <c r="D14" s="204"/>
      <c r="E14" s="204"/>
      <c r="F14" s="205" t="n">
        <f aca="false">IF(DAY(DATE(Voreinstellungen!$C$2,3,0))=29,Import!C256,Import!C255)</f>
        <v>0</v>
      </c>
      <c r="G14" s="205" t="n">
        <f aca="false">IF(DAY(DATE(Voreinstellungen!$C$2,3,0))=29,Import!D256,Import!D255)</f>
        <v>0</v>
      </c>
      <c r="H14" s="205" t="n">
        <f aca="false">IF(DAY(DATE(Voreinstellungen!$C$2,3,0))=29,Import!E256,Import!E255)</f>
        <v>0</v>
      </c>
      <c r="I14" s="217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8"/>
      <c r="K14" s="219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20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</v>
      </c>
      <c r="M14" s="221" t="n">
        <f aca="false">IF(A14="","",ROUND(K14-L14,14))</f>
        <v>0</v>
      </c>
      <c r="N14" s="222" t="n">
        <f aca="true">IF(A14="","",INDIRECT(ADDRESS(MATCH(A14,SOLL_AZ_Ab,1)+11,WEEKDAY(A14,2)+3,,,"Voreinstellungen"),TRUE()))</f>
        <v>0</v>
      </c>
      <c r="O14" s="223"/>
      <c r="P14" s="224" t="n">
        <f aca="false">IF(A14="","",IF(M14&lt;&gt;"",ROUND(P13+M14,14),P13))</f>
        <v>-50.4583333333335</v>
      </c>
    </row>
    <row r="15" s="101" customFormat="true" ht="12.8" hidden="false" customHeight="false" outlineLevel="0" collapsed="false">
      <c r="A15" s="214" t="n">
        <f aca="false">A14+1</f>
        <v>42989</v>
      </c>
      <c r="B15" s="215" t="n">
        <f aca="false">A15</f>
        <v>42989</v>
      </c>
      <c r="C15" s="216" t="str">
        <f aca="false">IF(ISERROR(VLOOKUP(B15,Feiertage,2,FALSE())),"",(VLOOKUP(B15,Feiertage,2,FALSE())))</f>
        <v/>
      </c>
      <c r="D15" s="204"/>
      <c r="E15" s="204"/>
      <c r="F15" s="205" t="n">
        <f aca="false">IF(DAY(DATE(Voreinstellungen!$C$2,3,0))=29,Import!C257,Import!C256)</f>
        <v>0</v>
      </c>
      <c r="G15" s="205" t="n">
        <f aca="false">IF(DAY(DATE(Voreinstellungen!$C$2,3,0))=29,Import!D257,Import!D256)</f>
        <v>0</v>
      </c>
      <c r="H15" s="205" t="n">
        <f aca="false">IF(DAY(DATE(Voreinstellungen!$C$2,3,0))=29,Import!E257,Import!E256)</f>
        <v>0</v>
      </c>
      <c r="I15" s="217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8"/>
      <c r="K15" s="219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20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</v>
      </c>
      <c r="M15" s="221" t="n">
        <f aca="false">IF(A15="","",ROUND(K15-L15,14))</f>
        <v>0</v>
      </c>
      <c r="N15" s="222" t="n">
        <f aca="true">IF(A15="","",INDIRECT(ADDRESS(MATCH(A15,SOLL_AZ_Ab,1)+11,WEEKDAY(A15,2)+3,,,"Voreinstellungen"),TRUE()))</f>
        <v>0</v>
      </c>
      <c r="O15" s="223"/>
      <c r="P15" s="224" t="n">
        <f aca="false">IF(A15="","",IF(M15&lt;&gt;"",ROUND(P14+M15,14),P14))</f>
        <v>-50.4583333333335</v>
      </c>
    </row>
    <row r="16" s="101" customFormat="true" ht="12.8" hidden="false" customHeight="false" outlineLevel="0" collapsed="false">
      <c r="A16" s="214" t="n">
        <f aca="false">A15+1</f>
        <v>42990</v>
      </c>
      <c r="B16" s="215" t="n">
        <f aca="false">A16</f>
        <v>42990</v>
      </c>
      <c r="C16" s="216" t="str">
        <f aca="false">IF(ISERROR(VLOOKUP(B16,Feiertage,2,FALSE())),"",(VLOOKUP(B16,Feiertage,2,FALSE())))</f>
        <v/>
      </c>
      <c r="D16" s="204"/>
      <c r="E16" s="204"/>
      <c r="F16" s="205" t="n">
        <f aca="false">IF(DAY(DATE(Voreinstellungen!$C$2,3,0))=29,Import!C258,Import!C257)</f>
        <v>0</v>
      </c>
      <c r="G16" s="205" t="n">
        <f aca="false">IF(DAY(DATE(Voreinstellungen!$C$2,3,0))=29,Import!D258,Import!D257)</f>
        <v>0</v>
      </c>
      <c r="H16" s="205" t="n">
        <f aca="false">IF(DAY(DATE(Voreinstellungen!$C$2,3,0))=29,Import!E258,Import!E257)</f>
        <v>0</v>
      </c>
      <c r="I16" s="217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8"/>
      <c r="K16" s="219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20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21" t="n">
        <f aca="false">IF(A16="","",ROUND(K16-L16,14))</f>
        <v>-0.29166666666667</v>
      </c>
      <c r="N16" s="222" t="n">
        <f aca="true">IF(A16="","",INDIRECT(ADDRESS(MATCH(A16,SOLL_AZ_Ab,1)+11,WEEKDAY(A16,2)+3,,,"Voreinstellungen"),TRUE()))</f>
        <v>0.291666666666667</v>
      </c>
      <c r="O16" s="223"/>
      <c r="P16" s="224" t="n">
        <f aca="false">IF(A16="","",IF(M16&lt;&gt;"",ROUND(P15+M16,14),P15))</f>
        <v>-50.7500000000002</v>
      </c>
    </row>
    <row r="17" s="101" customFormat="true" ht="12.8" hidden="false" customHeight="false" outlineLevel="0" collapsed="false">
      <c r="A17" s="214" t="n">
        <f aca="false">A16+1</f>
        <v>42991</v>
      </c>
      <c r="B17" s="215" t="n">
        <f aca="false">A17</f>
        <v>42991</v>
      </c>
      <c r="C17" s="216" t="str">
        <f aca="false">IF(ISERROR(VLOOKUP(B17,Feiertage,2,FALSE())),"",(VLOOKUP(B17,Feiertage,2,FALSE())))</f>
        <v/>
      </c>
      <c r="D17" s="204"/>
      <c r="E17" s="204"/>
      <c r="F17" s="205" t="n">
        <f aca="false">IF(DAY(DATE(Voreinstellungen!$C$2,3,0))=29,Import!C259,Import!C258)</f>
        <v>0</v>
      </c>
      <c r="G17" s="205" t="n">
        <f aca="false">IF(DAY(DATE(Voreinstellungen!$C$2,3,0))=29,Import!D259,Import!D258)</f>
        <v>0</v>
      </c>
      <c r="H17" s="205" t="n">
        <f aca="false">IF(DAY(DATE(Voreinstellungen!$C$2,3,0))=29,Import!E259,Import!E258)</f>
        <v>0</v>
      </c>
      <c r="I17" s="217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8"/>
      <c r="K17" s="219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20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21" t="n">
        <f aca="false">IF(A17="","",ROUND(K17-L17,14))</f>
        <v>-0.29166666666667</v>
      </c>
      <c r="N17" s="222" t="n">
        <f aca="true">IF(A17="","",INDIRECT(ADDRESS(MATCH(A17,SOLL_AZ_Ab,1)+11,WEEKDAY(A17,2)+3,,,"Voreinstellungen"),TRUE()))</f>
        <v>0.291666666666667</v>
      </c>
      <c r="O17" s="223"/>
      <c r="P17" s="224" t="n">
        <f aca="false">IF(A17="","",IF(M17&lt;&gt;"",ROUND(P16+M17,14),P16))</f>
        <v>-51.0416666666669</v>
      </c>
    </row>
    <row r="18" s="101" customFormat="true" ht="12.8" hidden="false" customHeight="false" outlineLevel="0" collapsed="false">
      <c r="A18" s="214" t="n">
        <f aca="false">A17+1</f>
        <v>42992</v>
      </c>
      <c r="B18" s="215" t="n">
        <f aca="false">A18</f>
        <v>42992</v>
      </c>
      <c r="C18" s="216" t="str">
        <f aca="false">IF(ISERROR(VLOOKUP(B18,Feiertage,2,FALSE())),"",(VLOOKUP(B18,Feiertage,2,FALSE())))</f>
        <v/>
      </c>
      <c r="D18" s="204"/>
      <c r="E18" s="204"/>
      <c r="F18" s="205" t="n">
        <f aca="false">IF(DAY(DATE(Voreinstellungen!$C$2,3,0))=29,Import!C260,Import!C259)</f>
        <v>0</v>
      </c>
      <c r="G18" s="205" t="n">
        <f aca="false">IF(DAY(DATE(Voreinstellungen!$C$2,3,0))=29,Import!D260,Import!D259)</f>
        <v>0</v>
      </c>
      <c r="H18" s="205" t="n">
        <f aca="false">IF(DAY(DATE(Voreinstellungen!$C$2,3,0))=29,Import!E260,Import!E259)</f>
        <v>0</v>
      </c>
      <c r="I18" s="217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8"/>
      <c r="K18" s="219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20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21" t="n">
        <f aca="false">IF(A18="","",ROUND(K18-L18,14))</f>
        <v>-0.29166666666667</v>
      </c>
      <c r="N18" s="222" t="n">
        <f aca="true">IF(A18="","",INDIRECT(ADDRESS(MATCH(A18,SOLL_AZ_Ab,1)+11,WEEKDAY(A18,2)+3,,,"Voreinstellungen"),TRUE()))</f>
        <v>0.291666666666667</v>
      </c>
      <c r="O18" s="223"/>
      <c r="P18" s="224" t="n">
        <f aca="false">IF(A18="","",IF(M18&lt;&gt;"",ROUND(P17+M18,14),P17))</f>
        <v>-51.3333333333335</v>
      </c>
    </row>
    <row r="19" s="101" customFormat="true" ht="12.8" hidden="false" customHeight="false" outlineLevel="0" collapsed="false">
      <c r="A19" s="214" t="n">
        <f aca="false">A18+1</f>
        <v>42993</v>
      </c>
      <c r="B19" s="215" t="n">
        <f aca="false">A19</f>
        <v>42993</v>
      </c>
      <c r="C19" s="216" t="str">
        <f aca="false">IF(ISERROR(VLOOKUP(B19,Feiertage,2,FALSE())),"",(VLOOKUP(B19,Feiertage,2,FALSE())))</f>
        <v/>
      </c>
      <c r="D19" s="204"/>
      <c r="E19" s="204"/>
      <c r="F19" s="205" t="n">
        <f aca="false">IF(DAY(DATE(Voreinstellungen!$C$2,3,0))=29,Import!C261,Import!C260)</f>
        <v>0</v>
      </c>
      <c r="G19" s="205" t="n">
        <f aca="false">IF(DAY(DATE(Voreinstellungen!$C$2,3,0))=29,Import!D261,Import!D260)</f>
        <v>0</v>
      </c>
      <c r="H19" s="205" t="n">
        <f aca="false">IF(DAY(DATE(Voreinstellungen!$C$2,3,0))=29,Import!E261,Import!E260)</f>
        <v>0</v>
      </c>
      <c r="I19" s="217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8"/>
      <c r="K19" s="219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20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21" t="n">
        <f aca="false">IF(A19="","",ROUND(K19-L19,14))</f>
        <v>-0.29166666666667</v>
      </c>
      <c r="N19" s="222" t="n">
        <f aca="true">IF(A19="","",INDIRECT(ADDRESS(MATCH(A19,SOLL_AZ_Ab,1)+11,WEEKDAY(A19,2)+3,,,"Voreinstellungen"),TRUE()))</f>
        <v>0.291666666666667</v>
      </c>
      <c r="O19" s="223"/>
      <c r="P19" s="224" t="n">
        <f aca="false">IF(A19="","",IF(M19&lt;&gt;"",ROUND(P18+M19,14),P18))</f>
        <v>-51.6250000000002</v>
      </c>
    </row>
    <row r="20" s="101" customFormat="true" ht="12.8" hidden="false" customHeight="false" outlineLevel="0" collapsed="false">
      <c r="A20" s="214" t="n">
        <f aca="false">A19+1</f>
        <v>42994</v>
      </c>
      <c r="B20" s="215" t="n">
        <f aca="false">A20</f>
        <v>42994</v>
      </c>
      <c r="C20" s="216" t="str">
        <f aca="false">IF(ISERROR(VLOOKUP(B20,Feiertage,2,FALSE())),"",(VLOOKUP(B20,Feiertage,2,FALSE())))</f>
        <v/>
      </c>
      <c r="D20" s="204"/>
      <c r="E20" s="204"/>
      <c r="F20" s="205" t="n">
        <f aca="false">IF(DAY(DATE(Voreinstellungen!$C$2,3,0))=29,Import!C262,Import!C261)</f>
        <v>0</v>
      </c>
      <c r="G20" s="205" t="n">
        <f aca="false">IF(DAY(DATE(Voreinstellungen!$C$2,3,0))=29,Import!D262,Import!D261)</f>
        <v>0</v>
      </c>
      <c r="H20" s="205" t="n">
        <f aca="false">IF(DAY(DATE(Voreinstellungen!$C$2,3,0))=29,Import!E262,Import!E261)</f>
        <v>0</v>
      </c>
      <c r="I20" s="217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8"/>
      <c r="K20" s="219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20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21" t="n">
        <f aca="false">IF(A20="","",ROUND(K20-L20,14))</f>
        <v>-0.29166666666667</v>
      </c>
      <c r="N20" s="222" t="n">
        <f aca="true">IF(A20="","",INDIRECT(ADDRESS(MATCH(A20,SOLL_AZ_Ab,1)+11,WEEKDAY(A20,2)+3,,,"Voreinstellungen"),TRUE()))</f>
        <v>0.291666666666667</v>
      </c>
      <c r="O20" s="223"/>
      <c r="P20" s="224" t="n">
        <f aca="false">IF(A20="","",IF(M20&lt;&gt;"",ROUND(P19+M20,14),P19))</f>
        <v>-51.9166666666669</v>
      </c>
    </row>
    <row r="21" s="101" customFormat="true" ht="12.8" hidden="false" customHeight="false" outlineLevel="0" collapsed="false">
      <c r="A21" s="214" t="n">
        <f aca="false">A20+1</f>
        <v>42995</v>
      </c>
      <c r="B21" s="215" t="n">
        <f aca="false">A21</f>
        <v>42995</v>
      </c>
      <c r="C21" s="216" t="str">
        <f aca="false">IF(ISERROR(VLOOKUP(B21,Feiertage,2,FALSE())),"",(VLOOKUP(B21,Feiertage,2,FALSE())))</f>
        <v/>
      </c>
      <c r="D21" s="204"/>
      <c r="E21" s="204"/>
      <c r="F21" s="205" t="n">
        <f aca="false">IF(DAY(DATE(Voreinstellungen!$C$2,3,0))=29,Import!C263,Import!C262)</f>
        <v>0</v>
      </c>
      <c r="G21" s="205" t="n">
        <f aca="false">IF(DAY(DATE(Voreinstellungen!$C$2,3,0))=29,Import!D263,Import!D262)</f>
        <v>0</v>
      </c>
      <c r="H21" s="205" t="n">
        <f aca="false">IF(DAY(DATE(Voreinstellungen!$C$2,3,0))=29,Import!E263,Import!E262)</f>
        <v>0</v>
      </c>
      <c r="I21" s="217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8"/>
      <c r="K21" s="219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20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</v>
      </c>
      <c r="M21" s="221" t="n">
        <f aca="false">IF(A21="","",ROUND(K21-L21,14))</f>
        <v>0</v>
      </c>
      <c r="N21" s="222" t="n">
        <f aca="true">IF(A21="","",INDIRECT(ADDRESS(MATCH(A21,SOLL_AZ_Ab,1)+11,WEEKDAY(A21,2)+3,,,"Voreinstellungen"),TRUE()))</f>
        <v>0</v>
      </c>
      <c r="O21" s="223"/>
      <c r="P21" s="224" t="n">
        <f aca="false">IF(A21="","",IF(M21&lt;&gt;"",ROUND(P20+M21,14),P20))</f>
        <v>-51.9166666666669</v>
      </c>
    </row>
    <row r="22" s="101" customFormat="true" ht="12.8" hidden="false" customHeight="false" outlineLevel="0" collapsed="false">
      <c r="A22" s="214" t="n">
        <f aca="false">A21+1</f>
        <v>42996</v>
      </c>
      <c r="B22" s="215" t="n">
        <f aca="false">A22</f>
        <v>42996</v>
      </c>
      <c r="C22" s="216" t="str">
        <f aca="false">IF(ISERROR(VLOOKUP(B22,Feiertage,2,FALSE())),"",(VLOOKUP(B22,Feiertage,2,FALSE())))</f>
        <v/>
      </c>
      <c r="D22" s="204"/>
      <c r="E22" s="204"/>
      <c r="F22" s="205" t="n">
        <f aca="false">IF(DAY(DATE(Voreinstellungen!$C$2,3,0))=29,Import!C264,Import!C263)</f>
        <v>0</v>
      </c>
      <c r="G22" s="205" t="n">
        <f aca="false">IF(DAY(DATE(Voreinstellungen!$C$2,3,0))=29,Import!D264,Import!D263)</f>
        <v>0</v>
      </c>
      <c r="H22" s="205" t="n">
        <f aca="false">IF(DAY(DATE(Voreinstellungen!$C$2,3,0))=29,Import!E264,Import!E263)</f>
        <v>0</v>
      </c>
      <c r="I22" s="217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8"/>
      <c r="K22" s="219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20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</v>
      </c>
      <c r="M22" s="221" t="n">
        <f aca="false">IF(A22="","",ROUND(K22-L22,14))</f>
        <v>0</v>
      </c>
      <c r="N22" s="222" t="n">
        <f aca="true">IF(A22="","",INDIRECT(ADDRESS(MATCH(A22,SOLL_AZ_Ab,1)+11,WEEKDAY(A22,2)+3,,,"Voreinstellungen"),TRUE()))</f>
        <v>0</v>
      </c>
      <c r="O22" s="223"/>
      <c r="P22" s="224" t="n">
        <f aca="false">IF(A22="","",IF(M22&lt;&gt;"",ROUND(P21+M22,14),P21))</f>
        <v>-51.9166666666669</v>
      </c>
    </row>
    <row r="23" s="101" customFormat="true" ht="12.8" hidden="false" customHeight="false" outlineLevel="0" collapsed="false">
      <c r="A23" s="214" t="n">
        <f aca="false">A22+1</f>
        <v>42997</v>
      </c>
      <c r="B23" s="215" t="n">
        <f aca="false">A23</f>
        <v>42997</v>
      </c>
      <c r="C23" s="216" t="str">
        <f aca="false">IF(ISERROR(VLOOKUP(B23,Feiertage,2,FALSE())),"",(VLOOKUP(B23,Feiertage,2,FALSE())))</f>
        <v>Weltkindertag</v>
      </c>
      <c r="D23" s="204"/>
      <c r="E23" s="204"/>
      <c r="F23" s="205" t="n">
        <f aca="false">IF(DAY(DATE(Voreinstellungen!$C$2,3,0))=29,Import!C265,Import!C264)</f>
        <v>0</v>
      </c>
      <c r="G23" s="205" t="n">
        <f aca="false">IF(DAY(DATE(Voreinstellungen!$C$2,3,0))=29,Import!D265,Import!D264)</f>
        <v>0</v>
      </c>
      <c r="H23" s="205" t="n">
        <f aca="false">IF(DAY(DATE(Voreinstellungen!$C$2,3,0))=29,Import!E265,Import!E264)</f>
        <v>0</v>
      </c>
      <c r="I23" s="217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8"/>
      <c r="K23" s="219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20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</v>
      </c>
      <c r="M23" s="221" t="n">
        <f aca="false">IF(A23="","",ROUND(K23-L23,14))</f>
        <v>0</v>
      </c>
      <c r="N23" s="222" t="n">
        <f aca="true">IF(A23="","",INDIRECT(ADDRESS(MATCH(A23,SOLL_AZ_Ab,1)+11,WEEKDAY(A23,2)+3,,,"Voreinstellungen"),TRUE()))</f>
        <v>0.291666666666667</v>
      </c>
      <c r="O23" s="223"/>
      <c r="P23" s="224" t="n">
        <f aca="false">IF(A23="","",IF(M23&lt;&gt;"",ROUND(P22+M23,14),P22))</f>
        <v>-51.9166666666669</v>
      </c>
    </row>
    <row r="24" s="101" customFormat="true" ht="12.8" hidden="false" customHeight="false" outlineLevel="0" collapsed="false">
      <c r="A24" s="214" t="n">
        <f aca="false">A23+1</f>
        <v>42998</v>
      </c>
      <c r="B24" s="215" t="n">
        <f aca="false">A24</f>
        <v>42998</v>
      </c>
      <c r="C24" s="216" t="str">
        <f aca="false">IF(ISERROR(VLOOKUP(B24,Feiertage,2,FALSE())),"",(VLOOKUP(B24,Feiertage,2,FALSE())))</f>
        <v/>
      </c>
      <c r="D24" s="204"/>
      <c r="E24" s="204"/>
      <c r="F24" s="205" t="n">
        <f aca="false">IF(DAY(DATE(Voreinstellungen!$C$2,3,0))=29,Import!C266,Import!C265)</f>
        <v>0</v>
      </c>
      <c r="G24" s="205" t="n">
        <f aca="false">IF(DAY(DATE(Voreinstellungen!$C$2,3,0))=29,Import!D266,Import!D265)</f>
        <v>0</v>
      </c>
      <c r="H24" s="205" t="n">
        <f aca="false">IF(DAY(DATE(Voreinstellungen!$C$2,3,0))=29,Import!E266,Import!E265)</f>
        <v>0</v>
      </c>
      <c r="I24" s="217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8"/>
      <c r="K24" s="219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20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21" t="n">
        <f aca="false">IF(A24="","",ROUND(K24-L24,14))</f>
        <v>-0.29166666666667</v>
      </c>
      <c r="N24" s="222" t="n">
        <f aca="true">IF(A24="","",INDIRECT(ADDRESS(MATCH(A24,SOLL_AZ_Ab,1)+11,WEEKDAY(A24,2)+3,,,"Voreinstellungen"),TRUE()))</f>
        <v>0.291666666666667</v>
      </c>
      <c r="O24" s="223"/>
      <c r="P24" s="224" t="n">
        <f aca="false">IF(A24="","",IF(M24&lt;&gt;"",ROUND(P23+M24,14),P23))</f>
        <v>-52.2083333333336</v>
      </c>
    </row>
    <row r="25" s="101" customFormat="true" ht="12.8" hidden="false" customHeight="false" outlineLevel="0" collapsed="false">
      <c r="A25" s="214" t="n">
        <f aca="false">A24+1</f>
        <v>42999</v>
      </c>
      <c r="B25" s="215" t="n">
        <f aca="false">A25</f>
        <v>42999</v>
      </c>
      <c r="C25" s="216" t="str">
        <f aca="false">IF(ISERROR(VLOOKUP(B25,Feiertage,2,FALSE())),"",(VLOOKUP(B25,Feiertage,2,FALSE())))</f>
        <v/>
      </c>
      <c r="D25" s="204"/>
      <c r="E25" s="204"/>
      <c r="F25" s="205" t="n">
        <f aca="false">IF(DAY(DATE(Voreinstellungen!$C$2,3,0))=29,Import!C267,Import!C266)</f>
        <v>0</v>
      </c>
      <c r="G25" s="205" t="n">
        <f aca="false">IF(DAY(DATE(Voreinstellungen!$C$2,3,0))=29,Import!D267,Import!D266)</f>
        <v>0</v>
      </c>
      <c r="H25" s="205" t="n">
        <f aca="false">IF(DAY(DATE(Voreinstellungen!$C$2,3,0))=29,Import!E267,Import!E266)</f>
        <v>0</v>
      </c>
      <c r="I25" s="217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8"/>
      <c r="K25" s="219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20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21" t="n">
        <f aca="false">IF(A25="","",ROUND(K25-L25,14))</f>
        <v>-0.29166666666667</v>
      </c>
      <c r="N25" s="222" t="n">
        <f aca="true">IF(A25="","",INDIRECT(ADDRESS(MATCH(A25,SOLL_AZ_Ab,1)+11,WEEKDAY(A25,2)+3,,,"Voreinstellungen"),TRUE()))</f>
        <v>0.291666666666667</v>
      </c>
      <c r="O25" s="223"/>
      <c r="P25" s="224" t="n">
        <f aca="false">IF(A25="","",IF(M25&lt;&gt;"",ROUND(P24+M25,14),P24))</f>
        <v>-52.5000000000003</v>
      </c>
    </row>
    <row r="26" s="101" customFormat="true" ht="12.8" hidden="false" customHeight="false" outlineLevel="0" collapsed="false">
      <c r="A26" s="214" t="n">
        <f aca="false">A25+1</f>
        <v>43000</v>
      </c>
      <c r="B26" s="215" t="n">
        <f aca="false">A26</f>
        <v>43000</v>
      </c>
      <c r="C26" s="216" t="str">
        <f aca="false">IF(ISERROR(VLOOKUP(B26,Feiertage,2,FALSE())),"",(VLOOKUP(B26,Feiertage,2,FALSE())))</f>
        <v/>
      </c>
      <c r="D26" s="204"/>
      <c r="E26" s="204"/>
      <c r="F26" s="205" t="n">
        <f aca="false">IF(DAY(DATE(Voreinstellungen!$C$2,3,0))=29,Import!C268,Import!C267)</f>
        <v>0</v>
      </c>
      <c r="G26" s="205" t="n">
        <f aca="false">IF(DAY(DATE(Voreinstellungen!$C$2,3,0))=29,Import!D268,Import!D267)</f>
        <v>0</v>
      </c>
      <c r="H26" s="205" t="n">
        <f aca="false">IF(DAY(DATE(Voreinstellungen!$C$2,3,0))=29,Import!E268,Import!E267)</f>
        <v>0</v>
      </c>
      <c r="I26" s="217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8"/>
      <c r="K26" s="219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20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21" t="n">
        <f aca="false">IF(A26="","",ROUND(K26-L26,14))</f>
        <v>-0.29166666666667</v>
      </c>
      <c r="N26" s="222" t="n">
        <f aca="true">IF(A26="","",INDIRECT(ADDRESS(MATCH(A26,SOLL_AZ_Ab,1)+11,WEEKDAY(A26,2)+3,,,"Voreinstellungen"),TRUE()))</f>
        <v>0.291666666666667</v>
      </c>
      <c r="O26" s="223"/>
      <c r="P26" s="224" t="n">
        <f aca="false">IF(A26="","",IF(M26&lt;&gt;"",ROUND(P25+M26,14),P25))</f>
        <v>-52.7916666666669</v>
      </c>
    </row>
    <row r="27" s="101" customFormat="true" ht="12.8" hidden="false" customHeight="false" outlineLevel="0" collapsed="false">
      <c r="A27" s="214" t="n">
        <f aca="false">A26+1</f>
        <v>43001</v>
      </c>
      <c r="B27" s="215" t="n">
        <f aca="false">A27</f>
        <v>43001</v>
      </c>
      <c r="C27" s="216" t="str">
        <f aca="false">IF(ISERROR(VLOOKUP(B27,Feiertage,2,FALSE())),"",(VLOOKUP(B27,Feiertage,2,FALSE())))</f>
        <v/>
      </c>
      <c r="D27" s="204"/>
      <c r="E27" s="204"/>
      <c r="F27" s="205" t="n">
        <f aca="false">IF(DAY(DATE(Voreinstellungen!$C$2,3,0))=29,Import!C269,Import!C268)</f>
        <v>0</v>
      </c>
      <c r="G27" s="205" t="n">
        <f aca="false">IF(DAY(DATE(Voreinstellungen!$C$2,3,0))=29,Import!D269,Import!D268)</f>
        <v>0</v>
      </c>
      <c r="H27" s="205" t="n">
        <f aca="false">IF(DAY(DATE(Voreinstellungen!$C$2,3,0))=29,Import!E269,Import!E268)</f>
        <v>0</v>
      </c>
      <c r="I27" s="217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8"/>
      <c r="K27" s="219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20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21" t="n">
        <f aca="false">IF(A27="","",ROUND(K27-L27,14))</f>
        <v>-0.29166666666667</v>
      </c>
      <c r="N27" s="222" t="n">
        <f aca="true">IF(A27="","",INDIRECT(ADDRESS(MATCH(A27,SOLL_AZ_Ab,1)+11,WEEKDAY(A27,2)+3,,,"Voreinstellungen"),TRUE()))</f>
        <v>0.291666666666667</v>
      </c>
      <c r="O27" s="223"/>
      <c r="P27" s="224" t="n">
        <f aca="false">IF(A27="","",IF(M27&lt;&gt;"",ROUND(P26+M27,14),P26))</f>
        <v>-53.0833333333336</v>
      </c>
    </row>
    <row r="28" s="101" customFormat="true" ht="12.8" hidden="false" customHeight="false" outlineLevel="0" collapsed="false">
      <c r="A28" s="214" t="n">
        <f aca="false">A27+1</f>
        <v>43002</v>
      </c>
      <c r="B28" s="215" t="n">
        <f aca="false">A28</f>
        <v>43002</v>
      </c>
      <c r="C28" s="216" t="str">
        <f aca="false">IF(ISERROR(VLOOKUP(B28,Feiertage,2,FALSE())),"",(VLOOKUP(B28,Feiertage,2,FALSE())))</f>
        <v/>
      </c>
      <c r="D28" s="204"/>
      <c r="E28" s="204"/>
      <c r="F28" s="205" t="n">
        <f aca="false">IF(DAY(DATE(Voreinstellungen!$C$2,3,0))=29,Import!C270,Import!C269)</f>
        <v>0</v>
      </c>
      <c r="G28" s="205" t="n">
        <f aca="false">IF(DAY(DATE(Voreinstellungen!$C$2,3,0))=29,Import!D270,Import!D269)</f>
        <v>0</v>
      </c>
      <c r="H28" s="205" t="n">
        <f aca="false">IF(DAY(DATE(Voreinstellungen!$C$2,3,0))=29,Import!E270,Import!E269)</f>
        <v>0</v>
      </c>
      <c r="I28" s="217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8"/>
      <c r="K28" s="219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20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</v>
      </c>
      <c r="M28" s="221" t="n">
        <f aca="false">IF(A28="","",ROUND(K28-L28,14))</f>
        <v>0</v>
      </c>
      <c r="N28" s="222" t="n">
        <f aca="true">IF(A28="","",INDIRECT(ADDRESS(MATCH(A28,SOLL_AZ_Ab,1)+11,WEEKDAY(A28,2)+3,,,"Voreinstellungen"),TRUE()))</f>
        <v>0</v>
      </c>
      <c r="O28" s="223"/>
      <c r="P28" s="224" t="n">
        <f aca="false">IF(A28="","",IF(M28&lt;&gt;"",ROUND(P27+M28,14),P27))</f>
        <v>-53.0833333333336</v>
      </c>
    </row>
    <row r="29" s="101" customFormat="true" ht="12.8" hidden="false" customHeight="false" outlineLevel="0" collapsed="false">
      <c r="A29" s="214" t="n">
        <f aca="false">A28+1</f>
        <v>43003</v>
      </c>
      <c r="B29" s="215" t="n">
        <f aca="false">A29</f>
        <v>43003</v>
      </c>
      <c r="C29" s="216" t="str">
        <f aca="false">IF(ISERROR(VLOOKUP(B29,Feiertage,2,FALSE())),"",(VLOOKUP(B29,Feiertage,2,FALSE())))</f>
        <v/>
      </c>
      <c r="D29" s="204"/>
      <c r="E29" s="204"/>
      <c r="F29" s="205" t="n">
        <f aca="false">IF(DAY(DATE(Voreinstellungen!$C$2,3,0))=29,Import!C271,Import!C270)</f>
        <v>0</v>
      </c>
      <c r="G29" s="205" t="n">
        <f aca="false">IF(DAY(DATE(Voreinstellungen!$C$2,3,0))=29,Import!D271,Import!D270)</f>
        <v>0</v>
      </c>
      <c r="H29" s="205" t="n">
        <f aca="false">IF(DAY(DATE(Voreinstellungen!$C$2,3,0))=29,Import!E271,Import!E270)</f>
        <v>0</v>
      </c>
      <c r="I29" s="217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8"/>
      <c r="K29" s="219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20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</v>
      </c>
      <c r="M29" s="221" t="n">
        <f aca="false">IF(A29="","",ROUND(K29-L29,14))</f>
        <v>0</v>
      </c>
      <c r="N29" s="222" t="n">
        <f aca="true">IF(A29="","",INDIRECT(ADDRESS(MATCH(A29,SOLL_AZ_Ab,1)+11,WEEKDAY(A29,2)+3,,,"Voreinstellungen"),TRUE()))</f>
        <v>0</v>
      </c>
      <c r="O29" s="223"/>
      <c r="P29" s="224" t="n">
        <f aca="false">IF(A29="","",IF(M29&lt;&gt;"",ROUND(P28+M29,14),P28))</f>
        <v>-53.0833333333336</v>
      </c>
    </row>
    <row r="30" s="101" customFormat="true" ht="12.8" hidden="false" customHeight="false" outlineLevel="0" collapsed="false">
      <c r="A30" s="214" t="n">
        <f aca="false">A29+1</f>
        <v>43004</v>
      </c>
      <c r="B30" s="215" t="n">
        <f aca="false">A30</f>
        <v>43004</v>
      </c>
      <c r="C30" s="216" t="str">
        <f aca="false">IF(ISERROR(VLOOKUP(B30,Feiertage,2,FALSE())),"",(VLOOKUP(B30,Feiertage,2,FALSE())))</f>
        <v/>
      </c>
      <c r="D30" s="204"/>
      <c r="E30" s="204"/>
      <c r="F30" s="205" t="n">
        <f aca="false">IF(DAY(DATE(Voreinstellungen!$C$2,3,0))=29,Import!C272,Import!C271)</f>
        <v>0</v>
      </c>
      <c r="G30" s="205" t="n">
        <f aca="false">IF(DAY(DATE(Voreinstellungen!$C$2,3,0))=29,Import!D272,Import!D271)</f>
        <v>0</v>
      </c>
      <c r="H30" s="205" t="n">
        <f aca="false">IF(DAY(DATE(Voreinstellungen!$C$2,3,0))=29,Import!E272,Import!E271)</f>
        <v>0</v>
      </c>
      <c r="I30" s="217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8"/>
      <c r="K30" s="219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20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21" t="n">
        <f aca="false">IF(A30="","",ROUND(K30-L30,14))</f>
        <v>-0.29166666666667</v>
      </c>
      <c r="N30" s="222" t="n">
        <f aca="true">IF(A30="","",INDIRECT(ADDRESS(MATCH(A30,SOLL_AZ_Ab,1)+11,WEEKDAY(A30,2)+3,,,"Voreinstellungen"),TRUE()))</f>
        <v>0.291666666666667</v>
      </c>
      <c r="O30" s="223"/>
      <c r="P30" s="224" t="n">
        <f aca="false">IF(A30="","",IF(M30&lt;&gt;"",ROUND(P29+M30,14),P29))</f>
        <v>-53.3750000000003</v>
      </c>
    </row>
    <row r="31" s="101" customFormat="true" ht="12.8" hidden="false" customHeight="false" outlineLevel="0" collapsed="false">
      <c r="A31" s="214" t="n">
        <f aca="false">A30+1</f>
        <v>43005</v>
      </c>
      <c r="B31" s="215" t="n">
        <f aca="false">A31</f>
        <v>43005</v>
      </c>
      <c r="C31" s="216" t="str">
        <f aca="false">IF(ISERROR(VLOOKUP(B31,Feiertage,2,FALSE())),"",(VLOOKUP(B31,Feiertage,2,FALSE())))</f>
        <v/>
      </c>
      <c r="D31" s="204"/>
      <c r="E31" s="204"/>
      <c r="F31" s="205" t="n">
        <f aca="false">IF(DAY(DATE(Voreinstellungen!$C$2,3,0))=29,Import!C273,Import!C272)</f>
        <v>0</v>
      </c>
      <c r="G31" s="205" t="n">
        <f aca="false">IF(DAY(DATE(Voreinstellungen!$C$2,3,0))=29,Import!D273,Import!D272)</f>
        <v>0</v>
      </c>
      <c r="H31" s="205" t="n">
        <f aca="false">IF(DAY(DATE(Voreinstellungen!$C$2,3,0))=29,Import!E273,Import!E272)</f>
        <v>0</v>
      </c>
      <c r="I31" s="217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8"/>
      <c r="K31" s="219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20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21" t="n">
        <f aca="false">IF(A31="","",ROUND(K31-L31,14))</f>
        <v>-0.29166666666667</v>
      </c>
      <c r="N31" s="222" t="n">
        <f aca="true">IF(A31="","",INDIRECT(ADDRESS(MATCH(A31,SOLL_AZ_Ab,1)+11,WEEKDAY(A31,2)+3,,,"Voreinstellungen"),TRUE()))</f>
        <v>0.291666666666667</v>
      </c>
      <c r="O31" s="223"/>
      <c r="P31" s="224" t="n">
        <f aca="false">IF(A31="","",IF(M31&lt;&gt;"",ROUND(P30+M31,14),P30))</f>
        <v>-53.666666666667</v>
      </c>
    </row>
    <row r="32" s="101" customFormat="true" ht="12.8" hidden="false" customHeight="false" outlineLevel="0" collapsed="false">
      <c r="A32" s="214" t="n">
        <f aca="false">IF(MONTH(A31+1)&gt;MONTH(A31),"",A31+1)</f>
        <v>43006</v>
      </c>
      <c r="B32" s="215" t="n">
        <f aca="false">A32</f>
        <v>43006</v>
      </c>
      <c r="C32" s="216" t="str">
        <f aca="false">IF(ISERROR(VLOOKUP(A32,Feiertage,2,FALSE())),"",(VLOOKUP(A32,Feiertage,2,FALSE())))</f>
        <v/>
      </c>
      <c r="D32" s="204"/>
      <c r="E32" s="204"/>
      <c r="F32" s="205" t="n">
        <f aca="false">IF(DAY(DATE(Voreinstellungen!$C$2,3,0))=29,Import!C274,Import!C273)</f>
        <v>0</v>
      </c>
      <c r="G32" s="205" t="n">
        <f aca="false">IF(DAY(DATE(Voreinstellungen!$C$2,3,0))=29,Import!D274,Import!D273)</f>
        <v>0</v>
      </c>
      <c r="H32" s="205" t="n">
        <f aca="false">IF(DAY(DATE(Voreinstellungen!$C$2,3,0))=29,Import!E274,Import!E273)</f>
        <v>0</v>
      </c>
      <c r="I32" s="217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8"/>
      <c r="K32" s="219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20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21" t="n">
        <f aca="false">IF(A32="","",ROUND(K32-L32,14))</f>
        <v>-0.29166666666667</v>
      </c>
      <c r="N32" s="222" t="n">
        <f aca="true">IF(A32="","",INDIRECT(ADDRESS(MATCH(A32,SOLL_AZ_Ab,1)+11,WEEKDAY(A32,2)+3,,,"Voreinstellungen"),TRUE()))</f>
        <v>0.291666666666667</v>
      </c>
      <c r="O32" s="223"/>
      <c r="P32" s="224" t="n">
        <f aca="false">IF(A32="","",IF(M32&lt;&gt;"",ROUND(P31+M32,14),P31))</f>
        <v>-53.9583333333337</v>
      </c>
    </row>
    <row r="33" s="101" customFormat="true" ht="12.8" hidden="false" customHeight="false" outlineLevel="0" collapsed="false">
      <c r="A33" s="214" t="n">
        <f aca="false">IF(MONTH(A31+2)&gt;MONTH(A31),"",A31+2)</f>
        <v>43007</v>
      </c>
      <c r="B33" s="215" t="n">
        <f aca="false">A33</f>
        <v>43007</v>
      </c>
      <c r="C33" s="216" t="str">
        <f aca="false">IF(ISERROR(VLOOKUP(A33,Feiertage,2,FALSE())),"",(VLOOKUP(A33,Feiertage,2,FALSE())))</f>
        <v/>
      </c>
      <c r="D33" s="204"/>
      <c r="E33" s="204"/>
      <c r="F33" s="205" t="n">
        <f aca="false">IF(DAY(DATE(Voreinstellungen!$C$2,3,0))=29,Import!C275,Import!C274)</f>
        <v>0</v>
      </c>
      <c r="G33" s="205" t="n">
        <f aca="false">IF(DAY(DATE(Voreinstellungen!$C$2,3,0))=29,Import!D275,Import!D274)</f>
        <v>0</v>
      </c>
      <c r="H33" s="205" t="n">
        <f aca="false">IF(DAY(DATE(Voreinstellungen!$C$2,3,0))=29,Import!E275,Import!E274)</f>
        <v>0</v>
      </c>
      <c r="I33" s="217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8"/>
      <c r="K33" s="219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20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21" t="n">
        <f aca="false">IF(A33="","",ROUND(K33-L33,14))</f>
        <v>-0.29166666666667</v>
      </c>
      <c r="N33" s="222" t="n">
        <f aca="true">IF(A33="","",INDIRECT(ADDRESS(MATCH(A33,SOLL_AZ_Ab,1)+11,WEEKDAY(A33,2)+3,,,"Voreinstellungen"),TRUE()))</f>
        <v>0.291666666666667</v>
      </c>
      <c r="O33" s="223"/>
      <c r="P33" s="224" t="n">
        <f aca="false">IF(A33="","",IF(M33&lt;&gt;"",ROUND(P32+M33,14),P32))</f>
        <v>-54.2500000000003</v>
      </c>
    </row>
    <row r="34" s="101" customFormat="true" ht="12.8" hidden="false" customHeight="false" outlineLevel="0" collapsed="false">
      <c r="A34" s="225" t="str">
        <f aca="false">IF(MONTH(A31+3)&gt;MONTH(A31),"",A31+3)</f>
        <v/>
      </c>
      <c r="B34" s="226" t="str">
        <f aca="false">A34</f>
        <v/>
      </c>
      <c r="C34" s="227" t="str">
        <f aca="false">IF(ISERROR(VLOOKUP(A34,Feiertage,2,FALSE())),"",(VLOOKUP(A34,Feiertage,2,FALSE())))</f>
        <v/>
      </c>
      <c r="D34" s="204"/>
      <c r="E34" s="204"/>
      <c r="F34" s="303"/>
      <c r="G34" s="303"/>
      <c r="H34" s="304"/>
      <c r="I34" s="228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9"/>
      <c r="K34" s="230" t="str">
        <f aca="false">IF(A34="","",IF(IF(D34&lt;E34,E34-D34,IF(E34="",0,E34-D34+1))+IF(F34&lt;G34,G34-F34,IF(G34="",0,G34-F34+1))-H34&gt;0,IF(D34&lt;E34,E34-D34,IF(E34="",0,E34-D34+1))+IF(F34&lt;G34,G34-F34,IF(G34="",0,G34-F34+1))-H34,0))</f>
        <v/>
      </c>
      <c r="L34" s="231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2" t="str">
        <f aca="false">IF(A34="","",ROUND(K34-L34,14))</f>
        <v/>
      </c>
      <c r="N34" s="233" t="str">
        <f aca="true">IF(A34="","",INDIRECT(ADDRESS(MATCH(A34,SOLL_AZ_Ab,1)+11,WEEKDAY(A34,2)+3,,,"Voreinstellungen"),TRUE()))</f>
        <v/>
      </c>
      <c r="O34" s="234"/>
      <c r="P34" s="235" t="str">
        <f aca="false">IF(A34="","",IF(M34&lt;&gt;"",ROUND(P33+M34,14),P33))</f>
        <v/>
      </c>
    </row>
    <row r="35" s="101" customFormat="true" ht="11.5" hidden="false" customHeight="false" outlineLevel="0" collapsed="false">
      <c r="B35" s="236"/>
      <c r="C35" s="236"/>
      <c r="D35" s="236"/>
      <c r="E35" s="237"/>
      <c r="F35" s="237"/>
      <c r="G35" s="238"/>
      <c r="H35" s="239"/>
      <c r="I35" s="239"/>
      <c r="J35" s="239"/>
      <c r="K35" s="238"/>
      <c r="L35" s="240"/>
      <c r="M35" s="240"/>
      <c r="N35" s="89"/>
      <c r="O35" s="89"/>
      <c r="P35" s="89"/>
    </row>
    <row r="36" s="177" customFormat="true" ht="12.75" hidden="false" customHeight="true" outlineLevel="0" collapsed="false">
      <c r="A36" s="241"/>
      <c r="B36" s="242"/>
      <c r="C36" s="242"/>
      <c r="D36" s="243"/>
      <c r="E36" s="244" t="str">
        <f aca="false">"Übertrag "&amp;TEXT(DATE(YEAR(A1),MONTH(A1)-1,1),"MMMM JJJJ")&amp;":"</f>
        <v>Übertrag August 2021:</v>
      </c>
      <c r="F36" s="245" t="n">
        <f aca="false">August!F40</f>
        <v>-48.1250000000001</v>
      </c>
      <c r="G36" s="176"/>
      <c r="H36" s="176"/>
      <c r="I36" s="246"/>
      <c r="J36" s="247" t="n">
        <f aca="false">COUNTIF(J4:J34,Voreinstellungen!B21)+SUMIF(J4:J34,Voreinstellungen!B22,Berechnungen!Z2:Z32)</f>
        <v>0</v>
      </c>
      <c r="K36" s="248" t="s">
        <v>112</v>
      </c>
      <c r="L36" s="248"/>
      <c r="M36" s="248"/>
      <c r="N36" s="248"/>
      <c r="O36" s="248"/>
      <c r="P36" s="249" t="n">
        <f aca="false">(SUMIF(J4:J34,Voreinstellungen!B21,L4:L34)-SUMIF(J4:J34,Voreinstellungen!B21,N4:N34)+SUMIF(J4:J34,Voreinstellungen!B22,L4:L34)-SUMIF(J4:J34,Voreinstellungen!B22,N4:N34))*-1</f>
        <v>-0</v>
      </c>
    </row>
    <row r="37" s="177" customFormat="true" ht="12.75" hidden="false" customHeight="true" outlineLevel="0" collapsed="false">
      <c r="A37" s="250"/>
      <c r="B37" s="251"/>
      <c r="C37" s="251"/>
      <c r="D37" s="252"/>
      <c r="E37" s="253" t="str">
        <f aca="false">"SOLL Arbeitszeit ("&amp;TEXT(A1,"MMMM")&amp;"):"</f>
        <v>SOLL Arbeitszeit (September):</v>
      </c>
      <c r="F37" s="254" t="n">
        <f aca="false">SUM(L4:L34)</f>
        <v>6.12500000000001</v>
      </c>
      <c r="G37" s="176"/>
      <c r="H37" s="176"/>
      <c r="I37" s="255"/>
      <c r="J37" s="256" t="n">
        <f aca="false">COUNTIF(J4:J34,Voreinstellungen!B25)+(COUNTIF(J4:J34,Voreinstellungen!B26)*Voreinstellungen!C26)</f>
        <v>0</v>
      </c>
      <c r="K37" s="257" t="str">
        <f aca="false">"Urlaub (U/UH) aktuell noch Verfügbar: "&amp;Voreinstellungen!C38&amp;" Tag(e)"</f>
        <v>Urlaub (U/UH) aktuell noch Verfügbar: 30 Tag(e)</v>
      </c>
      <c r="L37" s="257"/>
      <c r="M37" s="257"/>
      <c r="N37" s="257"/>
      <c r="O37" s="257"/>
      <c r="P37" s="258" t="n">
        <f aca="false">SUMIF(J4:J34,Voreinstellungen!B25,N4:N34)+(SUMIF(J4:J34,Voreinstellungen!B26,N4:N34)*0.5)</f>
        <v>0</v>
      </c>
    </row>
    <row r="38" s="177" customFormat="true" ht="12.75" hidden="false" customHeight="true" outlineLevel="0" collapsed="false">
      <c r="A38" s="259"/>
      <c r="B38" s="260"/>
      <c r="C38" s="260"/>
      <c r="D38" s="252"/>
      <c r="E38" s="253" t="str">
        <f aca="false">"IST Arbeitszeit ("&amp;TEXT(A1,"MMMM")&amp;"):"</f>
        <v>IST Arbeitszeit (September):</v>
      </c>
      <c r="F38" s="261" t="n">
        <f aca="false">SUM(K4:K34)</f>
        <v>0</v>
      </c>
      <c r="G38" s="176"/>
      <c r="H38" s="176"/>
      <c r="I38" s="255"/>
      <c r="J38" s="262" t="n">
        <f aca="false">COUNTIF(J4:J34,"G")</f>
        <v>0</v>
      </c>
      <c r="K38" s="257" t="s">
        <v>113</v>
      </c>
      <c r="L38" s="257"/>
      <c r="M38" s="257"/>
      <c r="N38" s="257"/>
      <c r="O38" s="257"/>
      <c r="P38" s="263"/>
    </row>
    <row r="39" s="177" customFormat="true" ht="12.75" hidden="false" customHeight="true" outlineLevel="0" collapsed="false">
      <c r="A39" s="259"/>
      <c r="B39" s="260"/>
      <c r="C39" s="260"/>
      <c r="D39" s="252"/>
      <c r="E39" s="264" t="s">
        <v>114</v>
      </c>
      <c r="F39" s="265"/>
      <c r="G39" s="176"/>
      <c r="H39" s="176"/>
      <c r="I39" s="266"/>
      <c r="J39" s="256" t="n">
        <f aca="false">COUNTIF(J4:J34,Voreinstellungen!B23)+SUMIF(J4:J34,Voreinstellungen!B24,Berechnungen!Z2:Z32)</f>
        <v>0</v>
      </c>
      <c r="K39" s="257" t="s">
        <v>115</v>
      </c>
      <c r="L39" s="257"/>
      <c r="M39" s="257"/>
      <c r="N39" s="257"/>
      <c r="O39" s="257"/>
      <c r="P39" s="267" t="n">
        <f aca="false">(SUMIF(J4:J34,Voreinstellungen!B23,L4:L34)-SUMIF(J4:J34,Voreinstellungen!B23,N4:N34)+SUMIF(J4:J34,Voreinstellungen!B24,L4:L34)-SUMIF(J4:J34,Voreinstellungen!B24,N4:N34))*-1</f>
        <v>-0</v>
      </c>
    </row>
    <row r="40" s="177" customFormat="true" ht="12.75" hidden="false" customHeight="true" outlineLevel="0" collapsed="false">
      <c r="A40" s="268"/>
      <c r="B40" s="269"/>
      <c r="C40" s="269"/>
      <c r="D40" s="270"/>
      <c r="E40" s="271" t="s">
        <v>116</v>
      </c>
      <c r="F40" s="272" t="n">
        <f aca="false">ROUND(F38+F36-F39-F37,14)</f>
        <v>-54.2500000000001</v>
      </c>
      <c r="G40" s="176"/>
      <c r="H40" s="176"/>
      <c r="I40" s="273"/>
      <c r="J40" s="274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5" t="s">
        <v>117</v>
      </c>
      <c r="L40" s="275"/>
      <c r="M40" s="275"/>
      <c r="N40" s="275"/>
      <c r="O40" s="275"/>
      <c r="P40" s="276"/>
    </row>
    <row r="41" s="177" customFormat="true" ht="12.75" hidden="false" customHeight="true" outlineLevel="0" collapsed="false">
      <c r="A41" s="174"/>
      <c r="B41" s="174"/>
      <c r="C41" s="174"/>
      <c r="D41" s="175"/>
      <c r="E41" s="174"/>
      <c r="F41" s="174"/>
      <c r="G41" s="174"/>
      <c r="H41" s="176"/>
      <c r="I41" s="176"/>
      <c r="J41" s="176"/>
      <c r="K41" s="174"/>
      <c r="L41" s="176"/>
      <c r="M41" s="176"/>
      <c r="N41" s="174"/>
      <c r="O41" s="174"/>
      <c r="P41" s="174"/>
    </row>
    <row r="42" s="177" customFormat="true" ht="12.75" hidden="false" customHeight="true" outlineLevel="0" collapsed="false">
      <c r="A42" s="277"/>
      <c r="B42" s="277"/>
      <c r="C42" s="277"/>
      <c r="D42" s="277"/>
      <c r="E42" s="277"/>
      <c r="F42" s="278"/>
      <c r="G42" s="174"/>
      <c r="H42" s="176"/>
      <c r="I42" s="176"/>
      <c r="J42" s="279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80" t="str">
        <f aca="false">IF(Voreinstellungen!A28="","",REPT(Voreinstellungen!A28,1) &amp; " (" &amp; REPT(Voreinstellungen!B28,1) &amp; ")")</f>
        <v>Bereitschaft (B)</v>
      </c>
      <c r="L42" s="280"/>
      <c r="M42" s="280"/>
      <c r="N42" s="280"/>
      <c r="O42" s="280"/>
      <c r="P42" s="281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7" customFormat="true" ht="12.75" hidden="false" customHeight="true" outlineLevel="0" collapsed="false">
      <c r="A43" s="282"/>
      <c r="B43" s="282"/>
      <c r="C43" s="282"/>
      <c r="D43" s="282"/>
      <c r="E43" s="282"/>
      <c r="F43" s="283"/>
      <c r="G43" s="174"/>
      <c r="H43" s="176"/>
      <c r="I43" s="176"/>
      <c r="J43" s="284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5" t="str">
        <f aca="false">IF(Voreinstellungen!A29="","",REPT(Voreinstellungen!A29,1) &amp; " (" &amp; REPT(Voreinstellungen!B29,1) &amp; ")")</f>
        <v>Eigener Code 1 (E1)</v>
      </c>
      <c r="L43" s="285"/>
      <c r="M43" s="285"/>
      <c r="N43" s="285"/>
      <c r="O43" s="285"/>
      <c r="P43" s="267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7" customFormat="true" ht="12.75" hidden="false" customHeight="true" outlineLevel="0" collapsed="false">
      <c r="A44" s="286" t="s">
        <v>70</v>
      </c>
      <c r="B44" s="286"/>
      <c r="C44" s="286"/>
      <c r="D44" s="286"/>
      <c r="E44" s="286"/>
      <c r="F44" s="287" t="s">
        <v>118</v>
      </c>
      <c r="G44" s="174"/>
      <c r="H44" s="176"/>
      <c r="I44" s="176"/>
      <c r="J44" s="284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5" t="str">
        <f aca="false">IF(Voreinstellungen!A30="","",REPT(Voreinstellungen!A30,1) &amp; " (" &amp; REPT(Voreinstellungen!B30,1) &amp; ")")</f>
        <v>Eigener Code 2 (E2)</v>
      </c>
      <c r="L44" s="285"/>
      <c r="M44" s="285"/>
      <c r="N44" s="285"/>
      <c r="O44" s="285"/>
      <c r="P44" s="267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7" customFormat="true" ht="12.75" hidden="false" customHeight="true" outlineLevel="0" collapsed="false">
      <c r="A45" s="277"/>
      <c r="B45" s="277"/>
      <c r="C45" s="277"/>
      <c r="D45" s="277"/>
      <c r="E45" s="277"/>
      <c r="F45" s="278"/>
      <c r="G45" s="174"/>
      <c r="H45" s="176"/>
      <c r="I45" s="176"/>
      <c r="J45" s="284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5" t="str">
        <f aca="false">IF(Voreinstellungen!A31="","",REPT(Voreinstellungen!A31,1) &amp; " (" &amp; REPT(Voreinstellungen!B31,1) &amp; ")")</f>
        <v>Eigener Code 3 (E3)</v>
      </c>
      <c r="L45" s="285"/>
      <c r="M45" s="285"/>
      <c r="N45" s="285"/>
      <c r="O45" s="285"/>
      <c r="P45" s="267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7" customFormat="true" ht="12.75" hidden="false" customHeight="true" outlineLevel="0" collapsed="false">
      <c r="A46" s="282"/>
      <c r="B46" s="282"/>
      <c r="C46" s="282"/>
      <c r="D46" s="282"/>
      <c r="E46" s="282"/>
      <c r="F46" s="283"/>
      <c r="G46" s="174"/>
      <c r="H46" s="176"/>
      <c r="I46" s="176"/>
      <c r="J46" s="284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5" t="str">
        <f aca="false">IF(Voreinstellungen!A32="","",REPT(Voreinstellungen!A32,1) &amp; " (" &amp; REPT(Voreinstellungen!B32,1) &amp; ")")</f>
        <v>Eigener Code 4 (E4)</v>
      </c>
      <c r="L46" s="285"/>
      <c r="M46" s="285"/>
      <c r="N46" s="285"/>
      <c r="O46" s="285"/>
      <c r="P46" s="267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7" customFormat="true" ht="12.75" hidden="false" customHeight="true" outlineLevel="0" collapsed="false">
      <c r="A47" s="286" t="s">
        <v>70</v>
      </c>
      <c r="B47" s="286"/>
      <c r="C47" s="286"/>
      <c r="D47" s="286"/>
      <c r="E47" s="286"/>
      <c r="F47" s="287" t="s">
        <v>119</v>
      </c>
      <c r="G47" s="174"/>
      <c r="H47" s="176"/>
      <c r="I47" s="176"/>
      <c r="J47" s="288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9" t="str">
        <f aca="false">IF(Voreinstellungen!A33="","",REPT(Voreinstellungen!A33,1) &amp; " (" &amp; REPT(Voreinstellungen!B33,1) &amp; ")")</f>
        <v>Eigener Code 5 (E5)</v>
      </c>
      <c r="L47" s="289"/>
      <c r="M47" s="289"/>
      <c r="N47" s="289"/>
      <c r="O47" s="289"/>
      <c r="P47" s="290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PKfag4kjoAaHCY3gUKMlHzmpVuFWvJinhvtojRWs2F2qolJExHaTE+V/NWj94rda3nRIlDv+yo3XHqDTJ22eFQ==" saltValue="xHf7GwBSwqdTCE0IqKyatg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56">
      <formula>MOD(J36,1)=0</formula>
    </cfRule>
  </conditionalFormatting>
  <conditionalFormatting sqref="O4:P34 A4:M34">
    <cfRule type="expression" priority="3" aboveAverage="0" equalAverage="0" bottom="0" percent="0" rank="0" text="" dxfId="57">
      <formula>WEEKDAY($A4,2)=6</formula>
    </cfRule>
    <cfRule type="expression" priority="4" aboveAverage="0" equalAverage="0" bottom="0" percent="0" rank="0" text="" dxfId="58">
      <formula>OR(WEEKDAY($A4,2)=7,$C4&lt;&gt;"")</formula>
    </cfRule>
  </conditionalFormatting>
  <conditionalFormatting sqref="D6:E34 D5:D34 D4:E4 E5:E33">
    <cfRule type="expression" priority="5" aboveAverage="0" equalAverage="0" bottom="0" percent="0" rank="0" text="" dxfId="59">
      <formula>ISTEXT($D4)</formula>
    </cfRule>
  </conditionalFormatting>
  <conditionalFormatting sqref="F5:F34 F4:H4 G5:H33">
    <cfRule type="expression" priority="6" aboveAverage="0" equalAverage="0" bottom="0" percent="0" rank="0" text="" dxfId="60">
      <formula>ISTEXT($F4)</formula>
    </cfRule>
  </conditionalFormatting>
  <conditionalFormatting sqref="G6:G34">
    <cfRule type="expression" priority="7" aboveAverage="0" equalAverage="0" bottom="0" percent="0" rank="0" text="" dxfId="61">
      <formula>ISTEXT($G4)</formula>
    </cfRule>
  </conditionalFormatting>
  <conditionalFormatting sqref="H6:H34">
    <cfRule type="expression" priority="8" aboveAverage="0" equalAverage="0" bottom="0" percent="0" rank="0" text="" dxfId="62">
      <formula>ISTEXT($H4)</formula>
    </cfRule>
  </conditionalFormatting>
  <conditionalFormatting sqref="N4:N34">
    <cfRule type="expression" priority="9" aboveAverage="0" equalAverage="0" bottom="0" percent="0" rank="0" text="" dxfId="63">
      <formula>WEEKDAY($A4,2)=6</formula>
    </cfRule>
    <cfRule type="expression" priority="10" aboveAverage="0" equalAverage="0" bottom="0" percent="0" rank="0" text="" dxfId="64">
      <formula>OR(WEEKDAY($A4,2)=7,$C4&lt;&gt;"")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F34" activeCellId="1" sqref="C2:E2 F3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4" width="10.73"/>
    <col collapsed="false" customWidth="true" hidden="false" outlineLevel="0" max="2" min="2" style="174" width="5.72"/>
    <col collapsed="false" customWidth="true" hidden="false" outlineLevel="0" max="3" min="3" style="174" width="17.73"/>
    <col collapsed="false" customWidth="true" hidden="false" outlineLevel="0" max="4" min="4" style="175" width="7.72"/>
    <col collapsed="false" customWidth="true" hidden="false" outlineLevel="0" max="7" min="5" style="174" width="7.72"/>
    <col collapsed="false" customWidth="true" hidden="false" outlineLevel="0" max="8" min="8" style="176" width="6.72"/>
    <col collapsed="false" customWidth="true" hidden="false" outlineLevel="0" max="9" min="9" style="176" width="1.73"/>
    <col collapsed="false" customWidth="true" hidden="false" outlineLevel="0" max="10" min="10" style="174" width="3.71"/>
    <col collapsed="false" customWidth="true" hidden="false" outlineLevel="0" max="12" min="11" style="176" width="7.72"/>
    <col collapsed="false" customWidth="true" hidden="false" outlineLevel="0" max="13" min="13" style="174" width="7.72"/>
    <col collapsed="false" customWidth="true" hidden="true" outlineLevel="0" max="14" min="14" style="174" width="3.98"/>
    <col collapsed="false" customWidth="true" hidden="false" outlineLevel="0" max="15" min="15" style="174" width="30.7"/>
    <col collapsed="false" customWidth="true" hidden="false" outlineLevel="0" max="16" min="16" style="174" width="7.72"/>
    <col collapsed="false" customWidth="false" hidden="false" outlineLevel="0" max="1024" min="17" style="174" width="11.45"/>
  </cols>
  <sheetData>
    <row r="1" customFormat="false" ht="15" hidden="false" customHeight="true" outlineLevel="0" collapsed="false">
      <c r="A1" s="178" t="n">
        <f aca="false">DATE(Jahr,10,1)</f>
        <v>43008</v>
      </c>
      <c r="B1" s="178"/>
      <c r="C1" s="178"/>
      <c r="D1" s="178"/>
      <c r="E1" s="178"/>
      <c r="F1" s="178"/>
      <c r="G1" s="178"/>
      <c r="H1" s="179" t="str">
        <f aca="false">"Nettoarbeitstage: "&amp;NETWORKDAYS(A1,EOMONTH(A1,0),Feiertage!A4:A39)</f>
        <v>Nettoarbeitstage: 20</v>
      </c>
      <c r="I1" s="180"/>
      <c r="J1" s="180"/>
      <c r="K1" s="181"/>
      <c r="L1" s="182"/>
      <c r="M1" s="180"/>
      <c r="N1" s="183"/>
      <c r="O1" s="184" t="str">
        <f aca="false">Voreinstellungen!C3</f>
        <v>Name, Vorname</v>
      </c>
      <c r="P1" s="184"/>
    </row>
    <row r="2" customFormat="false" ht="15" hidden="false" customHeight="true" outlineLevel="0" collapsed="false">
      <c r="A2" s="178"/>
      <c r="B2" s="178"/>
      <c r="C2" s="178"/>
      <c r="D2" s="178"/>
      <c r="E2" s="178"/>
      <c r="F2" s="178"/>
      <c r="G2" s="178"/>
      <c r="H2" s="185"/>
      <c r="I2" s="185"/>
      <c r="J2" s="185"/>
      <c r="K2" s="186"/>
      <c r="L2" s="187"/>
      <c r="M2" s="185"/>
      <c r="N2" s="188"/>
      <c r="O2" s="189" t="str">
        <f aca="false">IF(ISBLANK(Voreinstellungen!C4),"","Personal-Nr.: "&amp;Voreinstellungen!C4)</f>
        <v>Personal-Nr.: 0</v>
      </c>
      <c r="P2" s="189"/>
    </row>
    <row r="3" s="200" customFormat="true" ht="36" hidden="false" customHeight="true" outlineLevel="0" collapsed="false">
      <c r="A3" s="291" t="s">
        <v>101</v>
      </c>
      <c r="B3" s="292"/>
      <c r="C3" s="293" t="s">
        <v>32</v>
      </c>
      <c r="D3" s="294" t="s">
        <v>102</v>
      </c>
      <c r="E3" s="294" t="s">
        <v>103</v>
      </c>
      <c r="F3" s="294" t="s">
        <v>104</v>
      </c>
      <c r="G3" s="294" t="s">
        <v>105</v>
      </c>
      <c r="H3" s="295" t="s">
        <v>4</v>
      </c>
      <c r="I3" s="295"/>
      <c r="J3" s="296" t="s">
        <v>30</v>
      </c>
      <c r="K3" s="297" t="s">
        <v>106</v>
      </c>
      <c r="L3" s="196" t="s">
        <v>107</v>
      </c>
      <c r="M3" s="298" t="s">
        <v>108</v>
      </c>
      <c r="N3" s="299" t="s">
        <v>109</v>
      </c>
      <c r="O3" s="300" t="s">
        <v>110</v>
      </c>
      <c r="P3" s="297" t="s">
        <v>111</v>
      </c>
    </row>
    <row r="4" s="101" customFormat="true" ht="12.8" hidden="false" customHeight="false" outlineLevel="0" collapsed="false">
      <c r="A4" s="201" t="n">
        <f aca="false">A1</f>
        <v>43008</v>
      </c>
      <c r="B4" s="202" t="n">
        <f aca="false">A4</f>
        <v>43008</v>
      </c>
      <c r="C4" s="203" t="str">
        <f aca="false">IF(ISERROR(VLOOKUP(B4,Feiertage,2,FALSE())),"",(VLOOKUP(B4,Feiertage,2,FALSE())))</f>
        <v/>
      </c>
      <c r="D4" s="204"/>
      <c r="E4" s="204"/>
      <c r="F4" s="205" t="n">
        <f aca="false">IF(DAY(DATE(Voreinstellungen!$C$2,3,0))=29,Import!C276,Import!C275)</f>
        <v>0</v>
      </c>
      <c r="G4" s="205" t="n">
        <f aca="false">IF(DAY(DATE(Voreinstellungen!$C$2,3,0))=29,Import!D276,Import!D275)</f>
        <v>0</v>
      </c>
      <c r="H4" s="205" t="n">
        <f aca="false">IF(DAY(DATE(Voreinstellungen!$C$2,3,0))=29,Import!E276,Import!E275)</f>
        <v>0</v>
      </c>
      <c r="I4" s="206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7"/>
      <c r="K4" s="208" t="n">
        <f aca="false">IF(A4="","",IF(IF(D4&lt;E4,E4-D4,IF(E4="",0,E4-D4+1))+IF(F4&lt;G4,G4-F4,IF(G4="",0,G4-F4+1))-H4&gt;0,IF(D4&lt;E4,E4-D4,IF(E4="",0,E4-D4+1))+IF(F4&lt;G4,G4-F4,IF(G4="",0,G4-F4+1))-H4,0))</f>
        <v>0</v>
      </c>
      <c r="L4" s="209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0.291666666666667</v>
      </c>
      <c r="M4" s="210" t="n">
        <f aca="false">IF(A4="","",ROUND(K4-L4,14))</f>
        <v>-0.29166666666667</v>
      </c>
      <c r="N4" s="211" t="n">
        <f aca="true">IF(A4="","",INDIRECT(ADDRESS(MATCH(A4,SOLL_AZ_Ab,1)+11,WEEKDAY(A4,2)+3,,,"Voreinstellungen"),TRUE()))</f>
        <v>0.291666666666667</v>
      </c>
      <c r="O4" s="212"/>
      <c r="P4" s="213" t="n">
        <f aca="false">IF(A4="","",IF(M4&lt;&gt;"",ROUND(F36+M4,14),F36))</f>
        <v>-54.5416666666667</v>
      </c>
    </row>
    <row r="5" s="101" customFormat="true" ht="12.8" hidden="false" customHeight="false" outlineLevel="0" collapsed="false">
      <c r="A5" s="214" t="n">
        <f aca="false">A4+1</f>
        <v>43009</v>
      </c>
      <c r="B5" s="215" t="n">
        <f aca="false">A5</f>
        <v>43009</v>
      </c>
      <c r="C5" s="216" t="str">
        <f aca="false">IF(ISERROR(VLOOKUP(B5,Feiertage,2,FALSE())),"",(VLOOKUP(B5,Feiertage,2,FALSE())))</f>
        <v/>
      </c>
      <c r="D5" s="204"/>
      <c r="E5" s="204"/>
      <c r="F5" s="205" t="n">
        <f aca="false">IF(DAY(DATE(Voreinstellungen!$C$2,3,0))=29,Import!C277,Import!C276)</f>
        <v>0</v>
      </c>
      <c r="G5" s="205" t="n">
        <f aca="false">IF(DAY(DATE(Voreinstellungen!$C$2,3,0))=29,Import!D277,Import!D276)</f>
        <v>0</v>
      </c>
      <c r="H5" s="205" t="n">
        <f aca="false">IF(DAY(DATE(Voreinstellungen!$C$2,3,0))=29,Import!E277,Import!E276)</f>
        <v>0</v>
      </c>
      <c r="I5" s="217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8"/>
      <c r="K5" s="219" t="n">
        <f aca="false">IF(A5="","",IF(IF(D5&lt;E5,E5-D5,IF(E5="",0,E5-D5+1))+IF(F5&lt;G5,G5-F5,IF(G5="",0,G5-F5+1))-H5&gt;0,IF(D5&lt;E5,E5-D5,IF(E5="",0,E5-D5+1))+IF(F5&lt;G5,G5-F5,IF(G5="",0,G5-F5+1))-H5,0))</f>
        <v>0</v>
      </c>
      <c r="L5" s="220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</v>
      </c>
      <c r="M5" s="221" t="n">
        <f aca="false">IF(A5="","",ROUND(K5-L5,14))</f>
        <v>0</v>
      </c>
      <c r="N5" s="222" t="n">
        <f aca="true">IF(A5="","",INDIRECT(ADDRESS(MATCH(A5,SOLL_AZ_Ab,1)+11,WEEKDAY(A5,2)+3,,,"Voreinstellungen"),TRUE()))</f>
        <v>0</v>
      </c>
      <c r="O5" s="223"/>
      <c r="P5" s="224" t="n">
        <f aca="false">IF(A5="","",IF(M5&lt;&gt;"",ROUND(P4+M5,14),P4))</f>
        <v>-54.5416666666667</v>
      </c>
    </row>
    <row r="6" s="101" customFormat="true" ht="12.8" hidden="false" customHeight="false" outlineLevel="0" collapsed="false">
      <c r="A6" s="214" t="n">
        <f aca="false">A5+1</f>
        <v>43010</v>
      </c>
      <c r="B6" s="215" t="n">
        <f aca="false">A6</f>
        <v>43010</v>
      </c>
      <c r="C6" s="216" t="str">
        <f aca="false">IF(ISERROR(VLOOKUP(B6,Feiertage,2,FALSE())),"",(VLOOKUP(B6,Feiertage,2,FALSE())))</f>
        <v>Tag der dt. Einheit</v>
      </c>
      <c r="D6" s="204"/>
      <c r="E6" s="204"/>
      <c r="F6" s="205" t="n">
        <f aca="false">IF(DAY(DATE(Voreinstellungen!$C$2,3,0))=29,Import!C278,Import!C277)</f>
        <v>0</v>
      </c>
      <c r="G6" s="205" t="n">
        <f aca="false">IF(DAY(DATE(Voreinstellungen!$C$2,3,0))=29,Import!D278,Import!D277)</f>
        <v>0</v>
      </c>
      <c r="H6" s="205" t="n">
        <f aca="false">IF(DAY(DATE(Voreinstellungen!$C$2,3,0))=29,Import!E278,Import!E277)</f>
        <v>0</v>
      </c>
      <c r="I6" s="217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8"/>
      <c r="K6" s="219" t="n">
        <f aca="false">IF(A6="","",IF(IF(D6&lt;E6,E6-D6,IF(E6="",0,E6-D6+1))+IF(F6&lt;G6,G6-F6,IF(G6="",0,G6-F6+1))-H6&gt;0,IF(D6&lt;E6,E6-D6,IF(E6="",0,E6-D6+1))+IF(F6&lt;G6,G6-F6,IF(G6="",0,G6-F6+1))-H6,0))</f>
        <v>0</v>
      </c>
      <c r="L6" s="220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</v>
      </c>
      <c r="M6" s="221" t="n">
        <f aca="false">IF(A6="","",ROUND(K6-L6,14))</f>
        <v>0</v>
      </c>
      <c r="N6" s="222" t="n">
        <f aca="true">IF(A6="","",INDIRECT(ADDRESS(MATCH(A6,SOLL_AZ_Ab,1)+11,WEEKDAY(A6,2)+3,,,"Voreinstellungen"),TRUE()))</f>
        <v>0</v>
      </c>
      <c r="O6" s="223"/>
      <c r="P6" s="224" t="n">
        <f aca="false">IF(A6="","",IF(M6&lt;&gt;"",ROUND(P5+M6,14),P5))</f>
        <v>-54.5416666666667</v>
      </c>
    </row>
    <row r="7" s="101" customFormat="true" ht="12.8" hidden="false" customHeight="false" outlineLevel="0" collapsed="false">
      <c r="A7" s="214" t="n">
        <f aca="false">A6+1</f>
        <v>43011</v>
      </c>
      <c r="B7" s="215" t="n">
        <f aca="false">A7</f>
        <v>43011</v>
      </c>
      <c r="C7" s="216" t="str">
        <f aca="false">IF(ISERROR(VLOOKUP(B7,Feiertage,2,FALSE())),"",(VLOOKUP(B7,Feiertage,2,FALSE())))</f>
        <v/>
      </c>
      <c r="D7" s="204"/>
      <c r="E7" s="204"/>
      <c r="F7" s="205" t="n">
        <f aca="false">IF(DAY(DATE(Voreinstellungen!$C$2,3,0))=29,Import!C279,Import!C278)</f>
        <v>0</v>
      </c>
      <c r="G7" s="205" t="n">
        <f aca="false">IF(DAY(DATE(Voreinstellungen!$C$2,3,0))=29,Import!D279,Import!D278)</f>
        <v>0</v>
      </c>
      <c r="H7" s="205" t="n">
        <f aca="false">IF(DAY(DATE(Voreinstellungen!$C$2,3,0))=29,Import!E279,Import!E278)</f>
        <v>0</v>
      </c>
      <c r="I7" s="217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8"/>
      <c r="K7" s="219" t="n">
        <f aca="false">IF(A7="","",IF(IF(D7&lt;E7,E7-D7,IF(E7="",0,E7-D7+1))+IF(F7&lt;G7,G7-F7,IF(G7="",0,G7-F7+1))-H7&gt;0,IF(D7&lt;E7,E7-D7,IF(E7="",0,E7-D7+1))+IF(F7&lt;G7,G7-F7,IF(G7="",0,G7-F7+1))-H7,0))</f>
        <v>0</v>
      </c>
      <c r="L7" s="220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21" t="n">
        <f aca="false">IF(A7="","",ROUND(K7-L7,14))</f>
        <v>-0.29166666666667</v>
      </c>
      <c r="N7" s="222" t="n">
        <f aca="true">IF(A7="","",INDIRECT(ADDRESS(MATCH(A7,SOLL_AZ_Ab,1)+11,WEEKDAY(A7,2)+3,,,"Voreinstellungen"),TRUE()))</f>
        <v>0.291666666666667</v>
      </c>
      <c r="O7" s="223"/>
      <c r="P7" s="224" t="n">
        <f aca="false">IF(A7="","",IF(M7&lt;&gt;"",ROUND(P6+M7,14),P6))</f>
        <v>-54.8333333333334</v>
      </c>
    </row>
    <row r="8" s="101" customFormat="true" ht="12.8" hidden="false" customHeight="false" outlineLevel="0" collapsed="false">
      <c r="A8" s="214" t="n">
        <f aca="false">A7+1</f>
        <v>43012</v>
      </c>
      <c r="B8" s="215" t="n">
        <f aca="false">A8</f>
        <v>43012</v>
      </c>
      <c r="C8" s="216" t="str">
        <f aca="false">IF(ISERROR(VLOOKUP(B8,Feiertage,2,FALSE())),"",(VLOOKUP(B8,Feiertage,2,FALSE())))</f>
        <v/>
      </c>
      <c r="D8" s="204"/>
      <c r="E8" s="204"/>
      <c r="F8" s="205" t="n">
        <f aca="false">IF(DAY(DATE(Voreinstellungen!$C$2,3,0))=29,Import!C280,Import!C279)</f>
        <v>0</v>
      </c>
      <c r="G8" s="205" t="n">
        <f aca="false">IF(DAY(DATE(Voreinstellungen!$C$2,3,0))=29,Import!D280,Import!D279)</f>
        <v>0</v>
      </c>
      <c r="H8" s="205" t="n">
        <f aca="false">IF(DAY(DATE(Voreinstellungen!$C$2,3,0))=29,Import!E280,Import!E279)</f>
        <v>0</v>
      </c>
      <c r="I8" s="217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8"/>
      <c r="K8" s="219" t="n">
        <f aca="false">IF(A8="","",IF(IF(D8&lt;E8,E8-D8,IF(E8="",0,E8-D8+1))+IF(F8&lt;G8,G8-F8,IF(G8="",0,G8-F8+1))-H8&gt;0,IF(D8&lt;E8,E8-D8,IF(E8="",0,E8-D8+1))+IF(F8&lt;G8,G8-F8,IF(G8="",0,G8-F8+1))-H8,0))</f>
        <v>0</v>
      </c>
      <c r="L8" s="220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21" t="n">
        <f aca="false">IF(A8="","",ROUND(K8-L8,14))</f>
        <v>-0.29166666666667</v>
      </c>
      <c r="N8" s="222" t="n">
        <f aca="true">IF(A8="","",INDIRECT(ADDRESS(MATCH(A8,SOLL_AZ_Ab,1)+11,WEEKDAY(A8,2)+3,,,"Voreinstellungen"),TRUE()))</f>
        <v>0.291666666666667</v>
      </c>
      <c r="O8" s="223"/>
      <c r="P8" s="224" t="n">
        <f aca="false">IF(A8="","",IF(M8&lt;&gt;"",ROUND(P7+M8,14),P7))</f>
        <v>-55.1250000000001</v>
      </c>
    </row>
    <row r="9" s="101" customFormat="true" ht="12.8" hidden="false" customHeight="false" outlineLevel="0" collapsed="false">
      <c r="A9" s="214" t="n">
        <f aca="false">A8+1</f>
        <v>43013</v>
      </c>
      <c r="B9" s="215" t="n">
        <f aca="false">A9</f>
        <v>43013</v>
      </c>
      <c r="C9" s="216" t="str">
        <f aca="false">IF(ISERROR(VLOOKUP(B9,Feiertage,2,FALSE())),"",(VLOOKUP(B9,Feiertage,2,FALSE())))</f>
        <v/>
      </c>
      <c r="D9" s="204"/>
      <c r="E9" s="204"/>
      <c r="F9" s="205" t="n">
        <f aca="false">IF(DAY(DATE(Voreinstellungen!$C$2,3,0))=29,Import!C281,Import!C280)</f>
        <v>0</v>
      </c>
      <c r="G9" s="205" t="n">
        <f aca="false">IF(DAY(DATE(Voreinstellungen!$C$2,3,0))=29,Import!D281,Import!D280)</f>
        <v>0</v>
      </c>
      <c r="H9" s="205" t="n">
        <f aca="false">IF(DAY(DATE(Voreinstellungen!$C$2,3,0))=29,Import!E281,Import!E280)</f>
        <v>0</v>
      </c>
      <c r="I9" s="217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8"/>
      <c r="K9" s="219" t="n">
        <f aca="false">IF(A9="","",IF(IF(D9&lt;E9,E9-D9,IF(E9="",0,E9-D9+1))+IF(F9&lt;G9,G9-F9,IF(G9="",0,G9-F9+1))-H9&gt;0,IF(D9&lt;E9,E9-D9,IF(E9="",0,E9-D9+1))+IF(F9&lt;G9,G9-F9,IF(G9="",0,G9-F9+1))-H9,0))</f>
        <v>0</v>
      </c>
      <c r="L9" s="220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21" t="n">
        <f aca="false">IF(A9="","",ROUND(K9-L9,14))</f>
        <v>-0.29166666666667</v>
      </c>
      <c r="N9" s="222" t="n">
        <f aca="true">IF(A9="","",INDIRECT(ADDRESS(MATCH(A9,SOLL_AZ_Ab,1)+11,WEEKDAY(A9,2)+3,,,"Voreinstellungen"),TRUE()))</f>
        <v>0.291666666666667</v>
      </c>
      <c r="O9" s="223"/>
      <c r="P9" s="224" t="n">
        <f aca="false">IF(A9="","",IF(M9&lt;&gt;"",ROUND(P8+M9,14),P8))</f>
        <v>-55.4166666666668</v>
      </c>
    </row>
    <row r="10" s="101" customFormat="true" ht="12.8" hidden="false" customHeight="false" outlineLevel="0" collapsed="false">
      <c r="A10" s="214" t="n">
        <f aca="false">A9+1</f>
        <v>43014</v>
      </c>
      <c r="B10" s="215" t="n">
        <f aca="false">A10</f>
        <v>43014</v>
      </c>
      <c r="C10" s="216" t="str">
        <f aca="false">IF(ISERROR(VLOOKUP(B10,Feiertage,2,FALSE())),"",(VLOOKUP(B10,Feiertage,2,FALSE())))</f>
        <v/>
      </c>
      <c r="D10" s="204"/>
      <c r="E10" s="204"/>
      <c r="F10" s="205" t="n">
        <f aca="false">IF(DAY(DATE(Voreinstellungen!$C$2,3,0))=29,Import!C282,Import!C281)</f>
        <v>0</v>
      </c>
      <c r="G10" s="205" t="n">
        <f aca="false">IF(DAY(DATE(Voreinstellungen!$C$2,3,0))=29,Import!D282,Import!D281)</f>
        <v>0</v>
      </c>
      <c r="H10" s="205" t="n">
        <f aca="false">IF(DAY(DATE(Voreinstellungen!$C$2,3,0))=29,Import!E282,Import!E281)</f>
        <v>0</v>
      </c>
      <c r="I10" s="217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8"/>
      <c r="K10" s="219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20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21" t="n">
        <f aca="false">IF(A10="","",ROUND(K10-L10,14))</f>
        <v>-0.29166666666667</v>
      </c>
      <c r="N10" s="222" t="n">
        <f aca="true">IF(A10="","",INDIRECT(ADDRESS(MATCH(A10,SOLL_AZ_Ab,1)+11,WEEKDAY(A10,2)+3,,,"Voreinstellungen"),TRUE()))</f>
        <v>0.291666666666667</v>
      </c>
      <c r="O10" s="223"/>
      <c r="P10" s="224" t="n">
        <f aca="false">IF(A10="","",IF(M10&lt;&gt;"",ROUND(P9+M10,14),P9))</f>
        <v>-55.7083333333335</v>
      </c>
    </row>
    <row r="11" s="101" customFormat="true" ht="12.8" hidden="false" customHeight="false" outlineLevel="0" collapsed="false">
      <c r="A11" s="214" t="n">
        <f aca="false">A10+1</f>
        <v>43015</v>
      </c>
      <c r="B11" s="215" t="n">
        <f aca="false">A11</f>
        <v>43015</v>
      </c>
      <c r="C11" s="216" t="str">
        <f aca="false">IF(ISERROR(VLOOKUP(B11,Feiertage,2,FALSE())),"",(VLOOKUP(B11,Feiertage,2,FALSE())))</f>
        <v/>
      </c>
      <c r="D11" s="204"/>
      <c r="E11" s="204"/>
      <c r="F11" s="205" t="n">
        <f aca="false">IF(DAY(DATE(Voreinstellungen!$C$2,3,0))=29,Import!C283,Import!C282)</f>
        <v>0</v>
      </c>
      <c r="G11" s="205" t="n">
        <f aca="false">IF(DAY(DATE(Voreinstellungen!$C$2,3,0))=29,Import!D283,Import!D282)</f>
        <v>0</v>
      </c>
      <c r="H11" s="205" t="n">
        <f aca="false">IF(DAY(DATE(Voreinstellungen!$C$2,3,0))=29,Import!E283,Import!E282)</f>
        <v>0</v>
      </c>
      <c r="I11" s="217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8"/>
      <c r="K11" s="219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20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21" t="n">
        <f aca="false">IF(A11="","",ROUND(K11-L11,14))</f>
        <v>-0.29166666666667</v>
      </c>
      <c r="N11" s="222" t="n">
        <f aca="true">IF(A11="","",INDIRECT(ADDRESS(MATCH(A11,SOLL_AZ_Ab,1)+11,WEEKDAY(A11,2)+3,,,"Voreinstellungen"),TRUE()))</f>
        <v>0.291666666666667</v>
      </c>
      <c r="O11" s="223"/>
      <c r="P11" s="224" t="n">
        <f aca="false">IF(A11="","",IF(M11&lt;&gt;"",ROUND(P10+M11,14),P10))</f>
        <v>-56.0000000000001</v>
      </c>
    </row>
    <row r="12" s="101" customFormat="true" ht="12.8" hidden="false" customHeight="false" outlineLevel="0" collapsed="false">
      <c r="A12" s="214" t="n">
        <f aca="false">A11+1</f>
        <v>43016</v>
      </c>
      <c r="B12" s="215" t="n">
        <f aca="false">A12</f>
        <v>43016</v>
      </c>
      <c r="C12" s="216" t="str">
        <f aca="false">IF(ISERROR(VLOOKUP(B12,Feiertage,2,FALSE())),"",(VLOOKUP(B12,Feiertage,2,FALSE())))</f>
        <v/>
      </c>
      <c r="D12" s="204"/>
      <c r="E12" s="204"/>
      <c r="F12" s="205" t="n">
        <f aca="false">IF(DAY(DATE(Voreinstellungen!$C$2,3,0))=29,Import!C284,Import!C283)</f>
        <v>0</v>
      </c>
      <c r="G12" s="205" t="n">
        <f aca="false">IF(DAY(DATE(Voreinstellungen!$C$2,3,0))=29,Import!D284,Import!D283)</f>
        <v>0</v>
      </c>
      <c r="H12" s="205" t="n">
        <f aca="false">IF(DAY(DATE(Voreinstellungen!$C$2,3,0))=29,Import!E284,Import!E283)</f>
        <v>0</v>
      </c>
      <c r="I12" s="217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8"/>
      <c r="K12" s="219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20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</v>
      </c>
      <c r="M12" s="221" t="n">
        <f aca="false">IF(A12="","",ROUND(K12-L12,14))</f>
        <v>0</v>
      </c>
      <c r="N12" s="222" t="n">
        <f aca="true">IF(A12="","",INDIRECT(ADDRESS(MATCH(A12,SOLL_AZ_Ab,1)+11,WEEKDAY(A12,2)+3,,,"Voreinstellungen"),TRUE()))</f>
        <v>0</v>
      </c>
      <c r="O12" s="223"/>
      <c r="P12" s="224" t="n">
        <f aca="false">IF(A12="","",IF(M12&lt;&gt;"",ROUND(P11+M12,14),P11))</f>
        <v>-56.0000000000001</v>
      </c>
    </row>
    <row r="13" s="101" customFormat="true" ht="12.8" hidden="false" customHeight="false" outlineLevel="0" collapsed="false">
      <c r="A13" s="214" t="n">
        <f aca="false">A12+1</f>
        <v>43017</v>
      </c>
      <c r="B13" s="215" t="n">
        <f aca="false">A13</f>
        <v>43017</v>
      </c>
      <c r="C13" s="216" t="str">
        <f aca="false">IF(ISERROR(VLOOKUP(B13,Feiertage,2,FALSE())),"",(VLOOKUP(B13,Feiertage,2,FALSE())))</f>
        <v/>
      </c>
      <c r="D13" s="204"/>
      <c r="E13" s="204"/>
      <c r="F13" s="205" t="n">
        <f aca="false">IF(DAY(DATE(Voreinstellungen!$C$2,3,0))=29,Import!C285,Import!C284)</f>
        <v>0</v>
      </c>
      <c r="G13" s="205" t="n">
        <f aca="false">IF(DAY(DATE(Voreinstellungen!$C$2,3,0))=29,Import!D285,Import!D284)</f>
        <v>0</v>
      </c>
      <c r="H13" s="205" t="n">
        <f aca="false">IF(DAY(DATE(Voreinstellungen!$C$2,3,0))=29,Import!E285,Import!E284)</f>
        <v>0</v>
      </c>
      <c r="I13" s="217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8"/>
      <c r="K13" s="219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20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</v>
      </c>
      <c r="M13" s="221" t="n">
        <f aca="false">IF(A13="","",ROUND(K13-L13,14))</f>
        <v>0</v>
      </c>
      <c r="N13" s="222" t="n">
        <f aca="true">IF(A13="","",INDIRECT(ADDRESS(MATCH(A13,SOLL_AZ_Ab,1)+11,WEEKDAY(A13,2)+3,,,"Voreinstellungen"),TRUE()))</f>
        <v>0</v>
      </c>
      <c r="O13" s="223"/>
      <c r="P13" s="224" t="n">
        <f aca="false">IF(A13="","",IF(M13&lt;&gt;"",ROUND(P12+M13,14),P12))</f>
        <v>-56.0000000000001</v>
      </c>
    </row>
    <row r="14" s="101" customFormat="true" ht="12.8" hidden="false" customHeight="false" outlineLevel="0" collapsed="false">
      <c r="A14" s="214" t="n">
        <f aca="false">A13+1</f>
        <v>43018</v>
      </c>
      <c r="B14" s="215" t="n">
        <f aca="false">A14</f>
        <v>43018</v>
      </c>
      <c r="C14" s="216" t="str">
        <f aca="false">IF(ISERROR(VLOOKUP(B14,Feiertage,2,FALSE())),"",(VLOOKUP(B14,Feiertage,2,FALSE())))</f>
        <v/>
      </c>
      <c r="D14" s="204"/>
      <c r="E14" s="204"/>
      <c r="F14" s="205" t="n">
        <f aca="false">IF(DAY(DATE(Voreinstellungen!$C$2,3,0))=29,Import!C286,Import!C285)</f>
        <v>0</v>
      </c>
      <c r="G14" s="205" t="n">
        <f aca="false">IF(DAY(DATE(Voreinstellungen!$C$2,3,0))=29,Import!D286,Import!D285)</f>
        <v>0</v>
      </c>
      <c r="H14" s="205" t="n">
        <f aca="false">IF(DAY(DATE(Voreinstellungen!$C$2,3,0))=29,Import!E286,Import!E285)</f>
        <v>0</v>
      </c>
      <c r="I14" s="217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8"/>
      <c r="K14" s="219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20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21" t="n">
        <f aca="false">IF(A14="","",ROUND(K14-L14,14))</f>
        <v>-0.29166666666667</v>
      </c>
      <c r="N14" s="222" t="n">
        <f aca="true">IF(A14="","",INDIRECT(ADDRESS(MATCH(A14,SOLL_AZ_Ab,1)+11,WEEKDAY(A14,2)+3,,,"Voreinstellungen"),TRUE()))</f>
        <v>0.291666666666667</v>
      </c>
      <c r="O14" s="223"/>
      <c r="P14" s="224" t="n">
        <f aca="false">IF(A14="","",IF(M14&lt;&gt;"",ROUND(P13+M14,14),P13))</f>
        <v>-56.2916666666668</v>
      </c>
    </row>
    <row r="15" s="101" customFormat="true" ht="12.8" hidden="false" customHeight="false" outlineLevel="0" collapsed="false">
      <c r="A15" s="214" t="n">
        <f aca="false">A14+1</f>
        <v>43019</v>
      </c>
      <c r="B15" s="215" t="n">
        <f aca="false">A15</f>
        <v>43019</v>
      </c>
      <c r="C15" s="216" t="str">
        <f aca="false">IF(ISERROR(VLOOKUP(B15,Feiertage,2,FALSE())),"",(VLOOKUP(B15,Feiertage,2,FALSE())))</f>
        <v/>
      </c>
      <c r="D15" s="204"/>
      <c r="E15" s="204"/>
      <c r="F15" s="205" t="n">
        <f aca="false">IF(DAY(DATE(Voreinstellungen!$C$2,3,0))=29,Import!C287,Import!C286)</f>
        <v>0</v>
      </c>
      <c r="G15" s="205" t="n">
        <f aca="false">IF(DAY(DATE(Voreinstellungen!$C$2,3,0))=29,Import!D287,Import!D286)</f>
        <v>0</v>
      </c>
      <c r="H15" s="205" t="n">
        <f aca="false">IF(DAY(DATE(Voreinstellungen!$C$2,3,0))=29,Import!E287,Import!E286)</f>
        <v>0</v>
      </c>
      <c r="I15" s="217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8"/>
      <c r="K15" s="219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20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21" t="n">
        <f aca="false">IF(A15="","",ROUND(K15-L15,14))</f>
        <v>-0.29166666666667</v>
      </c>
      <c r="N15" s="222" t="n">
        <f aca="true">IF(A15="","",INDIRECT(ADDRESS(MATCH(A15,SOLL_AZ_Ab,1)+11,WEEKDAY(A15,2)+3,,,"Voreinstellungen"),TRUE()))</f>
        <v>0.291666666666667</v>
      </c>
      <c r="O15" s="223"/>
      <c r="P15" s="224" t="n">
        <f aca="false">IF(A15="","",IF(M15&lt;&gt;"",ROUND(P14+M15,14),P14))</f>
        <v>-56.5833333333335</v>
      </c>
    </row>
    <row r="16" s="101" customFormat="true" ht="12.8" hidden="false" customHeight="false" outlineLevel="0" collapsed="false">
      <c r="A16" s="214" t="n">
        <f aca="false">A15+1</f>
        <v>43020</v>
      </c>
      <c r="B16" s="215" t="n">
        <f aca="false">A16</f>
        <v>43020</v>
      </c>
      <c r="C16" s="216" t="str">
        <f aca="false">IF(ISERROR(VLOOKUP(B16,Feiertage,2,FALSE())),"",(VLOOKUP(B16,Feiertage,2,FALSE())))</f>
        <v/>
      </c>
      <c r="D16" s="204"/>
      <c r="E16" s="204"/>
      <c r="F16" s="205" t="n">
        <f aca="false">IF(DAY(DATE(Voreinstellungen!$C$2,3,0))=29,Import!C288,Import!C287)</f>
        <v>0</v>
      </c>
      <c r="G16" s="205" t="n">
        <f aca="false">IF(DAY(DATE(Voreinstellungen!$C$2,3,0))=29,Import!D288,Import!D287)</f>
        <v>0</v>
      </c>
      <c r="H16" s="205" t="n">
        <f aca="false">IF(DAY(DATE(Voreinstellungen!$C$2,3,0))=29,Import!E288,Import!E287)</f>
        <v>0</v>
      </c>
      <c r="I16" s="217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8"/>
      <c r="K16" s="219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20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21" t="n">
        <f aca="false">IF(A16="","",ROUND(K16-L16,14))</f>
        <v>-0.29166666666667</v>
      </c>
      <c r="N16" s="222" t="n">
        <f aca="true">IF(A16="","",INDIRECT(ADDRESS(MATCH(A16,SOLL_AZ_Ab,1)+11,WEEKDAY(A16,2)+3,,,"Voreinstellungen"),TRUE()))</f>
        <v>0.291666666666667</v>
      </c>
      <c r="O16" s="223"/>
      <c r="P16" s="224" t="n">
        <f aca="false">IF(A16="","",IF(M16&lt;&gt;"",ROUND(P15+M16,14),P15))</f>
        <v>-56.8750000000002</v>
      </c>
    </row>
    <row r="17" s="101" customFormat="true" ht="12.8" hidden="false" customHeight="false" outlineLevel="0" collapsed="false">
      <c r="A17" s="214" t="n">
        <f aca="false">A16+1</f>
        <v>43021</v>
      </c>
      <c r="B17" s="215" t="n">
        <f aca="false">A17</f>
        <v>43021</v>
      </c>
      <c r="C17" s="216" t="str">
        <f aca="false">IF(ISERROR(VLOOKUP(B17,Feiertage,2,FALSE())),"",(VLOOKUP(B17,Feiertage,2,FALSE())))</f>
        <v/>
      </c>
      <c r="D17" s="204"/>
      <c r="E17" s="204"/>
      <c r="F17" s="205" t="n">
        <f aca="false">IF(DAY(DATE(Voreinstellungen!$C$2,3,0))=29,Import!C289,Import!C288)</f>
        <v>0</v>
      </c>
      <c r="G17" s="205" t="n">
        <f aca="false">IF(DAY(DATE(Voreinstellungen!$C$2,3,0))=29,Import!D289,Import!D288)</f>
        <v>0</v>
      </c>
      <c r="H17" s="205" t="n">
        <f aca="false">IF(DAY(DATE(Voreinstellungen!$C$2,3,0))=29,Import!E289,Import!E288)</f>
        <v>0</v>
      </c>
      <c r="I17" s="217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8"/>
      <c r="K17" s="219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20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21" t="n">
        <f aca="false">IF(A17="","",ROUND(K17-L17,14))</f>
        <v>-0.29166666666667</v>
      </c>
      <c r="N17" s="222" t="n">
        <f aca="true">IF(A17="","",INDIRECT(ADDRESS(MATCH(A17,SOLL_AZ_Ab,1)+11,WEEKDAY(A17,2)+3,,,"Voreinstellungen"),TRUE()))</f>
        <v>0.291666666666667</v>
      </c>
      <c r="O17" s="223"/>
      <c r="P17" s="224" t="n">
        <f aca="false">IF(A17="","",IF(M17&lt;&gt;"",ROUND(P16+M17,14),P16))</f>
        <v>-57.1666666666669</v>
      </c>
    </row>
    <row r="18" s="101" customFormat="true" ht="12.8" hidden="false" customHeight="false" outlineLevel="0" collapsed="false">
      <c r="A18" s="214" t="n">
        <f aca="false">A17+1</f>
        <v>43022</v>
      </c>
      <c r="B18" s="215" t="n">
        <f aca="false">A18</f>
        <v>43022</v>
      </c>
      <c r="C18" s="216" t="str">
        <f aca="false">IF(ISERROR(VLOOKUP(B18,Feiertage,2,FALSE())),"",(VLOOKUP(B18,Feiertage,2,FALSE())))</f>
        <v/>
      </c>
      <c r="D18" s="204"/>
      <c r="E18" s="204"/>
      <c r="F18" s="205" t="n">
        <f aca="false">IF(DAY(DATE(Voreinstellungen!$C$2,3,0))=29,Import!C290,Import!C289)</f>
        <v>0</v>
      </c>
      <c r="G18" s="205" t="n">
        <f aca="false">IF(DAY(DATE(Voreinstellungen!$C$2,3,0))=29,Import!D290,Import!D289)</f>
        <v>0</v>
      </c>
      <c r="H18" s="205" t="n">
        <f aca="false">IF(DAY(DATE(Voreinstellungen!$C$2,3,0))=29,Import!E290,Import!E289)</f>
        <v>0</v>
      </c>
      <c r="I18" s="217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8"/>
      <c r="K18" s="219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20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21" t="n">
        <f aca="false">IF(A18="","",ROUND(K18-L18,14))</f>
        <v>-0.29166666666667</v>
      </c>
      <c r="N18" s="222" t="n">
        <f aca="true">IF(A18="","",INDIRECT(ADDRESS(MATCH(A18,SOLL_AZ_Ab,1)+11,WEEKDAY(A18,2)+3,,,"Voreinstellungen"),TRUE()))</f>
        <v>0.291666666666667</v>
      </c>
      <c r="O18" s="223"/>
      <c r="P18" s="224" t="n">
        <f aca="false">IF(A18="","",IF(M18&lt;&gt;"",ROUND(P17+M18,14),P17))</f>
        <v>-57.4583333333335</v>
      </c>
    </row>
    <row r="19" s="101" customFormat="true" ht="12.8" hidden="false" customHeight="false" outlineLevel="0" collapsed="false">
      <c r="A19" s="214" t="n">
        <f aca="false">A18+1</f>
        <v>43023</v>
      </c>
      <c r="B19" s="215" t="n">
        <f aca="false">A19</f>
        <v>43023</v>
      </c>
      <c r="C19" s="216" t="str">
        <f aca="false">IF(ISERROR(VLOOKUP(B19,Feiertage,2,FALSE())),"",(VLOOKUP(B19,Feiertage,2,FALSE())))</f>
        <v/>
      </c>
      <c r="D19" s="204"/>
      <c r="E19" s="204"/>
      <c r="F19" s="205" t="n">
        <f aca="false">IF(DAY(DATE(Voreinstellungen!$C$2,3,0))=29,Import!C291,Import!C290)</f>
        <v>0</v>
      </c>
      <c r="G19" s="205" t="n">
        <f aca="false">IF(DAY(DATE(Voreinstellungen!$C$2,3,0))=29,Import!D291,Import!D290)</f>
        <v>0</v>
      </c>
      <c r="H19" s="205" t="n">
        <f aca="false">IF(DAY(DATE(Voreinstellungen!$C$2,3,0))=29,Import!E291,Import!E290)</f>
        <v>0</v>
      </c>
      <c r="I19" s="217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8"/>
      <c r="K19" s="219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20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</v>
      </c>
      <c r="M19" s="221" t="n">
        <f aca="false">IF(A19="","",ROUND(K19-L19,14))</f>
        <v>0</v>
      </c>
      <c r="N19" s="222" t="n">
        <f aca="true">IF(A19="","",INDIRECT(ADDRESS(MATCH(A19,SOLL_AZ_Ab,1)+11,WEEKDAY(A19,2)+3,,,"Voreinstellungen"),TRUE()))</f>
        <v>0</v>
      </c>
      <c r="O19" s="223"/>
      <c r="P19" s="224" t="n">
        <f aca="false">IF(A19="","",IF(M19&lt;&gt;"",ROUND(P18+M19,14),P18))</f>
        <v>-57.4583333333335</v>
      </c>
    </row>
    <row r="20" s="101" customFormat="true" ht="12.8" hidden="false" customHeight="false" outlineLevel="0" collapsed="false">
      <c r="A20" s="214" t="n">
        <f aca="false">A19+1</f>
        <v>43024</v>
      </c>
      <c r="B20" s="215" t="n">
        <f aca="false">A20</f>
        <v>43024</v>
      </c>
      <c r="C20" s="216" t="str">
        <f aca="false">IF(ISERROR(VLOOKUP(B20,Feiertage,2,FALSE())),"",(VLOOKUP(B20,Feiertage,2,FALSE())))</f>
        <v/>
      </c>
      <c r="D20" s="204"/>
      <c r="E20" s="204"/>
      <c r="F20" s="205" t="n">
        <f aca="false">IF(DAY(DATE(Voreinstellungen!$C$2,3,0))=29,Import!C292,Import!C291)</f>
        <v>0</v>
      </c>
      <c r="G20" s="205" t="n">
        <f aca="false">IF(DAY(DATE(Voreinstellungen!$C$2,3,0))=29,Import!D292,Import!D291)</f>
        <v>0</v>
      </c>
      <c r="H20" s="205" t="n">
        <f aca="false">IF(DAY(DATE(Voreinstellungen!$C$2,3,0))=29,Import!E292,Import!E291)</f>
        <v>0</v>
      </c>
      <c r="I20" s="217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8"/>
      <c r="K20" s="219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20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</v>
      </c>
      <c r="M20" s="221" t="n">
        <f aca="false">IF(A20="","",ROUND(K20-L20,14))</f>
        <v>0</v>
      </c>
      <c r="N20" s="222" t="n">
        <f aca="true">IF(A20="","",INDIRECT(ADDRESS(MATCH(A20,SOLL_AZ_Ab,1)+11,WEEKDAY(A20,2)+3,,,"Voreinstellungen"),TRUE()))</f>
        <v>0</v>
      </c>
      <c r="O20" s="223"/>
      <c r="P20" s="224" t="n">
        <f aca="false">IF(A20="","",IF(M20&lt;&gt;"",ROUND(P19+M20,14),P19))</f>
        <v>-57.4583333333335</v>
      </c>
    </row>
    <row r="21" s="101" customFormat="true" ht="12.8" hidden="false" customHeight="false" outlineLevel="0" collapsed="false">
      <c r="A21" s="214" t="n">
        <f aca="false">A20+1</f>
        <v>43025</v>
      </c>
      <c r="B21" s="215" t="n">
        <f aca="false">A21</f>
        <v>43025</v>
      </c>
      <c r="C21" s="216" t="str">
        <f aca="false">IF(ISERROR(VLOOKUP(B21,Feiertage,2,FALSE())),"",(VLOOKUP(B21,Feiertage,2,FALSE())))</f>
        <v/>
      </c>
      <c r="D21" s="204"/>
      <c r="E21" s="204"/>
      <c r="F21" s="205" t="n">
        <f aca="false">IF(DAY(DATE(Voreinstellungen!$C$2,3,0))=29,Import!C293,Import!C292)</f>
        <v>0</v>
      </c>
      <c r="G21" s="205" t="n">
        <f aca="false">IF(DAY(DATE(Voreinstellungen!$C$2,3,0))=29,Import!D293,Import!D292)</f>
        <v>0</v>
      </c>
      <c r="H21" s="205" t="n">
        <f aca="false">IF(DAY(DATE(Voreinstellungen!$C$2,3,0))=29,Import!E293,Import!E292)</f>
        <v>0</v>
      </c>
      <c r="I21" s="217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8"/>
      <c r="K21" s="219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20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21" t="n">
        <f aca="false">IF(A21="","",ROUND(K21-L21,14))</f>
        <v>-0.29166666666667</v>
      </c>
      <c r="N21" s="222" t="n">
        <f aca="true">IF(A21="","",INDIRECT(ADDRESS(MATCH(A21,SOLL_AZ_Ab,1)+11,WEEKDAY(A21,2)+3,,,"Voreinstellungen"),TRUE()))</f>
        <v>0.291666666666667</v>
      </c>
      <c r="O21" s="223"/>
      <c r="P21" s="224" t="n">
        <f aca="false">IF(A21="","",IF(M21&lt;&gt;"",ROUND(P20+M21,14),P20))</f>
        <v>-57.7500000000002</v>
      </c>
    </row>
    <row r="22" s="101" customFormat="true" ht="12.8" hidden="false" customHeight="false" outlineLevel="0" collapsed="false">
      <c r="A22" s="214" t="n">
        <f aca="false">A21+1</f>
        <v>43026</v>
      </c>
      <c r="B22" s="215" t="n">
        <f aca="false">A22</f>
        <v>43026</v>
      </c>
      <c r="C22" s="216" t="str">
        <f aca="false">IF(ISERROR(VLOOKUP(B22,Feiertage,2,FALSE())),"",(VLOOKUP(B22,Feiertage,2,FALSE())))</f>
        <v/>
      </c>
      <c r="D22" s="204"/>
      <c r="E22" s="204"/>
      <c r="F22" s="205" t="n">
        <f aca="false">IF(DAY(DATE(Voreinstellungen!$C$2,3,0))=29,Import!C294,Import!C293)</f>
        <v>0</v>
      </c>
      <c r="G22" s="205" t="n">
        <f aca="false">IF(DAY(DATE(Voreinstellungen!$C$2,3,0))=29,Import!D294,Import!D293)</f>
        <v>0</v>
      </c>
      <c r="H22" s="205" t="n">
        <f aca="false">IF(DAY(DATE(Voreinstellungen!$C$2,3,0))=29,Import!E294,Import!E293)</f>
        <v>0</v>
      </c>
      <c r="I22" s="217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8"/>
      <c r="K22" s="219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20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21" t="n">
        <f aca="false">IF(A22="","",ROUND(K22-L22,14))</f>
        <v>-0.29166666666667</v>
      </c>
      <c r="N22" s="222" t="n">
        <f aca="true">IF(A22="","",INDIRECT(ADDRESS(MATCH(A22,SOLL_AZ_Ab,1)+11,WEEKDAY(A22,2)+3,,,"Voreinstellungen"),TRUE()))</f>
        <v>0.291666666666667</v>
      </c>
      <c r="O22" s="223"/>
      <c r="P22" s="224" t="n">
        <f aca="false">IF(A22="","",IF(M22&lt;&gt;"",ROUND(P21+M22,14),P21))</f>
        <v>-58.0416666666669</v>
      </c>
    </row>
    <row r="23" s="101" customFormat="true" ht="12.8" hidden="false" customHeight="false" outlineLevel="0" collapsed="false">
      <c r="A23" s="214" t="n">
        <f aca="false">A22+1</f>
        <v>43027</v>
      </c>
      <c r="B23" s="215" t="n">
        <f aca="false">A23</f>
        <v>43027</v>
      </c>
      <c r="C23" s="216" t="str">
        <f aca="false">IF(ISERROR(VLOOKUP(B23,Feiertage,2,FALSE())),"",(VLOOKUP(B23,Feiertage,2,FALSE())))</f>
        <v/>
      </c>
      <c r="D23" s="204"/>
      <c r="E23" s="204"/>
      <c r="F23" s="205" t="n">
        <f aca="false">IF(DAY(DATE(Voreinstellungen!$C$2,3,0))=29,Import!C295,Import!C294)</f>
        <v>0</v>
      </c>
      <c r="G23" s="205" t="n">
        <f aca="false">IF(DAY(DATE(Voreinstellungen!$C$2,3,0))=29,Import!D295,Import!D294)</f>
        <v>0</v>
      </c>
      <c r="H23" s="205" t="n">
        <f aca="false">IF(DAY(DATE(Voreinstellungen!$C$2,3,0))=29,Import!E295,Import!E294)</f>
        <v>0</v>
      </c>
      <c r="I23" s="217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8"/>
      <c r="K23" s="219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20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21" t="n">
        <f aca="false">IF(A23="","",ROUND(K23-L23,14))</f>
        <v>-0.29166666666667</v>
      </c>
      <c r="N23" s="222" t="n">
        <f aca="true">IF(A23="","",INDIRECT(ADDRESS(MATCH(A23,SOLL_AZ_Ab,1)+11,WEEKDAY(A23,2)+3,,,"Voreinstellungen"),TRUE()))</f>
        <v>0.291666666666667</v>
      </c>
      <c r="O23" s="223"/>
      <c r="P23" s="224" t="n">
        <f aca="false">IF(A23="","",IF(M23&lt;&gt;"",ROUND(P22+M23,14),P22))</f>
        <v>-58.3333333333336</v>
      </c>
    </row>
    <row r="24" s="101" customFormat="true" ht="12.8" hidden="false" customHeight="false" outlineLevel="0" collapsed="false">
      <c r="A24" s="214" t="n">
        <f aca="false">A23+1</f>
        <v>43028</v>
      </c>
      <c r="B24" s="215" t="n">
        <f aca="false">A24</f>
        <v>43028</v>
      </c>
      <c r="C24" s="216" t="str">
        <f aca="false">IF(ISERROR(VLOOKUP(B24,Feiertage,2,FALSE())),"",(VLOOKUP(B24,Feiertage,2,FALSE())))</f>
        <v/>
      </c>
      <c r="D24" s="204"/>
      <c r="E24" s="204"/>
      <c r="F24" s="205" t="n">
        <f aca="false">IF(DAY(DATE(Voreinstellungen!$C$2,3,0))=29,Import!C296,Import!C295)</f>
        <v>0</v>
      </c>
      <c r="G24" s="205" t="n">
        <f aca="false">IF(DAY(DATE(Voreinstellungen!$C$2,3,0))=29,Import!D296,Import!D295)</f>
        <v>0</v>
      </c>
      <c r="H24" s="205" t="n">
        <f aca="false">IF(DAY(DATE(Voreinstellungen!$C$2,3,0))=29,Import!E296,Import!E295)</f>
        <v>0</v>
      </c>
      <c r="I24" s="217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8"/>
      <c r="K24" s="219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20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21" t="n">
        <f aca="false">IF(A24="","",ROUND(K24-L24,14))</f>
        <v>-0.29166666666667</v>
      </c>
      <c r="N24" s="222" t="n">
        <f aca="true">IF(A24="","",INDIRECT(ADDRESS(MATCH(A24,SOLL_AZ_Ab,1)+11,WEEKDAY(A24,2)+3,,,"Voreinstellungen"),TRUE()))</f>
        <v>0.291666666666667</v>
      </c>
      <c r="O24" s="223"/>
      <c r="P24" s="224" t="n">
        <f aca="false">IF(A24="","",IF(M24&lt;&gt;"",ROUND(P23+M24,14),P23))</f>
        <v>-58.6250000000003</v>
      </c>
    </row>
    <row r="25" s="101" customFormat="true" ht="12.8" hidden="false" customHeight="false" outlineLevel="0" collapsed="false">
      <c r="A25" s="214" t="n">
        <f aca="false">A24+1</f>
        <v>43029</v>
      </c>
      <c r="B25" s="215" t="n">
        <f aca="false">A25</f>
        <v>43029</v>
      </c>
      <c r="C25" s="216" t="str">
        <f aca="false">IF(ISERROR(VLOOKUP(B25,Feiertage,2,FALSE())),"",(VLOOKUP(B25,Feiertage,2,FALSE())))</f>
        <v/>
      </c>
      <c r="D25" s="204"/>
      <c r="E25" s="204"/>
      <c r="F25" s="205" t="n">
        <f aca="false">IF(DAY(DATE(Voreinstellungen!$C$2,3,0))=29,Import!C297,Import!C296)</f>
        <v>0</v>
      </c>
      <c r="G25" s="205" t="n">
        <f aca="false">IF(DAY(DATE(Voreinstellungen!$C$2,3,0))=29,Import!D297,Import!D296)</f>
        <v>0</v>
      </c>
      <c r="H25" s="205" t="n">
        <f aca="false">IF(DAY(DATE(Voreinstellungen!$C$2,3,0))=29,Import!E297,Import!E296)</f>
        <v>0</v>
      </c>
      <c r="I25" s="217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8"/>
      <c r="K25" s="219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20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21" t="n">
        <f aca="false">IF(A25="","",ROUND(K25-L25,14))</f>
        <v>-0.29166666666667</v>
      </c>
      <c r="N25" s="222" t="n">
        <f aca="true">IF(A25="","",INDIRECT(ADDRESS(MATCH(A25,SOLL_AZ_Ab,1)+11,WEEKDAY(A25,2)+3,,,"Voreinstellungen"),TRUE()))</f>
        <v>0.291666666666667</v>
      </c>
      <c r="O25" s="223"/>
      <c r="P25" s="224" t="n">
        <f aca="false">IF(A25="","",IF(M25&lt;&gt;"",ROUND(P24+M25,14),P24))</f>
        <v>-58.9166666666669</v>
      </c>
    </row>
    <row r="26" s="101" customFormat="true" ht="12.8" hidden="false" customHeight="false" outlineLevel="0" collapsed="false">
      <c r="A26" s="214" t="n">
        <f aca="false">A25+1</f>
        <v>43030</v>
      </c>
      <c r="B26" s="215" t="n">
        <f aca="false">A26</f>
        <v>43030</v>
      </c>
      <c r="C26" s="216" t="str">
        <f aca="false">IF(ISERROR(VLOOKUP(B26,Feiertage,2,FALSE())),"",(VLOOKUP(B26,Feiertage,2,FALSE())))</f>
        <v/>
      </c>
      <c r="D26" s="204"/>
      <c r="E26" s="204"/>
      <c r="F26" s="205" t="n">
        <f aca="false">IF(DAY(DATE(Voreinstellungen!$C$2,3,0))=29,Import!C298,Import!C297)</f>
        <v>0</v>
      </c>
      <c r="G26" s="205" t="n">
        <f aca="false">IF(DAY(DATE(Voreinstellungen!$C$2,3,0))=29,Import!D298,Import!D297)</f>
        <v>0</v>
      </c>
      <c r="H26" s="205" t="n">
        <f aca="false">IF(DAY(DATE(Voreinstellungen!$C$2,3,0))=29,Import!E298,Import!E297)</f>
        <v>0</v>
      </c>
      <c r="I26" s="217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8"/>
      <c r="K26" s="219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20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</v>
      </c>
      <c r="M26" s="221" t="n">
        <f aca="false">IF(A26="","",ROUND(K26-L26,14))</f>
        <v>0</v>
      </c>
      <c r="N26" s="222" t="n">
        <f aca="true">IF(A26="","",INDIRECT(ADDRESS(MATCH(A26,SOLL_AZ_Ab,1)+11,WEEKDAY(A26,2)+3,,,"Voreinstellungen"),TRUE()))</f>
        <v>0</v>
      </c>
      <c r="O26" s="223"/>
      <c r="P26" s="224" t="n">
        <f aca="false">IF(A26="","",IF(M26&lt;&gt;"",ROUND(P25+M26,14),P25))</f>
        <v>-58.9166666666669</v>
      </c>
    </row>
    <row r="27" s="101" customFormat="true" ht="12.8" hidden="false" customHeight="false" outlineLevel="0" collapsed="false">
      <c r="A27" s="214" t="n">
        <f aca="false">A26+1</f>
        <v>43031</v>
      </c>
      <c r="B27" s="215" t="n">
        <f aca="false">A27</f>
        <v>43031</v>
      </c>
      <c r="C27" s="216" t="str">
        <f aca="false">IF(ISERROR(VLOOKUP(B27,Feiertage,2,FALSE())),"",(VLOOKUP(B27,Feiertage,2,FALSE())))</f>
        <v/>
      </c>
      <c r="D27" s="204"/>
      <c r="E27" s="204"/>
      <c r="F27" s="205" t="n">
        <f aca="false">IF(DAY(DATE(Voreinstellungen!$C$2,3,0))=29,Import!C299,Import!C298)</f>
        <v>0</v>
      </c>
      <c r="G27" s="205" t="n">
        <f aca="false">IF(DAY(DATE(Voreinstellungen!$C$2,3,0))=29,Import!D299,Import!D298)</f>
        <v>0</v>
      </c>
      <c r="H27" s="205" t="n">
        <f aca="false">IF(DAY(DATE(Voreinstellungen!$C$2,3,0))=29,Import!E299,Import!E298)</f>
        <v>0</v>
      </c>
      <c r="I27" s="217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8"/>
      <c r="K27" s="219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20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</v>
      </c>
      <c r="M27" s="221" t="n">
        <f aca="false">IF(A27="","",ROUND(K27-L27,14))</f>
        <v>0</v>
      </c>
      <c r="N27" s="222" t="n">
        <f aca="true">IF(A27="","",INDIRECT(ADDRESS(MATCH(A27,SOLL_AZ_Ab,1)+11,WEEKDAY(A27,2)+3,,,"Voreinstellungen"),TRUE()))</f>
        <v>0</v>
      </c>
      <c r="O27" s="223"/>
      <c r="P27" s="224" t="n">
        <f aca="false">IF(A27="","",IF(M27&lt;&gt;"",ROUND(P26+M27,14),P26))</f>
        <v>-58.9166666666669</v>
      </c>
    </row>
    <row r="28" s="101" customFormat="true" ht="12.8" hidden="false" customHeight="false" outlineLevel="0" collapsed="false">
      <c r="A28" s="214" t="n">
        <f aca="false">A27+1</f>
        <v>43032</v>
      </c>
      <c r="B28" s="215" t="n">
        <f aca="false">A28</f>
        <v>43032</v>
      </c>
      <c r="C28" s="216" t="str">
        <f aca="false">IF(ISERROR(VLOOKUP(B28,Feiertage,2,FALSE())),"",(VLOOKUP(B28,Feiertage,2,FALSE())))</f>
        <v/>
      </c>
      <c r="D28" s="204"/>
      <c r="E28" s="204"/>
      <c r="F28" s="205" t="n">
        <f aca="false">IF(DAY(DATE(Voreinstellungen!$C$2,3,0))=29,Import!C300,Import!C299)</f>
        <v>0</v>
      </c>
      <c r="G28" s="205" t="n">
        <f aca="false">IF(DAY(DATE(Voreinstellungen!$C$2,3,0))=29,Import!D300,Import!D299)</f>
        <v>0</v>
      </c>
      <c r="H28" s="205" t="n">
        <f aca="false">IF(DAY(DATE(Voreinstellungen!$C$2,3,0))=29,Import!E300,Import!E299)</f>
        <v>0</v>
      </c>
      <c r="I28" s="217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8"/>
      <c r="K28" s="219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20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21" t="n">
        <f aca="false">IF(A28="","",ROUND(K28-L28,14))</f>
        <v>-0.29166666666667</v>
      </c>
      <c r="N28" s="222" t="n">
        <f aca="true">IF(A28="","",INDIRECT(ADDRESS(MATCH(A28,SOLL_AZ_Ab,1)+11,WEEKDAY(A28,2)+3,,,"Voreinstellungen"),TRUE()))</f>
        <v>0.291666666666667</v>
      </c>
      <c r="O28" s="223"/>
      <c r="P28" s="224" t="n">
        <f aca="false">IF(A28="","",IF(M28&lt;&gt;"",ROUND(P27+M28,14),P27))</f>
        <v>-59.2083333333336</v>
      </c>
    </row>
    <row r="29" s="101" customFormat="true" ht="12.8" hidden="false" customHeight="false" outlineLevel="0" collapsed="false">
      <c r="A29" s="214" t="n">
        <f aca="false">A28+1</f>
        <v>43033</v>
      </c>
      <c r="B29" s="215" t="n">
        <f aca="false">A29</f>
        <v>43033</v>
      </c>
      <c r="C29" s="216" t="str">
        <f aca="false">IF(ISERROR(VLOOKUP(B29,Feiertage,2,FALSE())),"",(VLOOKUP(B29,Feiertage,2,FALSE())))</f>
        <v>Nationalfeiertag</v>
      </c>
      <c r="D29" s="204"/>
      <c r="E29" s="204"/>
      <c r="F29" s="205" t="n">
        <f aca="false">IF(DAY(DATE(Voreinstellungen!$C$2,3,0))=29,Import!C301,Import!C300)</f>
        <v>0</v>
      </c>
      <c r="G29" s="205" t="n">
        <f aca="false">IF(DAY(DATE(Voreinstellungen!$C$2,3,0))=29,Import!D301,Import!D300)</f>
        <v>0</v>
      </c>
      <c r="H29" s="205" t="n">
        <f aca="false">IF(DAY(DATE(Voreinstellungen!$C$2,3,0))=29,Import!E301,Import!E300)</f>
        <v>0</v>
      </c>
      <c r="I29" s="217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8"/>
      <c r="K29" s="219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20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</v>
      </c>
      <c r="M29" s="221" t="n">
        <f aca="false">IF(A29="","",ROUND(K29-L29,14))</f>
        <v>0</v>
      </c>
      <c r="N29" s="222" t="n">
        <f aca="true">IF(A29="","",INDIRECT(ADDRESS(MATCH(A29,SOLL_AZ_Ab,1)+11,WEEKDAY(A29,2)+3,,,"Voreinstellungen"),TRUE()))</f>
        <v>0.291666666666667</v>
      </c>
      <c r="O29" s="223"/>
      <c r="P29" s="224" t="n">
        <f aca="false">IF(A29="","",IF(M29&lt;&gt;"",ROUND(P28+M29,14),P28))</f>
        <v>-59.2083333333336</v>
      </c>
    </row>
    <row r="30" s="101" customFormat="true" ht="12.8" hidden="false" customHeight="false" outlineLevel="0" collapsed="false">
      <c r="A30" s="214" t="n">
        <f aca="false">A29+1</f>
        <v>43034</v>
      </c>
      <c r="B30" s="215" t="n">
        <f aca="false">A30</f>
        <v>43034</v>
      </c>
      <c r="C30" s="216" t="str">
        <f aca="false">IF(ISERROR(VLOOKUP(B30,Feiertage,2,FALSE())),"",(VLOOKUP(B30,Feiertage,2,FALSE())))</f>
        <v/>
      </c>
      <c r="D30" s="204"/>
      <c r="E30" s="204"/>
      <c r="F30" s="205" t="n">
        <f aca="false">IF(DAY(DATE(Voreinstellungen!$C$2,3,0))=29,Import!C302,Import!C301)</f>
        <v>0</v>
      </c>
      <c r="G30" s="205" t="n">
        <f aca="false">IF(DAY(DATE(Voreinstellungen!$C$2,3,0))=29,Import!D302,Import!D301)</f>
        <v>0</v>
      </c>
      <c r="H30" s="205" t="n">
        <f aca="false">IF(DAY(DATE(Voreinstellungen!$C$2,3,0))=29,Import!E302,Import!E301)</f>
        <v>0</v>
      </c>
      <c r="I30" s="217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8"/>
      <c r="K30" s="219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20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21" t="n">
        <f aca="false">IF(A30="","",ROUND(K30-L30,14))</f>
        <v>-0.29166666666667</v>
      </c>
      <c r="N30" s="222" t="n">
        <f aca="true">IF(A30="","",INDIRECT(ADDRESS(MATCH(A30,SOLL_AZ_Ab,1)+11,WEEKDAY(A30,2)+3,,,"Voreinstellungen"),TRUE()))</f>
        <v>0.291666666666667</v>
      </c>
      <c r="O30" s="223"/>
      <c r="P30" s="224" t="n">
        <f aca="false">IF(A30="","",IF(M30&lt;&gt;"",ROUND(P29+M30,14),P29))</f>
        <v>-59.5000000000003</v>
      </c>
    </row>
    <row r="31" s="101" customFormat="true" ht="12.8" hidden="false" customHeight="false" outlineLevel="0" collapsed="false">
      <c r="A31" s="214" t="n">
        <f aca="false">A30+1</f>
        <v>43035</v>
      </c>
      <c r="B31" s="215" t="n">
        <f aca="false">A31</f>
        <v>43035</v>
      </c>
      <c r="C31" s="216" t="str">
        <f aca="false">IF(ISERROR(VLOOKUP(B31,Feiertage,2,FALSE())),"",(VLOOKUP(B31,Feiertage,2,FALSE())))</f>
        <v/>
      </c>
      <c r="D31" s="204"/>
      <c r="E31" s="204"/>
      <c r="F31" s="205" t="n">
        <f aca="false">IF(DAY(DATE(Voreinstellungen!$C$2,3,0))=29,Import!C303,Import!C302)</f>
        <v>0</v>
      </c>
      <c r="G31" s="205" t="n">
        <f aca="false">IF(DAY(DATE(Voreinstellungen!$C$2,3,0))=29,Import!D303,Import!D302)</f>
        <v>0</v>
      </c>
      <c r="H31" s="205" t="n">
        <f aca="false">IF(DAY(DATE(Voreinstellungen!$C$2,3,0))=29,Import!E303,Import!E302)</f>
        <v>0</v>
      </c>
      <c r="I31" s="217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8"/>
      <c r="K31" s="219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20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21" t="n">
        <f aca="false">IF(A31="","",ROUND(K31-L31,14))</f>
        <v>-0.29166666666667</v>
      </c>
      <c r="N31" s="222" t="n">
        <f aca="true">IF(A31="","",INDIRECT(ADDRESS(MATCH(A31,SOLL_AZ_Ab,1)+11,WEEKDAY(A31,2)+3,,,"Voreinstellungen"),TRUE()))</f>
        <v>0.291666666666667</v>
      </c>
      <c r="O31" s="223"/>
      <c r="P31" s="224" t="n">
        <f aca="false">IF(A31="","",IF(M31&lt;&gt;"",ROUND(P30+M31,14),P30))</f>
        <v>-59.791666666667</v>
      </c>
    </row>
    <row r="32" s="101" customFormat="true" ht="12.8" hidden="false" customHeight="false" outlineLevel="0" collapsed="false">
      <c r="A32" s="214" t="n">
        <f aca="false">IF(MONTH(A31+1)&gt;MONTH(A31),"",A31+1)</f>
        <v>43036</v>
      </c>
      <c r="B32" s="215" t="n">
        <f aca="false">A32</f>
        <v>43036</v>
      </c>
      <c r="C32" s="216" t="str">
        <f aca="false">IF(ISERROR(VLOOKUP(A32,Feiertage,2,FALSE())),"",(VLOOKUP(A32,Feiertage,2,FALSE())))</f>
        <v/>
      </c>
      <c r="D32" s="204"/>
      <c r="E32" s="204"/>
      <c r="F32" s="205" t="n">
        <f aca="false">IF(DAY(DATE(Voreinstellungen!$C$2,3,0))=29,Import!C304,Import!C303)</f>
        <v>0</v>
      </c>
      <c r="G32" s="205" t="n">
        <f aca="false">IF(DAY(DATE(Voreinstellungen!$C$2,3,0))=29,Import!D304,Import!D303)</f>
        <v>0</v>
      </c>
      <c r="H32" s="205" t="n">
        <f aca="false">IF(DAY(DATE(Voreinstellungen!$C$2,3,0))=29,Import!E304,Import!E303)</f>
        <v>0</v>
      </c>
      <c r="I32" s="217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8"/>
      <c r="K32" s="219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20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21" t="n">
        <f aca="false">IF(A32="","",ROUND(K32-L32,14))</f>
        <v>-0.29166666666667</v>
      </c>
      <c r="N32" s="222" t="n">
        <f aca="true">IF(A32="","",INDIRECT(ADDRESS(MATCH(A32,SOLL_AZ_Ab,1)+11,WEEKDAY(A32,2)+3,,,"Voreinstellungen"),TRUE()))</f>
        <v>0.291666666666667</v>
      </c>
      <c r="O32" s="223"/>
      <c r="P32" s="224" t="n">
        <f aca="false">IF(A32="","",IF(M32&lt;&gt;"",ROUND(P31+M32,14),P31))</f>
        <v>-60.0833333333337</v>
      </c>
    </row>
    <row r="33" s="101" customFormat="true" ht="12.8" hidden="false" customHeight="false" outlineLevel="0" collapsed="false">
      <c r="A33" s="214" t="n">
        <f aca="false">IF(MONTH(A31+2)&gt;MONTH(A31),"",A31+2)</f>
        <v>43037</v>
      </c>
      <c r="B33" s="215" t="n">
        <f aca="false">A33</f>
        <v>43037</v>
      </c>
      <c r="C33" s="216" t="str">
        <f aca="false">IF(ISERROR(VLOOKUP(A33,Feiertage,2,FALSE())),"",(VLOOKUP(A33,Feiertage,2,FALSE())))</f>
        <v/>
      </c>
      <c r="D33" s="204"/>
      <c r="E33" s="204"/>
      <c r="F33" s="205" t="n">
        <f aca="false">IF(DAY(DATE(Voreinstellungen!$C$2,3,0))=29,Import!C305,Import!C304)</f>
        <v>0</v>
      </c>
      <c r="G33" s="205" t="n">
        <f aca="false">IF(DAY(DATE(Voreinstellungen!$C$2,3,0))=29,Import!D305,Import!D304)</f>
        <v>0</v>
      </c>
      <c r="H33" s="205" t="n">
        <f aca="false">IF(DAY(DATE(Voreinstellungen!$C$2,3,0))=29,Import!E305,Import!E304)</f>
        <v>0</v>
      </c>
      <c r="I33" s="217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8"/>
      <c r="K33" s="219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20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</v>
      </c>
      <c r="M33" s="221" t="n">
        <f aca="false">IF(A33="","",ROUND(K33-L33,14))</f>
        <v>0</v>
      </c>
      <c r="N33" s="222" t="n">
        <f aca="true">IF(A33="","",INDIRECT(ADDRESS(MATCH(A33,SOLL_AZ_Ab,1)+11,WEEKDAY(A33,2)+3,,,"Voreinstellungen"),TRUE()))</f>
        <v>0</v>
      </c>
      <c r="O33" s="223"/>
      <c r="P33" s="224" t="n">
        <f aca="false">IF(A33="","",IF(M33&lt;&gt;"",ROUND(P32+M33,14),P32))</f>
        <v>-60.0833333333337</v>
      </c>
    </row>
    <row r="34" s="101" customFormat="true" ht="12.8" hidden="false" customHeight="false" outlineLevel="0" collapsed="false">
      <c r="A34" s="225" t="n">
        <f aca="false">IF(MONTH(A31+3)&gt;MONTH(A31),"",A31+3)</f>
        <v>43038</v>
      </c>
      <c r="B34" s="226" t="n">
        <f aca="false">A34</f>
        <v>43038</v>
      </c>
      <c r="C34" s="227" t="str">
        <f aca="false">IF(ISERROR(VLOOKUP(A34,Feiertage,2,FALSE())),"",(VLOOKUP(A34,Feiertage,2,FALSE())))</f>
        <v>Reformationstag</v>
      </c>
      <c r="D34" s="204"/>
      <c r="E34" s="204"/>
      <c r="F34" s="205" t="n">
        <f aca="false">IF(DAY(DATE(Voreinstellungen!$C$2,3,0))=29,Import!C306,Import!C305)</f>
        <v>0</v>
      </c>
      <c r="G34" s="205" t="n">
        <f aca="false">IF(DAY(DATE(Voreinstellungen!$C$2,3,0))=29,Import!D306,Import!D305)</f>
        <v>0</v>
      </c>
      <c r="H34" s="205" t="n">
        <f aca="false">IF(DAY(DATE(Voreinstellungen!$C$2,3,0))=29,Import!E306,Import!E305)</f>
        <v>0</v>
      </c>
      <c r="I34" s="228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9"/>
      <c r="K34" s="230" t="n">
        <f aca="false">IF(A34="","",IF(IF(D34&lt;E34,E34-D34,IF(E34="",0,E34-D34+1))+IF(F34&lt;G34,G34-F34,IF(G34="",0,G34-F34+1))-H34&gt;0,IF(D34&lt;E34,E34-D34,IF(E34="",0,E34-D34+1))+IF(F34&lt;G34,G34-F34,IF(G34="",0,G34-F34+1))-H34,0))</f>
        <v>0</v>
      </c>
      <c r="L34" s="231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2" t="n">
        <f aca="false">IF(A34="","",ROUND(K34-L34,14))</f>
        <v>0</v>
      </c>
      <c r="N34" s="233" t="n">
        <f aca="true">IF(A34="","",INDIRECT(ADDRESS(MATCH(A34,SOLL_AZ_Ab,1)+11,WEEKDAY(A34,2)+3,,,"Voreinstellungen"),TRUE()))</f>
        <v>0</v>
      </c>
      <c r="O34" s="234"/>
      <c r="P34" s="235" t="n">
        <f aca="false">IF(A34="","",IF(M34&lt;&gt;"",ROUND(P33+M34,14),P33))</f>
        <v>-60.0833333333337</v>
      </c>
    </row>
    <row r="35" s="101" customFormat="true" ht="11.5" hidden="false" customHeight="false" outlineLevel="0" collapsed="false">
      <c r="B35" s="236"/>
      <c r="C35" s="236"/>
      <c r="D35" s="236"/>
      <c r="E35" s="237"/>
      <c r="F35" s="237"/>
      <c r="G35" s="238"/>
      <c r="H35" s="239"/>
      <c r="I35" s="239"/>
      <c r="J35" s="239"/>
      <c r="K35" s="238"/>
      <c r="L35" s="240"/>
      <c r="M35" s="240"/>
      <c r="N35" s="89"/>
      <c r="O35" s="89"/>
      <c r="P35" s="89"/>
    </row>
    <row r="36" s="177" customFormat="true" ht="12.75" hidden="false" customHeight="true" outlineLevel="0" collapsed="false">
      <c r="A36" s="241"/>
      <c r="B36" s="242"/>
      <c r="C36" s="242"/>
      <c r="D36" s="243"/>
      <c r="E36" s="244" t="str">
        <f aca="false">"Übertrag "&amp;TEXT(DATE(YEAR(A1),MONTH(A1)-1,1),"MMMM JJJJ")&amp;":"</f>
        <v>Übertrag September 2021:</v>
      </c>
      <c r="F36" s="245" t="n">
        <f aca="false">September!F40</f>
        <v>-54.2500000000001</v>
      </c>
      <c r="G36" s="176"/>
      <c r="H36" s="176"/>
      <c r="I36" s="246"/>
      <c r="J36" s="247" t="n">
        <f aca="false">COUNTIF(J4:J34,Voreinstellungen!B21)+SUMIF(J4:J34,Voreinstellungen!B22,Berechnungen!AC2:AC32)</f>
        <v>0</v>
      </c>
      <c r="K36" s="248" t="s">
        <v>112</v>
      </c>
      <c r="L36" s="248"/>
      <c r="M36" s="248"/>
      <c r="N36" s="248"/>
      <c r="O36" s="248"/>
      <c r="P36" s="249" t="n">
        <f aca="false">(SUMIF(J4:J34,Voreinstellungen!B21,L4:L34)-SUMIF(J4:J34,Voreinstellungen!B21,N4:N34)+SUMIF(J4:J34,Voreinstellungen!B22,L4:L34)-SUMIF(J4:J34,Voreinstellungen!B22,N4:N34))*-1</f>
        <v>-0</v>
      </c>
    </row>
    <row r="37" s="177" customFormat="true" ht="12.75" hidden="false" customHeight="true" outlineLevel="0" collapsed="false">
      <c r="A37" s="250"/>
      <c r="B37" s="251"/>
      <c r="C37" s="251"/>
      <c r="D37" s="252"/>
      <c r="E37" s="253" t="str">
        <f aca="false">"SOLL Arbeitszeit ("&amp;TEXT(A1,"MMMM")&amp;"):"</f>
        <v>SOLL Arbeitszeit (Oktober):</v>
      </c>
      <c r="F37" s="254" t="n">
        <f aca="false">SUM(L4:L34)</f>
        <v>5.83333333333334</v>
      </c>
      <c r="G37" s="176"/>
      <c r="H37" s="176"/>
      <c r="I37" s="255"/>
      <c r="J37" s="256" t="n">
        <f aca="false">COUNTIF(J4:J34,Voreinstellungen!B25)+(COUNTIF(J4:J34,Voreinstellungen!B26)*Voreinstellungen!C26)</f>
        <v>0</v>
      </c>
      <c r="K37" s="257" t="str">
        <f aca="false">"Urlaub (U/UH) aktuell noch Verfügbar: "&amp;Voreinstellungen!C38&amp;" Tag(e)"</f>
        <v>Urlaub (U/UH) aktuell noch Verfügbar: 30 Tag(e)</v>
      </c>
      <c r="L37" s="257"/>
      <c r="M37" s="257"/>
      <c r="N37" s="257"/>
      <c r="O37" s="257"/>
      <c r="P37" s="258" t="n">
        <f aca="false">SUMIF(J4:J34,Voreinstellungen!B25,N4:N34)+(SUMIF(J4:J34,Voreinstellungen!B26,N4:N34)*0.5)</f>
        <v>0</v>
      </c>
    </row>
    <row r="38" s="177" customFormat="true" ht="12.75" hidden="false" customHeight="true" outlineLevel="0" collapsed="false">
      <c r="A38" s="259"/>
      <c r="B38" s="260"/>
      <c r="C38" s="260"/>
      <c r="D38" s="252"/>
      <c r="E38" s="253" t="str">
        <f aca="false">"IST Arbeitszeit ("&amp;TEXT(A1,"MMMM")&amp;"):"</f>
        <v>IST Arbeitszeit (Oktober):</v>
      </c>
      <c r="F38" s="261" t="n">
        <f aca="false">SUM(K4:K34)</f>
        <v>0</v>
      </c>
      <c r="G38" s="176"/>
      <c r="H38" s="176"/>
      <c r="I38" s="255"/>
      <c r="J38" s="262" t="n">
        <f aca="false">COUNTIF(J4:J34,"G")</f>
        <v>0</v>
      </c>
      <c r="K38" s="257" t="s">
        <v>113</v>
      </c>
      <c r="L38" s="257"/>
      <c r="M38" s="257"/>
      <c r="N38" s="257"/>
      <c r="O38" s="257"/>
      <c r="P38" s="263"/>
    </row>
    <row r="39" s="177" customFormat="true" ht="12.75" hidden="false" customHeight="true" outlineLevel="0" collapsed="false">
      <c r="A39" s="259"/>
      <c r="B39" s="260"/>
      <c r="C39" s="260"/>
      <c r="D39" s="252"/>
      <c r="E39" s="264" t="s">
        <v>114</v>
      </c>
      <c r="F39" s="265"/>
      <c r="G39" s="176"/>
      <c r="H39" s="176"/>
      <c r="I39" s="266"/>
      <c r="J39" s="256" t="n">
        <f aca="false">COUNTIF(J4:J34,Voreinstellungen!B23)+SUMIF(J4:J34,Voreinstellungen!B24,Berechnungen!AC2:AC32)</f>
        <v>0</v>
      </c>
      <c r="K39" s="257" t="s">
        <v>115</v>
      </c>
      <c r="L39" s="257"/>
      <c r="M39" s="257"/>
      <c r="N39" s="257"/>
      <c r="O39" s="257"/>
      <c r="P39" s="267" t="n">
        <f aca="false">(SUMIF(J4:J34,Voreinstellungen!B23,L4:L34)-SUMIF(J4:J34,Voreinstellungen!B23,N4:N34)+SUMIF(J4:J34,Voreinstellungen!B24,L4:L34)-SUMIF(J4:J34,Voreinstellungen!B24,N4:N34))*-1</f>
        <v>-0</v>
      </c>
    </row>
    <row r="40" s="177" customFormat="true" ht="12.75" hidden="false" customHeight="true" outlineLevel="0" collapsed="false">
      <c r="A40" s="268"/>
      <c r="B40" s="269"/>
      <c r="C40" s="269"/>
      <c r="D40" s="270"/>
      <c r="E40" s="271" t="s">
        <v>116</v>
      </c>
      <c r="F40" s="272" t="n">
        <f aca="false">ROUND(F38+F36-F39-F37,14)</f>
        <v>-60.0833333333334</v>
      </c>
      <c r="G40" s="176"/>
      <c r="H40" s="176"/>
      <c r="I40" s="273"/>
      <c r="J40" s="274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5" t="s">
        <v>117</v>
      </c>
      <c r="L40" s="275"/>
      <c r="M40" s="275"/>
      <c r="N40" s="275"/>
      <c r="O40" s="275"/>
      <c r="P40" s="276"/>
    </row>
    <row r="41" s="177" customFormat="true" ht="12.75" hidden="false" customHeight="true" outlineLevel="0" collapsed="false">
      <c r="A41" s="174"/>
      <c r="B41" s="174"/>
      <c r="C41" s="174"/>
      <c r="D41" s="175"/>
      <c r="E41" s="174"/>
      <c r="F41" s="174"/>
      <c r="G41" s="174"/>
      <c r="H41" s="176"/>
      <c r="I41" s="176"/>
      <c r="J41" s="176"/>
      <c r="K41" s="174"/>
      <c r="L41" s="176"/>
      <c r="M41" s="176"/>
      <c r="N41" s="174"/>
      <c r="O41" s="174"/>
      <c r="P41" s="174"/>
    </row>
    <row r="42" s="177" customFormat="true" ht="12.75" hidden="false" customHeight="true" outlineLevel="0" collapsed="false">
      <c r="A42" s="277"/>
      <c r="B42" s="277"/>
      <c r="C42" s="277"/>
      <c r="D42" s="277"/>
      <c r="E42" s="277"/>
      <c r="F42" s="278"/>
      <c r="G42" s="174"/>
      <c r="H42" s="176"/>
      <c r="I42" s="176"/>
      <c r="J42" s="279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80" t="str">
        <f aca="false">IF(Voreinstellungen!A28="","",REPT(Voreinstellungen!A28,1) &amp; " (" &amp; REPT(Voreinstellungen!B28,1) &amp; ")")</f>
        <v>Bereitschaft (B)</v>
      </c>
      <c r="L42" s="280"/>
      <c r="M42" s="280"/>
      <c r="N42" s="280"/>
      <c r="O42" s="280"/>
      <c r="P42" s="281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7" customFormat="true" ht="12.75" hidden="false" customHeight="true" outlineLevel="0" collapsed="false">
      <c r="A43" s="282"/>
      <c r="B43" s="282"/>
      <c r="C43" s="282"/>
      <c r="D43" s="282"/>
      <c r="E43" s="282"/>
      <c r="F43" s="283"/>
      <c r="G43" s="174"/>
      <c r="H43" s="176"/>
      <c r="I43" s="176"/>
      <c r="J43" s="284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5" t="str">
        <f aca="false">IF(Voreinstellungen!A29="","",REPT(Voreinstellungen!A29,1) &amp; " (" &amp; REPT(Voreinstellungen!B29,1) &amp; ")")</f>
        <v>Eigener Code 1 (E1)</v>
      </c>
      <c r="L43" s="285"/>
      <c r="M43" s="285"/>
      <c r="N43" s="285"/>
      <c r="O43" s="285"/>
      <c r="P43" s="267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7" customFormat="true" ht="12.75" hidden="false" customHeight="true" outlineLevel="0" collapsed="false">
      <c r="A44" s="286" t="s">
        <v>70</v>
      </c>
      <c r="B44" s="286"/>
      <c r="C44" s="286"/>
      <c r="D44" s="286"/>
      <c r="E44" s="286"/>
      <c r="F44" s="287" t="s">
        <v>118</v>
      </c>
      <c r="G44" s="174"/>
      <c r="H44" s="176"/>
      <c r="I44" s="176"/>
      <c r="J44" s="284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5" t="str">
        <f aca="false">IF(Voreinstellungen!A30="","",REPT(Voreinstellungen!A30,1) &amp; " (" &amp; REPT(Voreinstellungen!B30,1) &amp; ")")</f>
        <v>Eigener Code 2 (E2)</v>
      </c>
      <c r="L44" s="285"/>
      <c r="M44" s="285"/>
      <c r="N44" s="285"/>
      <c r="O44" s="285"/>
      <c r="P44" s="267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7" customFormat="true" ht="12.75" hidden="false" customHeight="true" outlineLevel="0" collapsed="false">
      <c r="A45" s="277"/>
      <c r="B45" s="277"/>
      <c r="C45" s="277"/>
      <c r="D45" s="277"/>
      <c r="E45" s="277"/>
      <c r="F45" s="278"/>
      <c r="G45" s="174"/>
      <c r="H45" s="176"/>
      <c r="I45" s="176"/>
      <c r="J45" s="284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5" t="str">
        <f aca="false">IF(Voreinstellungen!A31="","",REPT(Voreinstellungen!A31,1) &amp; " (" &amp; REPT(Voreinstellungen!B31,1) &amp; ")")</f>
        <v>Eigener Code 3 (E3)</v>
      </c>
      <c r="L45" s="285"/>
      <c r="M45" s="285"/>
      <c r="N45" s="285"/>
      <c r="O45" s="285"/>
      <c r="P45" s="267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7" customFormat="true" ht="12.75" hidden="false" customHeight="true" outlineLevel="0" collapsed="false">
      <c r="A46" s="282"/>
      <c r="B46" s="282"/>
      <c r="C46" s="282"/>
      <c r="D46" s="282"/>
      <c r="E46" s="282"/>
      <c r="F46" s="283"/>
      <c r="G46" s="174"/>
      <c r="H46" s="176"/>
      <c r="I46" s="176"/>
      <c r="J46" s="284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5" t="str">
        <f aca="false">IF(Voreinstellungen!A32="","",REPT(Voreinstellungen!A32,1) &amp; " (" &amp; REPT(Voreinstellungen!B32,1) &amp; ")")</f>
        <v>Eigener Code 4 (E4)</v>
      </c>
      <c r="L46" s="285"/>
      <c r="M46" s="285"/>
      <c r="N46" s="285"/>
      <c r="O46" s="285"/>
      <c r="P46" s="267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7" customFormat="true" ht="12.75" hidden="false" customHeight="true" outlineLevel="0" collapsed="false">
      <c r="A47" s="286" t="s">
        <v>70</v>
      </c>
      <c r="B47" s="286"/>
      <c r="C47" s="286"/>
      <c r="D47" s="286"/>
      <c r="E47" s="286"/>
      <c r="F47" s="287" t="s">
        <v>119</v>
      </c>
      <c r="G47" s="174"/>
      <c r="H47" s="176"/>
      <c r="I47" s="176"/>
      <c r="J47" s="288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9" t="str">
        <f aca="false">IF(Voreinstellungen!A33="","",REPT(Voreinstellungen!A33,1) &amp; " (" &amp; REPT(Voreinstellungen!B33,1) &amp; ")")</f>
        <v>Eigener Code 5 (E5)</v>
      </c>
      <c r="L47" s="289"/>
      <c r="M47" s="289"/>
      <c r="N47" s="289"/>
      <c r="O47" s="289"/>
      <c r="P47" s="290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/k/qAuaX4gVcqL6oJq2tNEuaE80Pfi/FK+P/C7OftkHXrZYcShLHt1dAmCklxlTAfGZMAaJ8+3qfglAZtZiSAg==" saltValue="BZAs/bn3D8Usvt/A/EOhTw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65">
      <formula>MOD(J36,1)=0</formula>
    </cfRule>
  </conditionalFormatting>
  <conditionalFormatting sqref="O4:P34 A4:M34">
    <cfRule type="expression" priority="3" aboveAverage="0" equalAverage="0" bottom="0" percent="0" rank="0" text="" dxfId="66">
      <formula>WEEKDAY($A4,2)=6</formula>
    </cfRule>
    <cfRule type="expression" priority="4" aboveAverage="0" equalAverage="0" bottom="0" percent="0" rank="0" text="" dxfId="67">
      <formula>OR(WEEKDAY($A4,2)=7,$C4&lt;&gt;"")</formula>
    </cfRule>
  </conditionalFormatting>
  <conditionalFormatting sqref="F4:H34">
    <cfRule type="expression" priority="5" aboveAverage="0" equalAverage="0" bottom="0" percent="0" rank="0" text="" dxfId="68">
      <formula>ISTEXT($F4)</formula>
    </cfRule>
  </conditionalFormatting>
  <conditionalFormatting sqref="N4:N34">
    <cfRule type="expression" priority="6" aboveAverage="0" equalAverage="0" bottom="0" percent="0" rank="0" text="" dxfId="69">
      <formula>WEEKDAY($A4,2)=6</formula>
    </cfRule>
    <cfRule type="expression" priority="7" aboveAverage="0" equalAverage="0" bottom="0" percent="0" rank="0" text="" dxfId="70">
      <formula>OR(WEEKDAY($A4,2)=7,$C4&lt;&gt;"")</formula>
    </cfRule>
  </conditionalFormatting>
  <conditionalFormatting sqref="D4:E34">
    <cfRule type="expression" priority="8" aboveAverage="0" equalAverage="0" bottom="0" percent="0" rank="0" text="" dxfId="71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G7" activeCellId="1" sqref="C2:E2 G7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4" width="10.73"/>
    <col collapsed="false" customWidth="true" hidden="false" outlineLevel="0" max="2" min="2" style="174" width="5.72"/>
    <col collapsed="false" customWidth="true" hidden="false" outlineLevel="0" max="3" min="3" style="174" width="17.73"/>
    <col collapsed="false" customWidth="true" hidden="false" outlineLevel="0" max="4" min="4" style="175" width="7.72"/>
    <col collapsed="false" customWidth="true" hidden="false" outlineLevel="0" max="7" min="5" style="174" width="7.72"/>
    <col collapsed="false" customWidth="true" hidden="false" outlineLevel="0" max="8" min="8" style="176" width="6.72"/>
    <col collapsed="false" customWidth="true" hidden="false" outlineLevel="0" max="9" min="9" style="176" width="1.73"/>
    <col collapsed="false" customWidth="true" hidden="false" outlineLevel="0" max="10" min="10" style="174" width="3.71"/>
    <col collapsed="false" customWidth="true" hidden="false" outlineLevel="0" max="12" min="11" style="176" width="7.72"/>
    <col collapsed="false" customWidth="true" hidden="false" outlineLevel="0" max="13" min="13" style="174" width="7.72"/>
    <col collapsed="false" customWidth="true" hidden="true" outlineLevel="0" max="14" min="14" style="174" width="3.98"/>
    <col collapsed="false" customWidth="true" hidden="false" outlineLevel="0" max="15" min="15" style="174" width="30.7"/>
    <col collapsed="false" customWidth="true" hidden="false" outlineLevel="0" max="16" min="16" style="174" width="7.72"/>
    <col collapsed="false" customWidth="false" hidden="false" outlineLevel="0" max="1024" min="17" style="174" width="11.45"/>
  </cols>
  <sheetData>
    <row r="1" customFormat="false" ht="15" hidden="false" customHeight="true" outlineLevel="0" collapsed="false">
      <c r="A1" s="178" t="n">
        <f aca="false">DATE(Jahr,11,1)</f>
        <v>43039</v>
      </c>
      <c r="B1" s="178"/>
      <c r="C1" s="178"/>
      <c r="D1" s="178"/>
      <c r="E1" s="178"/>
      <c r="F1" s="178"/>
      <c r="G1" s="178"/>
      <c r="H1" s="179" t="str">
        <f aca="false">"Nettoarbeitstage: "&amp;NETWORKDAYS(A1,EOMONTH(A1,0),Feiertage!A4:A39)</f>
        <v>Nettoarbeitstage: 20</v>
      </c>
      <c r="I1" s="180"/>
      <c r="J1" s="180"/>
      <c r="K1" s="181"/>
      <c r="L1" s="182"/>
      <c r="M1" s="180"/>
      <c r="N1" s="183"/>
      <c r="O1" s="184" t="str">
        <f aca="false">Voreinstellungen!C3</f>
        <v>Name, Vorname</v>
      </c>
      <c r="P1" s="184"/>
    </row>
    <row r="2" customFormat="false" ht="15" hidden="false" customHeight="true" outlineLevel="0" collapsed="false">
      <c r="A2" s="178"/>
      <c r="B2" s="178"/>
      <c r="C2" s="178"/>
      <c r="D2" s="178"/>
      <c r="E2" s="178"/>
      <c r="F2" s="178"/>
      <c r="G2" s="178"/>
      <c r="H2" s="185"/>
      <c r="I2" s="185"/>
      <c r="J2" s="185"/>
      <c r="K2" s="186"/>
      <c r="L2" s="187"/>
      <c r="M2" s="185"/>
      <c r="N2" s="188"/>
      <c r="O2" s="189" t="str">
        <f aca="false">IF(ISBLANK(Voreinstellungen!C4),"","Personal-Nr.: "&amp;Voreinstellungen!C4)</f>
        <v>Personal-Nr.: 0</v>
      </c>
      <c r="P2" s="189"/>
    </row>
    <row r="3" s="200" customFormat="true" ht="36" hidden="false" customHeight="true" outlineLevel="0" collapsed="false">
      <c r="A3" s="291" t="s">
        <v>101</v>
      </c>
      <c r="B3" s="292"/>
      <c r="C3" s="293" t="s">
        <v>32</v>
      </c>
      <c r="D3" s="294" t="s">
        <v>102</v>
      </c>
      <c r="E3" s="294" t="s">
        <v>103</v>
      </c>
      <c r="F3" s="294" t="s">
        <v>104</v>
      </c>
      <c r="G3" s="294" t="s">
        <v>105</v>
      </c>
      <c r="H3" s="295" t="s">
        <v>4</v>
      </c>
      <c r="I3" s="295"/>
      <c r="J3" s="296" t="s">
        <v>30</v>
      </c>
      <c r="K3" s="297" t="s">
        <v>106</v>
      </c>
      <c r="L3" s="196" t="s">
        <v>107</v>
      </c>
      <c r="M3" s="298" t="s">
        <v>108</v>
      </c>
      <c r="N3" s="299" t="s">
        <v>109</v>
      </c>
      <c r="O3" s="300" t="s">
        <v>110</v>
      </c>
      <c r="P3" s="297" t="s">
        <v>111</v>
      </c>
    </row>
    <row r="4" s="101" customFormat="true" ht="12.8" hidden="false" customHeight="false" outlineLevel="0" collapsed="false">
      <c r="A4" s="201" t="n">
        <f aca="false">A1</f>
        <v>43039</v>
      </c>
      <c r="B4" s="202" t="n">
        <f aca="false">A4</f>
        <v>43039</v>
      </c>
      <c r="C4" s="203" t="str">
        <f aca="false">IF(ISERROR(VLOOKUP(B4,Feiertage,2,FALSE())),"",(VLOOKUP(B4,Feiertage,2,FALSE())))</f>
        <v>Allerheiligen</v>
      </c>
      <c r="D4" s="204"/>
      <c r="E4" s="204"/>
      <c r="F4" s="205" t="n">
        <f aca="false">IF(DAY(DATE(Voreinstellungen!$C$2,3,0))=29,Import!C306,Import!C307)</f>
        <v>0</v>
      </c>
      <c r="G4" s="205" t="n">
        <f aca="false">IF(DAY(DATE(Voreinstellungen!$C$2,3,0))=29,Import!D306,Import!D307)</f>
        <v>0</v>
      </c>
      <c r="H4" s="205" t="n">
        <f aca="false">IF(DAY(DATE(Voreinstellungen!$C$2,3,0))=29,Import!E306,Import!E307)</f>
        <v>0</v>
      </c>
      <c r="I4" s="206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7"/>
      <c r="K4" s="208" t="n">
        <f aca="false">IF(A4="","",IF(IF(D4&lt;E4,E4-D4,IF(E4="",0,E4-D4+1))+IF(F4&lt;G4,G4-F4,IF(G4="",0,G4-F4+1))-H4&gt;0,IF(D4&lt;E4,E4-D4,IF(E4="",0,E4-D4+1))+IF(F4&lt;G4,G4-F4,IF(G4="",0,G4-F4+1))-H4,0))</f>
        <v>0</v>
      </c>
      <c r="L4" s="209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</v>
      </c>
      <c r="M4" s="210" t="n">
        <f aca="false">IF(A4="","",ROUND(K4-L4,14))</f>
        <v>0</v>
      </c>
      <c r="N4" s="211" t="n">
        <f aca="true">IF(A4="","",INDIRECT(ADDRESS(MATCH(A4,SOLL_AZ_Ab,1)+11,WEEKDAY(A4,2)+3,,,"Voreinstellungen"),TRUE()))</f>
        <v>0.291666666666667</v>
      </c>
      <c r="O4" s="212"/>
      <c r="P4" s="213" t="n">
        <f aca="false">IF(A4="","",IF(M4&lt;&gt;"",ROUND(F36+M4,14),F36))</f>
        <v>-60.0833333333334</v>
      </c>
    </row>
    <row r="5" s="101" customFormat="true" ht="12.8" hidden="false" customHeight="false" outlineLevel="0" collapsed="false">
      <c r="A5" s="214" t="n">
        <f aca="false">A4+1</f>
        <v>43040</v>
      </c>
      <c r="B5" s="215" t="n">
        <f aca="false">A5</f>
        <v>43040</v>
      </c>
      <c r="C5" s="216" t="str">
        <f aca="false">IF(ISERROR(VLOOKUP(B5,Feiertage,2,FALSE())),"",(VLOOKUP(B5,Feiertage,2,FALSE())))</f>
        <v/>
      </c>
      <c r="D5" s="204"/>
      <c r="E5" s="204"/>
      <c r="F5" s="205" t="n">
        <f aca="false">IF(DAY(DATE(Voreinstellungen!$C$2,3,0))=29,Import!C308,Import!C307)</f>
        <v>0</v>
      </c>
      <c r="G5" s="205" t="n">
        <f aca="false">IF(DAY(DATE(Voreinstellungen!$C$2,3,0))=29,Import!D308,Import!D307)</f>
        <v>0</v>
      </c>
      <c r="H5" s="205" t="n">
        <f aca="false">IF(DAY(DATE(Voreinstellungen!$C$2,3,0))=29,Import!E308,Import!E307)</f>
        <v>0</v>
      </c>
      <c r="I5" s="217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8"/>
      <c r="K5" s="219" t="n">
        <f aca="false">IF(A5="","",IF(IF(D5&lt;E5,E5-D5,IF(E5="",0,E5-D5+1))+IF(F5&lt;G5,G5-F5,IF(G5="",0,G5-F5+1))-H5&gt;0,IF(D5&lt;E5,E5-D5,IF(E5="",0,E5-D5+1))+IF(F5&lt;G5,G5-F5,IF(G5="",0,G5-F5+1))-H5,0))</f>
        <v>0</v>
      </c>
      <c r="L5" s="220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21" t="n">
        <f aca="false">IF(A5="","",ROUND(K5-L5,14))</f>
        <v>-0.29166666666667</v>
      </c>
      <c r="N5" s="222" t="n">
        <f aca="true">IF(A5="","",INDIRECT(ADDRESS(MATCH(A5,SOLL_AZ_Ab,1)+11,WEEKDAY(A5,2)+3,,,"Voreinstellungen"),TRUE()))</f>
        <v>0.291666666666667</v>
      </c>
      <c r="O5" s="223"/>
      <c r="P5" s="224" t="n">
        <f aca="false">IF(A5="","",IF(M5&lt;&gt;"",ROUND(P4+M5,14),P4))</f>
        <v>-60.3750000000001</v>
      </c>
    </row>
    <row r="6" s="101" customFormat="true" ht="12.8" hidden="false" customHeight="false" outlineLevel="0" collapsed="false">
      <c r="A6" s="214" t="n">
        <f aca="false">A5+1</f>
        <v>43041</v>
      </c>
      <c r="B6" s="215" t="n">
        <f aca="false">A6</f>
        <v>43041</v>
      </c>
      <c r="C6" s="216" t="str">
        <f aca="false">IF(ISERROR(VLOOKUP(B6,Feiertage,2,FALSE())),"",(VLOOKUP(B6,Feiertage,2,FALSE())))</f>
        <v/>
      </c>
      <c r="D6" s="204"/>
      <c r="E6" s="204"/>
      <c r="F6" s="205" t="n">
        <f aca="false">IF(DAY(DATE(Voreinstellungen!$C$2,3,0))=29,Import!C309,Import!C308)</f>
        <v>0</v>
      </c>
      <c r="G6" s="205" t="n">
        <f aca="false">IF(DAY(DATE(Voreinstellungen!$C$2,3,0))=29,Import!D309,Import!D308)</f>
        <v>0</v>
      </c>
      <c r="H6" s="205" t="n">
        <f aca="false">IF(DAY(DATE(Voreinstellungen!$C$2,3,0))=29,Import!E309,Import!E308)</f>
        <v>0</v>
      </c>
      <c r="I6" s="217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8"/>
      <c r="K6" s="219" t="n">
        <f aca="false">IF(A6="","",IF(IF(D6&lt;E6,E6-D6,IF(E6="",0,E6-D6+1))+IF(F6&lt;G6,G6-F6,IF(G6="",0,G6-F6+1))-H6&gt;0,IF(D6&lt;E6,E6-D6,IF(E6="",0,E6-D6+1))+IF(F6&lt;G6,G6-F6,IF(G6="",0,G6-F6+1))-H6,0))</f>
        <v>0</v>
      </c>
      <c r="L6" s="220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21" t="n">
        <f aca="false">IF(A6="","",ROUND(K6-L6,14))</f>
        <v>-0.29166666666667</v>
      </c>
      <c r="N6" s="222" t="n">
        <f aca="true">IF(A6="","",INDIRECT(ADDRESS(MATCH(A6,SOLL_AZ_Ab,1)+11,WEEKDAY(A6,2)+3,,,"Voreinstellungen"),TRUE()))</f>
        <v>0.291666666666667</v>
      </c>
      <c r="O6" s="223"/>
      <c r="P6" s="224" t="n">
        <f aca="false">IF(A6="","",IF(M6&lt;&gt;"",ROUND(P5+M6,14),P5))</f>
        <v>-60.6666666666668</v>
      </c>
    </row>
    <row r="7" s="101" customFormat="true" ht="12.8" hidden="false" customHeight="false" outlineLevel="0" collapsed="false">
      <c r="A7" s="214" t="n">
        <f aca="false">A6+1</f>
        <v>43042</v>
      </c>
      <c r="B7" s="215" t="n">
        <f aca="false">A7</f>
        <v>43042</v>
      </c>
      <c r="C7" s="216" t="str">
        <f aca="false">IF(ISERROR(VLOOKUP(B7,Feiertage,2,FALSE())),"",(VLOOKUP(B7,Feiertage,2,FALSE())))</f>
        <v/>
      </c>
      <c r="D7" s="204"/>
      <c r="E7" s="204"/>
      <c r="F7" s="205" t="n">
        <f aca="false">IF(DAY(DATE(Voreinstellungen!$C$2,3,0))=29,Import!C310,Import!C309)</f>
        <v>0</v>
      </c>
      <c r="G7" s="205" t="n">
        <f aca="false">IF(DAY(DATE(Voreinstellungen!$C$2,3,0))=29,Import!D310,Import!D309)</f>
        <v>0</v>
      </c>
      <c r="H7" s="205" t="n">
        <f aca="false">IF(DAY(DATE(Voreinstellungen!$C$2,3,0))=29,Import!E310,Import!E309)</f>
        <v>0</v>
      </c>
      <c r="I7" s="217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8"/>
      <c r="K7" s="219" t="n">
        <f aca="false">IF(A7="","",IF(IF(D7&lt;E7,E7-D7,IF(E7="",0,E7-D7+1))+IF(F7&lt;G7,G7-F7,IF(G7="",0,G7-F7+1))-H7&gt;0,IF(D7&lt;E7,E7-D7,IF(E7="",0,E7-D7+1))+IF(F7&lt;G7,G7-F7,IF(G7="",0,G7-F7+1))-H7,0))</f>
        <v>0</v>
      </c>
      <c r="L7" s="220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21" t="n">
        <f aca="false">IF(A7="","",ROUND(K7-L7,14))</f>
        <v>-0.29166666666667</v>
      </c>
      <c r="N7" s="222" t="n">
        <f aca="true">IF(A7="","",INDIRECT(ADDRESS(MATCH(A7,SOLL_AZ_Ab,1)+11,WEEKDAY(A7,2)+3,,,"Voreinstellungen"),TRUE()))</f>
        <v>0.291666666666667</v>
      </c>
      <c r="O7" s="223"/>
      <c r="P7" s="224" t="n">
        <f aca="false">IF(A7="","",IF(M7&lt;&gt;"",ROUND(P6+M7,14),P6))</f>
        <v>-60.9583333333334</v>
      </c>
    </row>
    <row r="8" s="101" customFormat="true" ht="12.8" hidden="false" customHeight="false" outlineLevel="0" collapsed="false">
      <c r="A8" s="214" t="n">
        <f aca="false">A7+1</f>
        <v>43043</v>
      </c>
      <c r="B8" s="215" t="n">
        <f aca="false">A8</f>
        <v>43043</v>
      </c>
      <c r="C8" s="216" t="str">
        <f aca="false">IF(ISERROR(VLOOKUP(B8,Feiertage,2,FALSE())),"",(VLOOKUP(B8,Feiertage,2,FALSE())))</f>
        <v/>
      </c>
      <c r="D8" s="204"/>
      <c r="E8" s="204"/>
      <c r="F8" s="205" t="n">
        <f aca="false">IF(DAY(DATE(Voreinstellungen!$C$2,3,0))=29,Import!C311,Import!C310)</f>
        <v>0</v>
      </c>
      <c r="G8" s="205" t="n">
        <f aca="false">IF(DAY(DATE(Voreinstellungen!$C$2,3,0))=29,Import!D311,Import!D310)</f>
        <v>0</v>
      </c>
      <c r="H8" s="205" t="n">
        <f aca="false">IF(DAY(DATE(Voreinstellungen!$C$2,3,0))=29,Import!E311,Import!E310)</f>
        <v>0</v>
      </c>
      <c r="I8" s="217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8"/>
      <c r="K8" s="219" t="n">
        <f aca="false">IF(A8="","",IF(IF(D8&lt;E8,E8-D8,IF(E8="",0,E8-D8+1))+IF(F8&lt;G8,G8-F8,IF(G8="",0,G8-F8+1))-H8&gt;0,IF(D8&lt;E8,E8-D8,IF(E8="",0,E8-D8+1))+IF(F8&lt;G8,G8-F8,IF(G8="",0,G8-F8+1))-H8,0))</f>
        <v>0</v>
      </c>
      <c r="L8" s="220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21" t="n">
        <f aca="false">IF(A8="","",ROUND(K8-L8,14))</f>
        <v>-0.29166666666667</v>
      </c>
      <c r="N8" s="222" t="n">
        <f aca="true">IF(A8="","",INDIRECT(ADDRESS(MATCH(A8,SOLL_AZ_Ab,1)+11,WEEKDAY(A8,2)+3,,,"Voreinstellungen"),TRUE()))</f>
        <v>0.291666666666667</v>
      </c>
      <c r="O8" s="223"/>
      <c r="P8" s="224" t="n">
        <f aca="false">IF(A8="","",IF(M8&lt;&gt;"",ROUND(P7+M8,14),P7))</f>
        <v>-61.2500000000001</v>
      </c>
    </row>
    <row r="9" s="101" customFormat="true" ht="12.8" hidden="false" customHeight="false" outlineLevel="0" collapsed="false">
      <c r="A9" s="214" t="n">
        <f aca="false">A8+1</f>
        <v>43044</v>
      </c>
      <c r="B9" s="215" t="n">
        <f aca="false">A9</f>
        <v>43044</v>
      </c>
      <c r="C9" s="216" t="str">
        <f aca="false">IF(ISERROR(VLOOKUP(B9,Feiertage,2,FALSE())),"",(VLOOKUP(B9,Feiertage,2,FALSE())))</f>
        <v/>
      </c>
      <c r="D9" s="204"/>
      <c r="E9" s="204"/>
      <c r="F9" s="205" t="n">
        <f aca="false">IF(DAY(DATE(Voreinstellungen!$C$2,3,0))=29,Import!C312,Import!C311)</f>
        <v>0</v>
      </c>
      <c r="G9" s="205" t="n">
        <f aca="false">IF(DAY(DATE(Voreinstellungen!$C$2,3,0))=29,Import!D312,Import!D311)</f>
        <v>0</v>
      </c>
      <c r="H9" s="205" t="n">
        <f aca="false">IF(DAY(DATE(Voreinstellungen!$C$2,3,0))=29,Import!E312,Import!E311)</f>
        <v>0</v>
      </c>
      <c r="I9" s="217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8"/>
      <c r="K9" s="219" t="n">
        <f aca="false">IF(A9="","",IF(IF(D9&lt;E9,E9-D9,IF(E9="",0,E9-D9+1))+IF(F9&lt;G9,G9-F9,IF(G9="",0,G9-F9+1))-H9&gt;0,IF(D9&lt;E9,E9-D9,IF(E9="",0,E9-D9+1))+IF(F9&lt;G9,G9-F9,IF(G9="",0,G9-F9+1))-H9,0))</f>
        <v>0</v>
      </c>
      <c r="L9" s="220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</v>
      </c>
      <c r="M9" s="221" t="n">
        <f aca="false">IF(A9="","",ROUND(K9-L9,14))</f>
        <v>0</v>
      </c>
      <c r="N9" s="222" t="n">
        <f aca="true">IF(A9="","",INDIRECT(ADDRESS(MATCH(A9,SOLL_AZ_Ab,1)+11,WEEKDAY(A9,2)+3,,,"Voreinstellungen"),TRUE()))</f>
        <v>0</v>
      </c>
      <c r="O9" s="223"/>
      <c r="P9" s="224" t="n">
        <f aca="false">IF(A9="","",IF(M9&lt;&gt;"",ROUND(P8+M9,14),P8))</f>
        <v>-61.2500000000001</v>
      </c>
    </row>
    <row r="10" s="101" customFormat="true" ht="12.8" hidden="false" customHeight="false" outlineLevel="0" collapsed="false">
      <c r="A10" s="214" t="n">
        <f aca="false">A9+1</f>
        <v>43045</v>
      </c>
      <c r="B10" s="215" t="n">
        <f aca="false">A10</f>
        <v>43045</v>
      </c>
      <c r="C10" s="216" t="str">
        <f aca="false">IF(ISERROR(VLOOKUP(B10,Feiertage,2,FALSE())),"",(VLOOKUP(B10,Feiertage,2,FALSE())))</f>
        <v/>
      </c>
      <c r="D10" s="204"/>
      <c r="E10" s="204"/>
      <c r="F10" s="205" t="n">
        <f aca="false">IF(DAY(DATE(Voreinstellungen!$C$2,3,0))=29,Import!C313,Import!C312)</f>
        <v>0</v>
      </c>
      <c r="G10" s="205" t="n">
        <f aca="false">IF(DAY(DATE(Voreinstellungen!$C$2,3,0))=29,Import!D313,Import!D312)</f>
        <v>0</v>
      </c>
      <c r="H10" s="205" t="n">
        <f aca="false">IF(DAY(DATE(Voreinstellungen!$C$2,3,0))=29,Import!E313,Import!E312)</f>
        <v>0</v>
      </c>
      <c r="I10" s="217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8"/>
      <c r="K10" s="219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20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</v>
      </c>
      <c r="M10" s="221" t="n">
        <f aca="false">IF(A10="","",ROUND(K10-L10,14))</f>
        <v>0</v>
      </c>
      <c r="N10" s="222" t="n">
        <f aca="true">IF(A10="","",INDIRECT(ADDRESS(MATCH(A10,SOLL_AZ_Ab,1)+11,WEEKDAY(A10,2)+3,,,"Voreinstellungen"),TRUE()))</f>
        <v>0</v>
      </c>
      <c r="O10" s="223"/>
      <c r="P10" s="224" t="n">
        <f aca="false">IF(A10="","",IF(M10&lt;&gt;"",ROUND(P9+M10,14),P9))</f>
        <v>-61.2500000000001</v>
      </c>
    </row>
    <row r="11" s="101" customFormat="true" ht="12.8" hidden="false" customHeight="false" outlineLevel="0" collapsed="false">
      <c r="A11" s="214" t="n">
        <f aca="false">A10+1</f>
        <v>43046</v>
      </c>
      <c r="B11" s="215" t="n">
        <f aca="false">A11</f>
        <v>43046</v>
      </c>
      <c r="C11" s="216" t="str">
        <f aca="false">IF(ISERROR(VLOOKUP(B11,Feiertage,2,FALSE())),"",(VLOOKUP(B11,Feiertage,2,FALSE())))</f>
        <v/>
      </c>
      <c r="D11" s="204"/>
      <c r="E11" s="204"/>
      <c r="F11" s="205" t="n">
        <f aca="false">IF(DAY(DATE(Voreinstellungen!$C$2,3,0))=29,Import!C314,Import!C313)</f>
        <v>0</v>
      </c>
      <c r="G11" s="205" t="n">
        <f aca="false">IF(DAY(DATE(Voreinstellungen!$C$2,3,0))=29,Import!D314,Import!D313)</f>
        <v>0</v>
      </c>
      <c r="H11" s="205" t="n">
        <f aca="false">IF(DAY(DATE(Voreinstellungen!$C$2,3,0))=29,Import!E314,Import!E313)</f>
        <v>0</v>
      </c>
      <c r="I11" s="217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8"/>
      <c r="K11" s="219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20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21" t="n">
        <f aca="false">IF(A11="","",ROUND(K11-L11,14))</f>
        <v>-0.29166666666667</v>
      </c>
      <c r="N11" s="222" t="n">
        <f aca="true">IF(A11="","",INDIRECT(ADDRESS(MATCH(A11,SOLL_AZ_Ab,1)+11,WEEKDAY(A11,2)+3,,,"Voreinstellungen"),TRUE()))</f>
        <v>0.291666666666667</v>
      </c>
      <c r="O11" s="223"/>
      <c r="P11" s="224" t="n">
        <f aca="false">IF(A11="","",IF(M11&lt;&gt;"",ROUND(P10+M11,14),P10))</f>
        <v>-61.5416666666668</v>
      </c>
    </row>
    <row r="12" s="101" customFormat="true" ht="12.8" hidden="false" customHeight="false" outlineLevel="0" collapsed="false">
      <c r="A12" s="214" t="n">
        <f aca="false">A11+1</f>
        <v>43047</v>
      </c>
      <c r="B12" s="215" t="n">
        <f aca="false">A12</f>
        <v>43047</v>
      </c>
      <c r="C12" s="216" t="str">
        <f aca="false">IF(ISERROR(VLOOKUP(B12,Feiertage,2,FALSE())),"",(VLOOKUP(B12,Feiertage,2,FALSE())))</f>
        <v/>
      </c>
      <c r="D12" s="204"/>
      <c r="E12" s="204"/>
      <c r="F12" s="205" t="n">
        <f aca="false">IF(DAY(DATE(Voreinstellungen!$C$2,3,0))=29,Import!C315,Import!C314)</f>
        <v>0</v>
      </c>
      <c r="G12" s="205" t="n">
        <f aca="false">IF(DAY(DATE(Voreinstellungen!$C$2,3,0))=29,Import!D315,Import!D314)</f>
        <v>0</v>
      </c>
      <c r="H12" s="205" t="n">
        <f aca="false">IF(DAY(DATE(Voreinstellungen!$C$2,3,0))=29,Import!E315,Import!E314)</f>
        <v>0</v>
      </c>
      <c r="I12" s="217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8"/>
      <c r="K12" s="219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20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21" t="n">
        <f aca="false">IF(A12="","",ROUND(K12-L12,14))</f>
        <v>-0.29166666666667</v>
      </c>
      <c r="N12" s="222" t="n">
        <f aca="true">IF(A12="","",INDIRECT(ADDRESS(MATCH(A12,SOLL_AZ_Ab,1)+11,WEEKDAY(A12,2)+3,,,"Voreinstellungen"),TRUE()))</f>
        <v>0.291666666666667</v>
      </c>
      <c r="O12" s="223"/>
      <c r="P12" s="224" t="n">
        <f aca="false">IF(A12="","",IF(M12&lt;&gt;"",ROUND(P11+M12,14),P11))</f>
        <v>-61.8333333333335</v>
      </c>
    </row>
    <row r="13" s="101" customFormat="true" ht="12.8" hidden="false" customHeight="false" outlineLevel="0" collapsed="false">
      <c r="A13" s="214" t="n">
        <f aca="false">A12+1</f>
        <v>43048</v>
      </c>
      <c r="B13" s="215" t="n">
        <f aca="false">A13</f>
        <v>43048</v>
      </c>
      <c r="C13" s="216" t="str">
        <f aca="false">IF(ISERROR(VLOOKUP(B13,Feiertage,2,FALSE())),"",(VLOOKUP(B13,Feiertage,2,FALSE())))</f>
        <v/>
      </c>
      <c r="D13" s="204"/>
      <c r="E13" s="204"/>
      <c r="F13" s="205" t="n">
        <f aca="false">IF(DAY(DATE(Voreinstellungen!$C$2,3,0))=29,Import!C316,Import!C315)</f>
        <v>0</v>
      </c>
      <c r="G13" s="205" t="n">
        <f aca="false">IF(DAY(DATE(Voreinstellungen!$C$2,3,0))=29,Import!D316,Import!D315)</f>
        <v>0</v>
      </c>
      <c r="H13" s="205" t="n">
        <f aca="false">IF(DAY(DATE(Voreinstellungen!$C$2,3,0))=29,Import!E316,Import!E315)</f>
        <v>0</v>
      </c>
      <c r="I13" s="217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8"/>
      <c r="K13" s="219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20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21" t="n">
        <f aca="false">IF(A13="","",ROUND(K13-L13,14))</f>
        <v>-0.29166666666667</v>
      </c>
      <c r="N13" s="222" t="n">
        <f aca="true">IF(A13="","",INDIRECT(ADDRESS(MATCH(A13,SOLL_AZ_Ab,1)+11,WEEKDAY(A13,2)+3,,,"Voreinstellungen"),TRUE()))</f>
        <v>0.291666666666667</v>
      </c>
      <c r="O13" s="223"/>
      <c r="P13" s="224" t="n">
        <f aca="false">IF(A13="","",IF(M13&lt;&gt;"",ROUND(P12+M13,14),P12))</f>
        <v>-62.1250000000002</v>
      </c>
    </row>
    <row r="14" s="101" customFormat="true" ht="12.8" hidden="false" customHeight="false" outlineLevel="0" collapsed="false">
      <c r="A14" s="214" t="n">
        <f aca="false">A13+1</f>
        <v>43049</v>
      </c>
      <c r="B14" s="215" t="n">
        <f aca="false">A14</f>
        <v>43049</v>
      </c>
      <c r="C14" s="216" t="str">
        <f aca="false">IF(ISERROR(VLOOKUP(B14,Feiertage,2,FALSE())),"",(VLOOKUP(B14,Feiertage,2,FALSE())))</f>
        <v/>
      </c>
      <c r="D14" s="204"/>
      <c r="E14" s="204"/>
      <c r="F14" s="205" t="n">
        <f aca="false">IF(DAY(DATE(Voreinstellungen!$C$2,3,0))=29,Import!C317,Import!C316)</f>
        <v>0</v>
      </c>
      <c r="G14" s="205" t="n">
        <f aca="false">IF(DAY(DATE(Voreinstellungen!$C$2,3,0))=29,Import!D317,Import!D316)</f>
        <v>0</v>
      </c>
      <c r="H14" s="205" t="n">
        <f aca="false">IF(DAY(DATE(Voreinstellungen!$C$2,3,0))=29,Import!E317,Import!E316)</f>
        <v>0</v>
      </c>
      <c r="I14" s="217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8"/>
      <c r="K14" s="219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20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21" t="n">
        <f aca="false">IF(A14="","",ROUND(K14-L14,14))</f>
        <v>-0.29166666666667</v>
      </c>
      <c r="N14" s="222" t="n">
        <f aca="true">IF(A14="","",INDIRECT(ADDRESS(MATCH(A14,SOLL_AZ_Ab,1)+11,WEEKDAY(A14,2)+3,,,"Voreinstellungen"),TRUE()))</f>
        <v>0.291666666666667</v>
      </c>
      <c r="O14" s="223"/>
      <c r="P14" s="224" t="n">
        <f aca="false">IF(A14="","",IF(M14&lt;&gt;"",ROUND(P13+M14,14),P13))</f>
        <v>-62.4166666666668</v>
      </c>
    </row>
    <row r="15" s="101" customFormat="true" ht="12.8" hidden="false" customHeight="false" outlineLevel="0" collapsed="false">
      <c r="A15" s="214" t="n">
        <f aca="false">A14+1</f>
        <v>43050</v>
      </c>
      <c r="B15" s="215" t="n">
        <f aca="false">A15</f>
        <v>43050</v>
      </c>
      <c r="C15" s="216" t="str">
        <f aca="false">IF(ISERROR(VLOOKUP(B15,Feiertage,2,FALSE())),"",(VLOOKUP(B15,Feiertage,2,FALSE())))</f>
        <v/>
      </c>
      <c r="D15" s="204"/>
      <c r="E15" s="204"/>
      <c r="F15" s="205" t="n">
        <f aca="false">IF(DAY(DATE(Voreinstellungen!$C$2,3,0))=29,Import!C318,Import!C317)</f>
        <v>0</v>
      </c>
      <c r="G15" s="205" t="n">
        <f aca="false">IF(DAY(DATE(Voreinstellungen!$C$2,3,0))=29,Import!D318,Import!D317)</f>
        <v>0</v>
      </c>
      <c r="H15" s="205" t="n">
        <f aca="false">IF(DAY(DATE(Voreinstellungen!$C$2,3,0))=29,Import!E318,Import!E317)</f>
        <v>0</v>
      </c>
      <c r="I15" s="217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8"/>
      <c r="K15" s="219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20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21" t="n">
        <f aca="false">IF(A15="","",ROUND(K15-L15,14))</f>
        <v>-0.29166666666667</v>
      </c>
      <c r="N15" s="222" t="n">
        <f aca="true">IF(A15="","",INDIRECT(ADDRESS(MATCH(A15,SOLL_AZ_Ab,1)+11,WEEKDAY(A15,2)+3,,,"Voreinstellungen"),TRUE()))</f>
        <v>0.291666666666667</v>
      </c>
      <c r="O15" s="223"/>
      <c r="P15" s="224" t="n">
        <f aca="false">IF(A15="","",IF(M15&lt;&gt;"",ROUND(P14+M15,14),P14))</f>
        <v>-62.7083333333335</v>
      </c>
    </row>
    <row r="16" s="101" customFormat="true" ht="12.8" hidden="false" customHeight="false" outlineLevel="0" collapsed="false">
      <c r="A16" s="214" t="n">
        <f aca="false">A15+1</f>
        <v>43051</v>
      </c>
      <c r="B16" s="215" t="n">
        <f aca="false">A16</f>
        <v>43051</v>
      </c>
      <c r="C16" s="216" t="str">
        <f aca="false">IF(ISERROR(VLOOKUP(B16,Feiertage,2,FALSE())),"",(VLOOKUP(B16,Feiertage,2,FALSE())))</f>
        <v/>
      </c>
      <c r="D16" s="204"/>
      <c r="E16" s="204"/>
      <c r="F16" s="205" t="n">
        <f aca="false">IF(DAY(DATE(Voreinstellungen!$C$2,3,0))=29,Import!C319,Import!C318)</f>
        <v>0</v>
      </c>
      <c r="G16" s="205" t="n">
        <f aca="false">IF(DAY(DATE(Voreinstellungen!$C$2,3,0))=29,Import!D319,Import!D318)</f>
        <v>0</v>
      </c>
      <c r="H16" s="205" t="n">
        <f aca="false">IF(DAY(DATE(Voreinstellungen!$C$2,3,0))=29,Import!E319,Import!E318)</f>
        <v>0</v>
      </c>
      <c r="I16" s="217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8"/>
      <c r="K16" s="219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20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</v>
      </c>
      <c r="M16" s="221" t="n">
        <f aca="false">IF(A16="","",ROUND(K16-L16,14))</f>
        <v>0</v>
      </c>
      <c r="N16" s="222" t="n">
        <f aca="true">IF(A16="","",INDIRECT(ADDRESS(MATCH(A16,SOLL_AZ_Ab,1)+11,WEEKDAY(A16,2)+3,,,"Voreinstellungen"),TRUE()))</f>
        <v>0</v>
      </c>
      <c r="O16" s="223"/>
      <c r="P16" s="224" t="n">
        <f aca="false">IF(A16="","",IF(M16&lt;&gt;"",ROUND(P15+M16,14),P15))</f>
        <v>-62.7083333333335</v>
      </c>
    </row>
    <row r="17" s="101" customFormat="true" ht="12.8" hidden="false" customHeight="false" outlineLevel="0" collapsed="false">
      <c r="A17" s="214" t="n">
        <f aca="false">A16+1</f>
        <v>43052</v>
      </c>
      <c r="B17" s="215" t="n">
        <f aca="false">A17</f>
        <v>43052</v>
      </c>
      <c r="C17" s="216" t="str">
        <f aca="false">IF(ISERROR(VLOOKUP(B17,Feiertage,2,FALSE())),"",(VLOOKUP(B17,Feiertage,2,FALSE())))</f>
        <v/>
      </c>
      <c r="D17" s="204"/>
      <c r="E17" s="204"/>
      <c r="F17" s="205" t="n">
        <f aca="false">IF(DAY(DATE(Voreinstellungen!$C$2,3,0))=29,Import!C320,Import!C319)</f>
        <v>0</v>
      </c>
      <c r="G17" s="205" t="n">
        <f aca="false">IF(DAY(DATE(Voreinstellungen!$C$2,3,0))=29,Import!D320,Import!D319)</f>
        <v>0</v>
      </c>
      <c r="H17" s="205" t="n">
        <f aca="false">IF(DAY(DATE(Voreinstellungen!$C$2,3,0))=29,Import!E320,Import!E319)</f>
        <v>0</v>
      </c>
      <c r="I17" s="217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8"/>
      <c r="K17" s="219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20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</v>
      </c>
      <c r="M17" s="221" t="n">
        <f aca="false">IF(A17="","",ROUND(K17-L17,14))</f>
        <v>0</v>
      </c>
      <c r="N17" s="222" t="n">
        <f aca="true">IF(A17="","",INDIRECT(ADDRESS(MATCH(A17,SOLL_AZ_Ab,1)+11,WEEKDAY(A17,2)+3,,,"Voreinstellungen"),TRUE()))</f>
        <v>0</v>
      </c>
      <c r="O17" s="223"/>
      <c r="P17" s="224" t="n">
        <f aca="false">IF(A17="","",IF(M17&lt;&gt;"",ROUND(P16+M17,14),P16))</f>
        <v>-62.7083333333335</v>
      </c>
    </row>
    <row r="18" s="101" customFormat="true" ht="12.8" hidden="false" customHeight="false" outlineLevel="0" collapsed="false">
      <c r="A18" s="214" t="n">
        <f aca="false">A17+1</f>
        <v>43053</v>
      </c>
      <c r="B18" s="215" t="n">
        <f aca="false">A18</f>
        <v>43053</v>
      </c>
      <c r="C18" s="216" t="str">
        <f aca="false">IF(ISERROR(VLOOKUP(B18,Feiertage,2,FALSE())),"",(VLOOKUP(B18,Feiertage,2,FALSE())))</f>
        <v/>
      </c>
      <c r="D18" s="204"/>
      <c r="E18" s="204"/>
      <c r="F18" s="205" t="n">
        <f aca="false">IF(DAY(DATE(Voreinstellungen!$C$2,3,0))=29,Import!C321,Import!C320)</f>
        <v>0</v>
      </c>
      <c r="G18" s="205" t="n">
        <f aca="false">IF(DAY(DATE(Voreinstellungen!$C$2,3,0))=29,Import!D321,Import!D320)</f>
        <v>0</v>
      </c>
      <c r="H18" s="205" t="n">
        <f aca="false">IF(DAY(DATE(Voreinstellungen!$C$2,3,0))=29,Import!E321,Import!E320)</f>
        <v>0</v>
      </c>
      <c r="I18" s="217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8"/>
      <c r="K18" s="219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20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21" t="n">
        <f aca="false">IF(A18="","",ROUND(K18-L18,14))</f>
        <v>-0.29166666666667</v>
      </c>
      <c r="N18" s="222" t="n">
        <f aca="true">IF(A18="","",INDIRECT(ADDRESS(MATCH(A18,SOLL_AZ_Ab,1)+11,WEEKDAY(A18,2)+3,,,"Voreinstellungen"),TRUE()))</f>
        <v>0.291666666666667</v>
      </c>
      <c r="O18" s="223"/>
      <c r="P18" s="224" t="n">
        <f aca="false">IF(A18="","",IF(M18&lt;&gt;"",ROUND(P17+M18,14),P17))</f>
        <v>-63.0000000000002</v>
      </c>
    </row>
    <row r="19" s="101" customFormat="true" ht="12.8" hidden="false" customHeight="false" outlineLevel="0" collapsed="false">
      <c r="A19" s="214" t="n">
        <f aca="false">A18+1</f>
        <v>43054</v>
      </c>
      <c r="B19" s="215" t="n">
        <f aca="false">A19</f>
        <v>43054</v>
      </c>
      <c r="C19" s="216" t="str">
        <f aca="false">IF(ISERROR(VLOOKUP(B19,Feiertage,2,FALSE())),"",(VLOOKUP(B19,Feiertage,2,FALSE())))</f>
        <v/>
      </c>
      <c r="D19" s="204"/>
      <c r="E19" s="204"/>
      <c r="F19" s="205" t="n">
        <f aca="false">IF(DAY(DATE(Voreinstellungen!$C$2,3,0))=29,Import!C322,Import!C321)</f>
        <v>0</v>
      </c>
      <c r="G19" s="205" t="n">
        <f aca="false">IF(DAY(DATE(Voreinstellungen!$C$2,3,0))=29,Import!D322,Import!D321)</f>
        <v>0</v>
      </c>
      <c r="H19" s="205" t="n">
        <f aca="false">IF(DAY(DATE(Voreinstellungen!$C$2,3,0))=29,Import!E322,Import!E321)</f>
        <v>0</v>
      </c>
      <c r="I19" s="217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8"/>
      <c r="K19" s="219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20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21" t="n">
        <f aca="false">IF(A19="","",ROUND(K19-L19,14))</f>
        <v>-0.29166666666667</v>
      </c>
      <c r="N19" s="222" t="n">
        <f aca="true">IF(A19="","",INDIRECT(ADDRESS(MATCH(A19,SOLL_AZ_Ab,1)+11,WEEKDAY(A19,2)+3,,,"Voreinstellungen"),TRUE()))</f>
        <v>0.291666666666667</v>
      </c>
      <c r="O19" s="223"/>
      <c r="P19" s="224" t="n">
        <f aca="false">IF(A19="","",IF(M19&lt;&gt;"",ROUND(P18+M19,14),P18))</f>
        <v>-63.2916666666669</v>
      </c>
    </row>
    <row r="20" s="101" customFormat="true" ht="12.8" hidden="false" customHeight="false" outlineLevel="0" collapsed="false">
      <c r="A20" s="214" t="n">
        <f aca="false">A19+1</f>
        <v>43055</v>
      </c>
      <c r="B20" s="215" t="n">
        <f aca="false">A20</f>
        <v>43055</v>
      </c>
      <c r="C20" s="216" t="str">
        <f aca="false">IF(ISERROR(VLOOKUP(B20,Feiertage,2,FALSE())),"",(VLOOKUP(B20,Feiertage,2,FALSE())))</f>
        <v>Buß- und Bettag</v>
      </c>
      <c r="D20" s="204"/>
      <c r="E20" s="204"/>
      <c r="F20" s="205" t="n">
        <f aca="false">IF(DAY(DATE(Voreinstellungen!$C$2,3,0))=29,Import!C323,Import!C322)</f>
        <v>0</v>
      </c>
      <c r="G20" s="205" t="n">
        <f aca="false">IF(DAY(DATE(Voreinstellungen!$C$2,3,0))=29,Import!D323,Import!D322)</f>
        <v>0</v>
      </c>
      <c r="H20" s="205" t="n">
        <f aca="false">IF(DAY(DATE(Voreinstellungen!$C$2,3,0))=29,Import!E323,Import!E322)</f>
        <v>0</v>
      </c>
      <c r="I20" s="217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8"/>
      <c r="K20" s="219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20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</v>
      </c>
      <c r="M20" s="221" t="n">
        <f aca="false">IF(A20="","",ROUND(K20-L20,14))</f>
        <v>0</v>
      </c>
      <c r="N20" s="222" t="n">
        <f aca="true">IF(A20="","",INDIRECT(ADDRESS(MATCH(A20,SOLL_AZ_Ab,1)+11,WEEKDAY(A20,2)+3,,,"Voreinstellungen"),TRUE()))</f>
        <v>0.291666666666667</v>
      </c>
      <c r="O20" s="223"/>
      <c r="P20" s="224" t="n">
        <f aca="false">IF(A20="","",IF(M20&lt;&gt;"",ROUND(P19+M20,14),P19))</f>
        <v>-63.2916666666669</v>
      </c>
    </row>
    <row r="21" s="101" customFormat="true" ht="12.8" hidden="false" customHeight="false" outlineLevel="0" collapsed="false">
      <c r="A21" s="214" t="n">
        <f aca="false">A20+1</f>
        <v>43056</v>
      </c>
      <c r="B21" s="215" t="n">
        <f aca="false">A21</f>
        <v>43056</v>
      </c>
      <c r="C21" s="216" t="str">
        <f aca="false">IF(ISERROR(VLOOKUP(B21,Feiertage,2,FALSE())),"",(VLOOKUP(B21,Feiertage,2,FALSE())))</f>
        <v/>
      </c>
      <c r="D21" s="204"/>
      <c r="E21" s="204"/>
      <c r="F21" s="205" t="n">
        <f aca="false">IF(DAY(DATE(Voreinstellungen!$C$2,3,0))=29,Import!C324,Import!C323)</f>
        <v>0</v>
      </c>
      <c r="G21" s="205" t="n">
        <f aca="false">IF(DAY(DATE(Voreinstellungen!$C$2,3,0))=29,Import!D324,Import!D323)</f>
        <v>0</v>
      </c>
      <c r="H21" s="205" t="n">
        <f aca="false">IF(DAY(DATE(Voreinstellungen!$C$2,3,0))=29,Import!E324,Import!E323)</f>
        <v>0</v>
      </c>
      <c r="I21" s="217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8"/>
      <c r="K21" s="219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20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21" t="n">
        <f aca="false">IF(A21="","",ROUND(K21-L21,14))</f>
        <v>-0.29166666666667</v>
      </c>
      <c r="N21" s="222" t="n">
        <f aca="true">IF(A21="","",INDIRECT(ADDRESS(MATCH(A21,SOLL_AZ_Ab,1)+11,WEEKDAY(A21,2)+3,,,"Voreinstellungen"),TRUE()))</f>
        <v>0.291666666666667</v>
      </c>
      <c r="O21" s="223"/>
      <c r="P21" s="224" t="n">
        <f aca="false">IF(A21="","",IF(M21&lt;&gt;"",ROUND(P20+M21,14),P20))</f>
        <v>-63.5833333333336</v>
      </c>
    </row>
    <row r="22" s="101" customFormat="true" ht="12.8" hidden="false" customHeight="false" outlineLevel="0" collapsed="false">
      <c r="A22" s="214" t="n">
        <f aca="false">A21+1</f>
        <v>43057</v>
      </c>
      <c r="B22" s="215" t="n">
        <f aca="false">A22</f>
        <v>43057</v>
      </c>
      <c r="C22" s="216" t="str">
        <f aca="false">IF(ISERROR(VLOOKUP(B22,Feiertage,2,FALSE())),"",(VLOOKUP(B22,Feiertage,2,FALSE())))</f>
        <v/>
      </c>
      <c r="D22" s="204"/>
      <c r="E22" s="204"/>
      <c r="F22" s="205" t="n">
        <f aca="false">IF(DAY(DATE(Voreinstellungen!$C$2,3,0))=29,Import!C325,Import!C324)</f>
        <v>0</v>
      </c>
      <c r="G22" s="205" t="n">
        <f aca="false">IF(DAY(DATE(Voreinstellungen!$C$2,3,0))=29,Import!D325,Import!D324)</f>
        <v>0</v>
      </c>
      <c r="H22" s="205" t="n">
        <f aca="false">IF(DAY(DATE(Voreinstellungen!$C$2,3,0))=29,Import!E325,Import!E324)</f>
        <v>0</v>
      </c>
      <c r="I22" s="217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8"/>
      <c r="K22" s="219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20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21" t="n">
        <f aca="false">IF(A22="","",ROUND(K22-L22,14))</f>
        <v>-0.29166666666667</v>
      </c>
      <c r="N22" s="222" t="n">
        <f aca="true">IF(A22="","",INDIRECT(ADDRESS(MATCH(A22,SOLL_AZ_Ab,1)+11,WEEKDAY(A22,2)+3,,,"Voreinstellungen"),TRUE()))</f>
        <v>0.291666666666667</v>
      </c>
      <c r="O22" s="223"/>
      <c r="P22" s="224" t="n">
        <f aca="false">IF(A22="","",IF(M22&lt;&gt;"",ROUND(P21+M22,14),P21))</f>
        <v>-63.8750000000002</v>
      </c>
    </row>
    <row r="23" s="101" customFormat="true" ht="12.8" hidden="false" customHeight="false" outlineLevel="0" collapsed="false">
      <c r="A23" s="214" t="n">
        <f aca="false">A22+1</f>
        <v>43058</v>
      </c>
      <c r="B23" s="215" t="n">
        <f aca="false">A23</f>
        <v>43058</v>
      </c>
      <c r="C23" s="216" t="str">
        <f aca="false">IF(ISERROR(VLOOKUP(B23,Feiertage,2,FALSE())),"",(VLOOKUP(B23,Feiertage,2,FALSE())))</f>
        <v/>
      </c>
      <c r="D23" s="204"/>
      <c r="E23" s="204"/>
      <c r="F23" s="205" t="n">
        <f aca="false">IF(DAY(DATE(Voreinstellungen!$C$2,3,0))=29,Import!C326,Import!C325)</f>
        <v>0</v>
      </c>
      <c r="G23" s="205" t="n">
        <f aca="false">IF(DAY(DATE(Voreinstellungen!$C$2,3,0))=29,Import!D326,Import!D325)</f>
        <v>0</v>
      </c>
      <c r="H23" s="205" t="n">
        <f aca="false">IF(DAY(DATE(Voreinstellungen!$C$2,3,0))=29,Import!E326,Import!E325)</f>
        <v>0</v>
      </c>
      <c r="I23" s="217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8"/>
      <c r="K23" s="219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20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</v>
      </c>
      <c r="M23" s="221" t="n">
        <f aca="false">IF(A23="","",ROUND(K23-L23,14))</f>
        <v>0</v>
      </c>
      <c r="N23" s="222" t="n">
        <f aca="true">IF(A23="","",INDIRECT(ADDRESS(MATCH(A23,SOLL_AZ_Ab,1)+11,WEEKDAY(A23,2)+3,,,"Voreinstellungen"),TRUE()))</f>
        <v>0</v>
      </c>
      <c r="O23" s="223"/>
      <c r="P23" s="224" t="n">
        <f aca="false">IF(A23="","",IF(M23&lt;&gt;"",ROUND(P22+M23,14),P22))</f>
        <v>-63.8750000000002</v>
      </c>
    </row>
    <row r="24" s="101" customFormat="true" ht="12.8" hidden="false" customHeight="false" outlineLevel="0" collapsed="false">
      <c r="A24" s="214" t="n">
        <f aca="false">A23+1</f>
        <v>43059</v>
      </c>
      <c r="B24" s="215" t="n">
        <f aca="false">A24</f>
        <v>43059</v>
      </c>
      <c r="C24" s="216" t="str">
        <f aca="false">IF(ISERROR(VLOOKUP(B24,Feiertage,2,FALSE())),"",(VLOOKUP(B24,Feiertage,2,FALSE())))</f>
        <v/>
      </c>
      <c r="D24" s="204"/>
      <c r="E24" s="204"/>
      <c r="F24" s="205" t="n">
        <f aca="false">IF(DAY(DATE(Voreinstellungen!$C$2,3,0))=29,Import!C327,Import!C326)</f>
        <v>0</v>
      </c>
      <c r="G24" s="205" t="n">
        <f aca="false">IF(DAY(DATE(Voreinstellungen!$C$2,3,0))=29,Import!D327,Import!D326)</f>
        <v>0</v>
      </c>
      <c r="H24" s="205" t="n">
        <f aca="false">IF(DAY(DATE(Voreinstellungen!$C$2,3,0))=29,Import!E327,Import!E326)</f>
        <v>0</v>
      </c>
      <c r="I24" s="217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8"/>
      <c r="K24" s="219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20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</v>
      </c>
      <c r="M24" s="221" t="n">
        <f aca="false">IF(A24="","",ROUND(K24-L24,14))</f>
        <v>0</v>
      </c>
      <c r="N24" s="222" t="n">
        <f aca="true">IF(A24="","",INDIRECT(ADDRESS(MATCH(A24,SOLL_AZ_Ab,1)+11,WEEKDAY(A24,2)+3,,,"Voreinstellungen"),TRUE()))</f>
        <v>0</v>
      </c>
      <c r="O24" s="223"/>
      <c r="P24" s="224" t="n">
        <f aca="false">IF(A24="","",IF(M24&lt;&gt;"",ROUND(P23+M24,14),P23))</f>
        <v>-63.8750000000002</v>
      </c>
    </row>
    <row r="25" s="101" customFormat="true" ht="12.8" hidden="false" customHeight="false" outlineLevel="0" collapsed="false">
      <c r="A25" s="214" t="n">
        <f aca="false">A24+1</f>
        <v>43060</v>
      </c>
      <c r="B25" s="215" t="n">
        <f aca="false">A25</f>
        <v>43060</v>
      </c>
      <c r="C25" s="216" t="str">
        <f aca="false">IF(ISERROR(VLOOKUP(B25,Feiertage,2,FALSE())),"",(VLOOKUP(B25,Feiertage,2,FALSE())))</f>
        <v/>
      </c>
      <c r="D25" s="204"/>
      <c r="E25" s="204"/>
      <c r="F25" s="205" t="n">
        <f aca="false">IF(DAY(DATE(Voreinstellungen!$C$2,3,0))=29,Import!C328,Import!C327)</f>
        <v>0</v>
      </c>
      <c r="G25" s="205" t="n">
        <f aca="false">IF(DAY(DATE(Voreinstellungen!$C$2,3,0))=29,Import!D328,Import!D327)</f>
        <v>0</v>
      </c>
      <c r="H25" s="205" t="n">
        <f aca="false">IF(DAY(DATE(Voreinstellungen!$C$2,3,0))=29,Import!E328,Import!E327)</f>
        <v>0</v>
      </c>
      <c r="I25" s="217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8"/>
      <c r="K25" s="219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20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21" t="n">
        <f aca="false">IF(A25="","",ROUND(K25-L25,14))</f>
        <v>-0.29166666666667</v>
      </c>
      <c r="N25" s="222" t="n">
        <f aca="true">IF(A25="","",INDIRECT(ADDRESS(MATCH(A25,SOLL_AZ_Ab,1)+11,WEEKDAY(A25,2)+3,,,"Voreinstellungen"),TRUE()))</f>
        <v>0.291666666666667</v>
      </c>
      <c r="O25" s="223"/>
      <c r="P25" s="224" t="n">
        <f aca="false">IF(A25="","",IF(M25&lt;&gt;"",ROUND(P24+M25,14),P24))</f>
        <v>-64.1666666666669</v>
      </c>
    </row>
    <row r="26" s="101" customFormat="true" ht="12.8" hidden="false" customHeight="false" outlineLevel="0" collapsed="false">
      <c r="A26" s="214" t="n">
        <f aca="false">A25+1</f>
        <v>43061</v>
      </c>
      <c r="B26" s="215" t="n">
        <f aca="false">A26</f>
        <v>43061</v>
      </c>
      <c r="C26" s="216" t="str">
        <f aca="false">IF(ISERROR(VLOOKUP(B26,Feiertage,2,FALSE())),"",(VLOOKUP(B26,Feiertage,2,FALSE())))</f>
        <v/>
      </c>
      <c r="D26" s="204"/>
      <c r="E26" s="204"/>
      <c r="F26" s="205" t="n">
        <f aca="false">IF(DAY(DATE(Voreinstellungen!$C$2,3,0))=29,Import!C329,Import!C328)</f>
        <v>0</v>
      </c>
      <c r="G26" s="205" t="n">
        <f aca="false">IF(DAY(DATE(Voreinstellungen!$C$2,3,0))=29,Import!D329,Import!D328)</f>
        <v>0</v>
      </c>
      <c r="H26" s="205" t="n">
        <f aca="false">IF(DAY(DATE(Voreinstellungen!$C$2,3,0))=29,Import!E329,Import!E328)</f>
        <v>0</v>
      </c>
      <c r="I26" s="217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8"/>
      <c r="K26" s="219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20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21" t="n">
        <f aca="false">IF(A26="","",ROUND(K26-L26,14))</f>
        <v>-0.29166666666667</v>
      </c>
      <c r="N26" s="222" t="n">
        <f aca="true">IF(A26="","",INDIRECT(ADDRESS(MATCH(A26,SOLL_AZ_Ab,1)+11,WEEKDAY(A26,2)+3,,,"Voreinstellungen"),TRUE()))</f>
        <v>0.291666666666667</v>
      </c>
      <c r="O26" s="223"/>
      <c r="P26" s="224" t="n">
        <f aca="false">IF(A26="","",IF(M26&lt;&gt;"",ROUND(P25+M26,14),P25))</f>
        <v>-64.4583333333336</v>
      </c>
    </row>
    <row r="27" s="101" customFormat="true" ht="12.8" hidden="false" customHeight="false" outlineLevel="0" collapsed="false">
      <c r="A27" s="214" t="n">
        <f aca="false">A26+1</f>
        <v>43062</v>
      </c>
      <c r="B27" s="215" t="n">
        <f aca="false">A27</f>
        <v>43062</v>
      </c>
      <c r="C27" s="216" t="str">
        <f aca="false">IF(ISERROR(VLOOKUP(B27,Feiertage,2,FALSE())),"",(VLOOKUP(B27,Feiertage,2,FALSE())))</f>
        <v/>
      </c>
      <c r="D27" s="204"/>
      <c r="E27" s="204"/>
      <c r="F27" s="205" t="n">
        <f aca="false">IF(DAY(DATE(Voreinstellungen!$C$2,3,0))=29,Import!C330,Import!C329)</f>
        <v>0</v>
      </c>
      <c r="G27" s="205" t="n">
        <f aca="false">IF(DAY(DATE(Voreinstellungen!$C$2,3,0))=29,Import!D330,Import!D329)</f>
        <v>0</v>
      </c>
      <c r="H27" s="205" t="n">
        <f aca="false">IF(DAY(DATE(Voreinstellungen!$C$2,3,0))=29,Import!E330,Import!E329)</f>
        <v>0</v>
      </c>
      <c r="I27" s="217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8"/>
      <c r="K27" s="219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20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21" t="n">
        <f aca="false">IF(A27="","",ROUND(K27-L27,14))</f>
        <v>-0.29166666666667</v>
      </c>
      <c r="N27" s="222" t="n">
        <f aca="true">IF(A27="","",INDIRECT(ADDRESS(MATCH(A27,SOLL_AZ_Ab,1)+11,WEEKDAY(A27,2)+3,,,"Voreinstellungen"),TRUE()))</f>
        <v>0.291666666666667</v>
      </c>
      <c r="O27" s="223"/>
      <c r="P27" s="224" t="n">
        <f aca="false">IF(A27="","",IF(M27&lt;&gt;"",ROUND(P26+M27,14),P26))</f>
        <v>-64.7500000000003</v>
      </c>
    </row>
    <row r="28" s="101" customFormat="true" ht="12.8" hidden="false" customHeight="false" outlineLevel="0" collapsed="false">
      <c r="A28" s="214" t="n">
        <f aca="false">A27+1</f>
        <v>43063</v>
      </c>
      <c r="B28" s="215" t="n">
        <f aca="false">A28</f>
        <v>43063</v>
      </c>
      <c r="C28" s="216" t="str">
        <f aca="false">IF(ISERROR(VLOOKUP(B28,Feiertage,2,FALSE())),"",(VLOOKUP(B28,Feiertage,2,FALSE())))</f>
        <v/>
      </c>
      <c r="D28" s="204"/>
      <c r="E28" s="204"/>
      <c r="F28" s="205" t="n">
        <f aca="false">IF(DAY(DATE(Voreinstellungen!$C$2,3,0))=29,Import!C331,Import!C330)</f>
        <v>0</v>
      </c>
      <c r="G28" s="205" t="n">
        <f aca="false">IF(DAY(DATE(Voreinstellungen!$C$2,3,0))=29,Import!D331,Import!D330)</f>
        <v>0</v>
      </c>
      <c r="H28" s="205" t="n">
        <f aca="false">IF(DAY(DATE(Voreinstellungen!$C$2,3,0))=29,Import!E331,Import!E330)</f>
        <v>0</v>
      </c>
      <c r="I28" s="217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8"/>
      <c r="K28" s="219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20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21" t="n">
        <f aca="false">IF(A28="","",ROUND(K28-L28,14))</f>
        <v>-0.29166666666667</v>
      </c>
      <c r="N28" s="222" t="n">
        <f aca="true">IF(A28="","",INDIRECT(ADDRESS(MATCH(A28,SOLL_AZ_Ab,1)+11,WEEKDAY(A28,2)+3,,,"Voreinstellungen"),TRUE()))</f>
        <v>0.291666666666667</v>
      </c>
      <c r="O28" s="223"/>
      <c r="P28" s="224" t="n">
        <f aca="false">IF(A28="","",IF(M28&lt;&gt;"",ROUND(P27+M28,14),P27))</f>
        <v>-65.0416666666669</v>
      </c>
    </row>
    <row r="29" s="101" customFormat="true" ht="12.8" hidden="false" customHeight="false" outlineLevel="0" collapsed="false">
      <c r="A29" s="214" t="n">
        <f aca="false">A28+1</f>
        <v>43064</v>
      </c>
      <c r="B29" s="215" t="n">
        <f aca="false">A29</f>
        <v>43064</v>
      </c>
      <c r="C29" s="216" t="str">
        <f aca="false">IF(ISERROR(VLOOKUP(B29,Feiertage,2,FALSE())),"",(VLOOKUP(B29,Feiertage,2,FALSE())))</f>
        <v/>
      </c>
      <c r="D29" s="204"/>
      <c r="E29" s="204"/>
      <c r="F29" s="205" t="n">
        <f aca="false">IF(DAY(DATE(Voreinstellungen!$C$2,3,0))=29,Import!C332,Import!C331)</f>
        <v>0</v>
      </c>
      <c r="G29" s="205" t="n">
        <f aca="false">IF(DAY(DATE(Voreinstellungen!$C$2,3,0))=29,Import!D332,Import!D331)</f>
        <v>0</v>
      </c>
      <c r="H29" s="205" t="n">
        <f aca="false">IF(DAY(DATE(Voreinstellungen!$C$2,3,0))=29,Import!E332,Import!E331)</f>
        <v>0</v>
      </c>
      <c r="I29" s="217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8"/>
      <c r="K29" s="219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20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21" t="n">
        <f aca="false">IF(A29="","",ROUND(K29-L29,14))</f>
        <v>-0.29166666666667</v>
      </c>
      <c r="N29" s="222" t="n">
        <f aca="true">IF(A29="","",INDIRECT(ADDRESS(MATCH(A29,SOLL_AZ_Ab,1)+11,WEEKDAY(A29,2)+3,,,"Voreinstellungen"),TRUE()))</f>
        <v>0.291666666666667</v>
      </c>
      <c r="O29" s="223"/>
      <c r="P29" s="224" t="n">
        <f aca="false">IF(A29="","",IF(M29&lt;&gt;"",ROUND(P28+M29,14),P28))</f>
        <v>-65.3333333333336</v>
      </c>
    </row>
    <row r="30" s="101" customFormat="true" ht="12.8" hidden="false" customHeight="false" outlineLevel="0" collapsed="false">
      <c r="A30" s="214" t="n">
        <f aca="false">A29+1</f>
        <v>43065</v>
      </c>
      <c r="B30" s="215" t="n">
        <f aca="false">A30</f>
        <v>43065</v>
      </c>
      <c r="C30" s="216" t="str">
        <f aca="false">IF(ISERROR(VLOOKUP(B30,Feiertage,2,FALSE())),"",(VLOOKUP(B30,Feiertage,2,FALSE())))</f>
        <v/>
      </c>
      <c r="D30" s="204"/>
      <c r="E30" s="204"/>
      <c r="F30" s="205" t="n">
        <f aca="false">IF(DAY(DATE(Voreinstellungen!$C$2,3,0))=29,Import!C333,Import!C332)</f>
        <v>0</v>
      </c>
      <c r="G30" s="205" t="n">
        <f aca="false">IF(DAY(DATE(Voreinstellungen!$C$2,3,0))=29,Import!D333,Import!D332)</f>
        <v>0</v>
      </c>
      <c r="H30" s="205" t="n">
        <f aca="false">IF(DAY(DATE(Voreinstellungen!$C$2,3,0))=29,Import!E333,Import!E332)</f>
        <v>0</v>
      </c>
      <c r="I30" s="217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8"/>
      <c r="K30" s="219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20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</v>
      </c>
      <c r="M30" s="221" t="n">
        <f aca="false">IF(A30="","",ROUND(K30-L30,14))</f>
        <v>0</v>
      </c>
      <c r="N30" s="222" t="n">
        <f aca="true">IF(A30="","",INDIRECT(ADDRESS(MATCH(A30,SOLL_AZ_Ab,1)+11,WEEKDAY(A30,2)+3,,,"Voreinstellungen"),TRUE()))</f>
        <v>0</v>
      </c>
      <c r="O30" s="223"/>
      <c r="P30" s="224" t="n">
        <f aca="false">IF(A30="","",IF(M30&lt;&gt;"",ROUND(P29+M30,14),P29))</f>
        <v>-65.3333333333336</v>
      </c>
    </row>
    <row r="31" s="101" customFormat="true" ht="12.8" hidden="false" customHeight="false" outlineLevel="0" collapsed="false">
      <c r="A31" s="214" t="n">
        <f aca="false">A30+1</f>
        <v>43066</v>
      </c>
      <c r="B31" s="215" t="n">
        <f aca="false">A31</f>
        <v>43066</v>
      </c>
      <c r="C31" s="216" t="str">
        <f aca="false">IF(ISERROR(VLOOKUP(B31,Feiertage,2,FALSE())),"",(VLOOKUP(B31,Feiertage,2,FALSE())))</f>
        <v/>
      </c>
      <c r="D31" s="204"/>
      <c r="E31" s="204"/>
      <c r="F31" s="205" t="n">
        <f aca="false">IF(DAY(DATE(Voreinstellungen!$C$2,3,0))=29,Import!C334,Import!C333)</f>
        <v>0</v>
      </c>
      <c r="G31" s="205" t="n">
        <f aca="false">IF(DAY(DATE(Voreinstellungen!$C$2,3,0))=29,Import!D334,Import!D333)</f>
        <v>0</v>
      </c>
      <c r="H31" s="205" t="n">
        <f aca="false">IF(DAY(DATE(Voreinstellungen!$C$2,3,0))=29,Import!E334,Import!E333)</f>
        <v>0</v>
      </c>
      <c r="I31" s="217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8"/>
      <c r="K31" s="219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20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</v>
      </c>
      <c r="M31" s="221" t="n">
        <f aca="false">IF(A31="","",ROUND(K31-L31,14))</f>
        <v>0</v>
      </c>
      <c r="N31" s="222" t="n">
        <f aca="true">IF(A31="","",INDIRECT(ADDRESS(MATCH(A31,SOLL_AZ_Ab,1)+11,WEEKDAY(A31,2)+3,,,"Voreinstellungen"),TRUE()))</f>
        <v>0</v>
      </c>
      <c r="O31" s="223"/>
      <c r="P31" s="224" t="n">
        <f aca="false">IF(A31="","",IF(M31&lt;&gt;"",ROUND(P30+M31,14),P30))</f>
        <v>-65.3333333333336</v>
      </c>
    </row>
    <row r="32" s="101" customFormat="true" ht="12.8" hidden="false" customHeight="false" outlineLevel="0" collapsed="false">
      <c r="A32" s="214" t="n">
        <f aca="false">IF(MONTH(A31+1)&gt;MONTH(A31),"",A31+1)</f>
        <v>43067</v>
      </c>
      <c r="B32" s="215" t="n">
        <f aca="false">A32</f>
        <v>43067</v>
      </c>
      <c r="C32" s="216" t="str">
        <f aca="false">IF(ISERROR(VLOOKUP(A32,Feiertage,2,FALSE())),"",(VLOOKUP(A32,Feiertage,2,FALSE())))</f>
        <v/>
      </c>
      <c r="D32" s="204"/>
      <c r="E32" s="204"/>
      <c r="F32" s="205" t="n">
        <f aca="false">IF(DAY(DATE(Voreinstellungen!$C$2,3,0))=29,Import!C335,Import!C334)</f>
        <v>0</v>
      </c>
      <c r="G32" s="205" t="n">
        <f aca="false">IF(DAY(DATE(Voreinstellungen!$C$2,3,0))=29,Import!D335,Import!D334)</f>
        <v>0</v>
      </c>
      <c r="H32" s="205" t="n">
        <f aca="false">IF(DAY(DATE(Voreinstellungen!$C$2,3,0))=29,Import!E335,Import!E334)</f>
        <v>0</v>
      </c>
      <c r="I32" s="217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8"/>
      <c r="K32" s="219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20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21" t="n">
        <f aca="false">IF(A32="","",ROUND(K32-L32,14))</f>
        <v>-0.29166666666667</v>
      </c>
      <c r="N32" s="222" t="n">
        <f aca="true">IF(A32="","",INDIRECT(ADDRESS(MATCH(A32,SOLL_AZ_Ab,1)+11,WEEKDAY(A32,2)+3,,,"Voreinstellungen"),TRUE()))</f>
        <v>0.291666666666667</v>
      </c>
      <c r="O32" s="223"/>
      <c r="P32" s="224" t="n">
        <f aca="false">IF(A32="","",IF(M32&lt;&gt;"",ROUND(P31+M32,14),P31))</f>
        <v>-65.6250000000003</v>
      </c>
    </row>
    <row r="33" s="101" customFormat="true" ht="12.8" hidden="false" customHeight="false" outlineLevel="0" collapsed="false">
      <c r="A33" s="214" t="n">
        <f aca="false">IF(MONTH(A31+2)&gt;MONTH(A31),"",A31+2)</f>
        <v>43068</v>
      </c>
      <c r="B33" s="215" t="n">
        <f aca="false">A33</f>
        <v>43068</v>
      </c>
      <c r="C33" s="216" t="str">
        <f aca="false">IF(ISERROR(VLOOKUP(A33,Feiertage,2,FALSE())),"",(VLOOKUP(A33,Feiertage,2,FALSE())))</f>
        <v/>
      </c>
      <c r="D33" s="204"/>
      <c r="E33" s="204"/>
      <c r="F33" s="205" t="n">
        <f aca="false">IF(DAY(DATE(Voreinstellungen!$C$2,3,0))=29,Import!C336,Import!C335)</f>
        <v>0</v>
      </c>
      <c r="G33" s="205" t="n">
        <f aca="false">IF(DAY(DATE(Voreinstellungen!$C$2,3,0))=29,Import!D336,Import!D335)</f>
        <v>0</v>
      </c>
      <c r="H33" s="205" t="n">
        <f aca="false">IF(DAY(DATE(Voreinstellungen!$C$2,3,0))=29,Import!E336,Import!E335)</f>
        <v>0</v>
      </c>
      <c r="I33" s="217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8"/>
      <c r="K33" s="219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20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21" t="n">
        <f aca="false">IF(A33="","",ROUND(K33-L33,14))</f>
        <v>-0.29166666666667</v>
      </c>
      <c r="N33" s="222" t="n">
        <f aca="true">IF(A33="","",INDIRECT(ADDRESS(MATCH(A33,SOLL_AZ_Ab,1)+11,WEEKDAY(A33,2)+3,,,"Voreinstellungen"),TRUE()))</f>
        <v>0.291666666666667</v>
      </c>
      <c r="O33" s="223"/>
      <c r="P33" s="224" t="n">
        <f aca="false">IF(A33="","",IF(M33&lt;&gt;"",ROUND(P32+M33,14),P32))</f>
        <v>-65.916666666667</v>
      </c>
    </row>
    <row r="34" s="101" customFormat="true" ht="12.8" hidden="false" customHeight="false" outlineLevel="0" collapsed="false">
      <c r="A34" s="225" t="str">
        <f aca="false">IF(MONTH(A31+3)&gt;MONTH(A31),"",A31+3)</f>
        <v/>
      </c>
      <c r="B34" s="226" t="str">
        <f aca="false">A34</f>
        <v/>
      </c>
      <c r="C34" s="227" t="str">
        <f aca="false">IF(ISERROR(VLOOKUP(A34,Feiertage,2,FALSE())),"",(VLOOKUP(A34,Feiertage,2,FALSE())))</f>
        <v/>
      </c>
      <c r="D34" s="303"/>
      <c r="E34" s="303"/>
      <c r="F34" s="303"/>
      <c r="G34" s="303"/>
      <c r="H34" s="304"/>
      <c r="I34" s="228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9"/>
      <c r="K34" s="230" t="str">
        <f aca="false">IF(A34="","",IF(IF(D34&lt;E34,E34-D34,IF(E34="",0,E34-D34+1))+IF(F34&lt;G34,G34-F34,IF(G34="",0,G34-F34+1))-H34&gt;0,IF(D34&lt;E34,E34-D34,IF(E34="",0,E34-D34+1))+IF(F34&lt;G34,G34-F34,IF(G34="",0,G34-F34+1))-H34,0))</f>
        <v/>
      </c>
      <c r="L34" s="231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2" t="str">
        <f aca="false">IF(A34="","",ROUND(K34-L34,14))</f>
        <v/>
      </c>
      <c r="N34" s="233" t="str">
        <f aca="true">IF(A34="","",INDIRECT(ADDRESS(MATCH(A34,SOLL_AZ_Ab,1)+11,WEEKDAY(A34,2)+3,,,"Voreinstellungen"),TRUE()))</f>
        <v/>
      </c>
      <c r="O34" s="234"/>
      <c r="P34" s="235" t="str">
        <f aca="false">IF(A34="","",IF(M34&lt;&gt;"",ROUND(P33+M34,14),P33))</f>
        <v/>
      </c>
    </row>
    <row r="35" s="101" customFormat="true" ht="11.5" hidden="false" customHeight="false" outlineLevel="0" collapsed="false">
      <c r="B35" s="236"/>
      <c r="C35" s="236"/>
      <c r="D35" s="236"/>
      <c r="E35" s="237"/>
      <c r="F35" s="237"/>
      <c r="G35" s="238"/>
      <c r="H35" s="239"/>
      <c r="I35" s="239"/>
      <c r="J35" s="239"/>
      <c r="K35" s="238"/>
      <c r="L35" s="240"/>
      <c r="M35" s="240"/>
      <c r="N35" s="89"/>
      <c r="O35" s="89"/>
      <c r="P35" s="89"/>
    </row>
    <row r="36" s="177" customFormat="true" ht="12.75" hidden="false" customHeight="true" outlineLevel="0" collapsed="false">
      <c r="A36" s="241"/>
      <c r="B36" s="242"/>
      <c r="C36" s="242"/>
      <c r="D36" s="243"/>
      <c r="E36" s="244" t="str">
        <f aca="false">"Übertrag "&amp;TEXT(DATE(YEAR(A1),MONTH(A1)-1,1),"MMMM JJJJ")&amp;":"</f>
        <v>Übertrag Oktober 2021:</v>
      </c>
      <c r="F36" s="245" t="n">
        <f aca="false">Oktober!F40</f>
        <v>-60.0833333333334</v>
      </c>
      <c r="G36" s="176"/>
      <c r="H36" s="176"/>
      <c r="I36" s="246"/>
      <c r="J36" s="247" t="n">
        <f aca="false">COUNTIF(J4:J34,Voreinstellungen!B21)+SUMIF(J4:J34,Voreinstellungen!B22,Berechnungen!AF2:AF32)</f>
        <v>0</v>
      </c>
      <c r="K36" s="248" t="s">
        <v>112</v>
      </c>
      <c r="L36" s="248"/>
      <c r="M36" s="248"/>
      <c r="N36" s="248"/>
      <c r="O36" s="248"/>
      <c r="P36" s="249" t="n">
        <f aca="false">(SUMIF(J4:J34,Voreinstellungen!B21,L4:L34)-SUMIF(J4:J34,Voreinstellungen!B21,N4:N34)+SUMIF(J4:J34,Voreinstellungen!B22,L4:L34)-SUMIF(J4:J34,Voreinstellungen!B22,N4:N34))*-1</f>
        <v>-0</v>
      </c>
    </row>
    <row r="37" s="177" customFormat="true" ht="12.75" hidden="false" customHeight="true" outlineLevel="0" collapsed="false">
      <c r="A37" s="250"/>
      <c r="B37" s="251"/>
      <c r="C37" s="251"/>
      <c r="D37" s="252"/>
      <c r="E37" s="253" t="str">
        <f aca="false">"SOLL Arbeitszeit ("&amp;TEXT(A1,"MMMM")&amp;"):"</f>
        <v>SOLL Arbeitszeit (November):</v>
      </c>
      <c r="F37" s="254" t="n">
        <f aca="false">SUM(L4:L34)</f>
        <v>5.83333333333334</v>
      </c>
      <c r="G37" s="176"/>
      <c r="H37" s="176"/>
      <c r="I37" s="255"/>
      <c r="J37" s="256" t="n">
        <f aca="false">COUNTIF(J4:J34,Voreinstellungen!B25)+(COUNTIF(J4:J34,Voreinstellungen!B26)*Voreinstellungen!C26)</f>
        <v>0</v>
      </c>
      <c r="K37" s="257" t="str">
        <f aca="false">"Urlaub (U/UH) aktuell noch Verfügbar: "&amp;Voreinstellungen!C38&amp;" Tag(e)"</f>
        <v>Urlaub (U/UH) aktuell noch Verfügbar: 30 Tag(e)</v>
      </c>
      <c r="L37" s="257"/>
      <c r="M37" s="257"/>
      <c r="N37" s="257"/>
      <c r="O37" s="257"/>
      <c r="P37" s="258" t="n">
        <f aca="false">SUMIF(J4:J34,Voreinstellungen!B25,N4:N34)+(SUMIF(J4:J34,Voreinstellungen!B26,N4:N34)*0.5)</f>
        <v>0</v>
      </c>
    </row>
    <row r="38" s="177" customFormat="true" ht="12.75" hidden="false" customHeight="true" outlineLevel="0" collapsed="false">
      <c r="A38" s="259"/>
      <c r="B38" s="260"/>
      <c r="C38" s="260"/>
      <c r="D38" s="252"/>
      <c r="E38" s="253" t="str">
        <f aca="false">"IST Arbeitszeit ("&amp;TEXT(A1,"MMMM")&amp;"):"</f>
        <v>IST Arbeitszeit (November):</v>
      </c>
      <c r="F38" s="261" t="n">
        <f aca="false">SUM(K4:K34)</f>
        <v>0</v>
      </c>
      <c r="G38" s="176"/>
      <c r="H38" s="176"/>
      <c r="I38" s="255"/>
      <c r="J38" s="262" t="n">
        <f aca="false">COUNTIF(J4:J34,"G")</f>
        <v>0</v>
      </c>
      <c r="K38" s="257" t="s">
        <v>113</v>
      </c>
      <c r="L38" s="257"/>
      <c r="M38" s="257"/>
      <c r="N38" s="257"/>
      <c r="O38" s="257"/>
      <c r="P38" s="263"/>
    </row>
    <row r="39" s="177" customFormat="true" ht="12.75" hidden="false" customHeight="true" outlineLevel="0" collapsed="false">
      <c r="A39" s="259"/>
      <c r="B39" s="260"/>
      <c r="C39" s="260"/>
      <c r="D39" s="252"/>
      <c r="E39" s="264" t="s">
        <v>114</v>
      </c>
      <c r="F39" s="265"/>
      <c r="G39" s="176"/>
      <c r="H39" s="176"/>
      <c r="I39" s="266"/>
      <c r="J39" s="256" t="n">
        <f aca="false">COUNTIF(J4:J34,Voreinstellungen!B23)+SUMIF(J4:J34,Voreinstellungen!B24,Berechnungen!AF2:AF32)</f>
        <v>0</v>
      </c>
      <c r="K39" s="257" t="s">
        <v>115</v>
      </c>
      <c r="L39" s="257"/>
      <c r="M39" s="257"/>
      <c r="N39" s="257"/>
      <c r="O39" s="257"/>
      <c r="P39" s="267" t="n">
        <f aca="false">(SUMIF(J4:J34,Voreinstellungen!B23,L4:L34)-SUMIF(J4:J34,Voreinstellungen!B23,N4:N34)+SUMIF(J4:J34,Voreinstellungen!B24,L4:L34)-SUMIF(J4:J34,Voreinstellungen!B24,N4:N34))*-1</f>
        <v>-0</v>
      </c>
    </row>
    <row r="40" s="177" customFormat="true" ht="12.75" hidden="false" customHeight="true" outlineLevel="0" collapsed="false">
      <c r="A40" s="268"/>
      <c r="B40" s="269"/>
      <c r="C40" s="269"/>
      <c r="D40" s="270"/>
      <c r="E40" s="271" t="s">
        <v>116</v>
      </c>
      <c r="F40" s="272" t="n">
        <f aca="false">ROUND(F38+F36-F39-F37,14)</f>
        <v>-65.9166666666667</v>
      </c>
      <c r="G40" s="176"/>
      <c r="H40" s="176"/>
      <c r="I40" s="273"/>
      <c r="J40" s="274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5" t="s">
        <v>117</v>
      </c>
      <c r="L40" s="275"/>
      <c r="M40" s="275"/>
      <c r="N40" s="275"/>
      <c r="O40" s="275"/>
      <c r="P40" s="276"/>
    </row>
    <row r="41" s="177" customFormat="true" ht="12.75" hidden="false" customHeight="true" outlineLevel="0" collapsed="false">
      <c r="A41" s="174"/>
      <c r="B41" s="174"/>
      <c r="C41" s="174"/>
      <c r="D41" s="175"/>
      <c r="E41" s="174"/>
      <c r="F41" s="174"/>
      <c r="G41" s="174"/>
      <c r="H41" s="176"/>
      <c r="I41" s="176"/>
      <c r="J41" s="176"/>
      <c r="K41" s="174"/>
      <c r="L41" s="176"/>
      <c r="M41" s="176"/>
      <c r="N41" s="174"/>
      <c r="O41" s="174"/>
      <c r="P41" s="174"/>
    </row>
    <row r="42" s="177" customFormat="true" ht="12.75" hidden="false" customHeight="true" outlineLevel="0" collapsed="false">
      <c r="A42" s="277"/>
      <c r="B42" s="277"/>
      <c r="C42" s="277"/>
      <c r="D42" s="277"/>
      <c r="E42" s="277"/>
      <c r="F42" s="278"/>
      <c r="G42" s="174"/>
      <c r="H42" s="176"/>
      <c r="I42" s="176"/>
      <c r="J42" s="279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80" t="str">
        <f aca="false">IF(Voreinstellungen!A28="","",REPT(Voreinstellungen!A28,1) &amp; " (" &amp; REPT(Voreinstellungen!B28,1) &amp; ")")</f>
        <v>Bereitschaft (B)</v>
      </c>
      <c r="L42" s="280"/>
      <c r="M42" s="280"/>
      <c r="N42" s="280"/>
      <c r="O42" s="280"/>
      <c r="P42" s="281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7" customFormat="true" ht="12.75" hidden="false" customHeight="true" outlineLevel="0" collapsed="false">
      <c r="A43" s="282"/>
      <c r="B43" s="282"/>
      <c r="C43" s="282"/>
      <c r="D43" s="282"/>
      <c r="E43" s="282"/>
      <c r="F43" s="283"/>
      <c r="G43" s="174"/>
      <c r="H43" s="176"/>
      <c r="I43" s="176"/>
      <c r="J43" s="284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5" t="str">
        <f aca="false">IF(Voreinstellungen!A29="","",REPT(Voreinstellungen!A29,1) &amp; " (" &amp; REPT(Voreinstellungen!B29,1) &amp; ")")</f>
        <v>Eigener Code 1 (E1)</v>
      </c>
      <c r="L43" s="285"/>
      <c r="M43" s="285"/>
      <c r="N43" s="285"/>
      <c r="O43" s="285"/>
      <c r="P43" s="267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7" customFormat="true" ht="12.75" hidden="false" customHeight="true" outlineLevel="0" collapsed="false">
      <c r="A44" s="286" t="s">
        <v>70</v>
      </c>
      <c r="B44" s="286"/>
      <c r="C44" s="286"/>
      <c r="D44" s="286"/>
      <c r="E44" s="286"/>
      <c r="F44" s="287" t="s">
        <v>118</v>
      </c>
      <c r="G44" s="174"/>
      <c r="H44" s="176"/>
      <c r="I44" s="176"/>
      <c r="J44" s="284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5" t="str">
        <f aca="false">IF(Voreinstellungen!A30="","",REPT(Voreinstellungen!A30,1) &amp; " (" &amp; REPT(Voreinstellungen!B30,1) &amp; ")")</f>
        <v>Eigener Code 2 (E2)</v>
      </c>
      <c r="L44" s="285"/>
      <c r="M44" s="285"/>
      <c r="N44" s="285"/>
      <c r="O44" s="285"/>
      <c r="P44" s="267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7" customFormat="true" ht="12.75" hidden="false" customHeight="true" outlineLevel="0" collapsed="false">
      <c r="A45" s="277"/>
      <c r="B45" s="277"/>
      <c r="C45" s="277"/>
      <c r="D45" s="277"/>
      <c r="E45" s="277"/>
      <c r="F45" s="278"/>
      <c r="G45" s="174"/>
      <c r="H45" s="176"/>
      <c r="I45" s="176"/>
      <c r="J45" s="284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5" t="str">
        <f aca="false">IF(Voreinstellungen!A31="","",REPT(Voreinstellungen!A31,1) &amp; " (" &amp; REPT(Voreinstellungen!B31,1) &amp; ")")</f>
        <v>Eigener Code 3 (E3)</v>
      </c>
      <c r="L45" s="285"/>
      <c r="M45" s="285"/>
      <c r="N45" s="285"/>
      <c r="O45" s="285"/>
      <c r="P45" s="267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7" customFormat="true" ht="12.75" hidden="false" customHeight="true" outlineLevel="0" collapsed="false">
      <c r="A46" s="282"/>
      <c r="B46" s="282"/>
      <c r="C46" s="282"/>
      <c r="D46" s="282"/>
      <c r="E46" s="282"/>
      <c r="F46" s="283"/>
      <c r="G46" s="174"/>
      <c r="H46" s="176"/>
      <c r="I46" s="176"/>
      <c r="J46" s="284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5" t="str">
        <f aca="false">IF(Voreinstellungen!A32="","",REPT(Voreinstellungen!A32,1) &amp; " (" &amp; REPT(Voreinstellungen!B32,1) &amp; ")")</f>
        <v>Eigener Code 4 (E4)</v>
      </c>
      <c r="L46" s="285"/>
      <c r="M46" s="285"/>
      <c r="N46" s="285"/>
      <c r="O46" s="285"/>
      <c r="P46" s="267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7" customFormat="true" ht="12.75" hidden="false" customHeight="true" outlineLevel="0" collapsed="false">
      <c r="A47" s="286" t="s">
        <v>70</v>
      </c>
      <c r="B47" s="286"/>
      <c r="C47" s="286"/>
      <c r="D47" s="286"/>
      <c r="E47" s="286"/>
      <c r="F47" s="287" t="s">
        <v>119</v>
      </c>
      <c r="G47" s="174"/>
      <c r="H47" s="176"/>
      <c r="I47" s="176"/>
      <c r="J47" s="288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9" t="str">
        <f aca="false">IF(Voreinstellungen!A33="","",REPT(Voreinstellungen!A33,1) &amp; " (" &amp; REPT(Voreinstellungen!B33,1) &amp; ")")</f>
        <v>Eigener Code 5 (E5)</v>
      </c>
      <c r="L47" s="289"/>
      <c r="M47" s="289"/>
      <c r="N47" s="289"/>
      <c r="O47" s="289"/>
      <c r="P47" s="290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Yn1QfI9S2U5kLH9cjDGdBxrLeiYuspuqRYtVa9eRzS46723CvyaykvOvXhNOUcbUs+34e5KOv/WGsrCmQ1nqQ==" saltValue="ebUJArveAQEcpKzpdCTUwA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72">
      <formula>MOD(J36,1)=0</formula>
    </cfRule>
  </conditionalFormatting>
  <conditionalFormatting sqref="O4:P34 A4:M34">
    <cfRule type="expression" priority="3" aboveAverage="0" equalAverage="0" bottom="0" percent="0" rank="0" text="" dxfId="73">
      <formula>WEEKDAY($A4,2)=6</formula>
    </cfRule>
    <cfRule type="expression" priority="4" aboveAverage="0" equalAverage="0" bottom="0" percent="0" rank="0" text="" dxfId="74">
      <formula>OR(WEEKDAY($A4,2)=7,$C4&lt;&gt;"")</formula>
    </cfRule>
  </conditionalFormatting>
  <conditionalFormatting sqref="D5:D34 D4 E4:E33">
    <cfRule type="expression" priority="5" aboveAverage="0" equalAverage="0" bottom="0" percent="0" rank="0" text="" dxfId="75">
      <formula>ISTEXT($D4)</formula>
    </cfRule>
  </conditionalFormatting>
  <conditionalFormatting sqref="E5:E34">
    <cfRule type="expression" priority="6" aboveAverage="0" equalAverage="0" bottom="0" percent="0" rank="0" text="" dxfId="76">
      <formula>ISTEXT($E3)</formula>
    </cfRule>
  </conditionalFormatting>
  <conditionalFormatting sqref="F5:F34 G5:H33">
    <cfRule type="expression" priority="7" aboveAverage="0" equalAverage="0" bottom="0" percent="0" rank="0" text="" dxfId="77">
      <formula>ISTEXT($E5)</formula>
    </cfRule>
  </conditionalFormatting>
  <conditionalFormatting sqref="G34">
    <cfRule type="expression" priority="8" aboveAverage="0" equalAverage="0" bottom="0" percent="0" rank="0" text="" dxfId="78">
      <formula>ISTEXT($F4)</formula>
    </cfRule>
  </conditionalFormatting>
  <conditionalFormatting sqref="H34">
    <cfRule type="expression" priority="9" aboveAverage="0" equalAverage="0" bottom="0" percent="0" rank="0" text="" dxfId="79">
      <formula>ISTEXT($G4)</formula>
    </cfRule>
  </conditionalFormatting>
  <conditionalFormatting sqref="N4:N34">
    <cfRule type="expression" priority="10" aboveAverage="0" equalAverage="0" bottom="0" percent="0" rank="0" text="" dxfId="80">
      <formula>WEEKDAY($A4,2)=6</formula>
    </cfRule>
    <cfRule type="expression" priority="11" aboveAverage="0" equalAverage="0" bottom="0" percent="0" rank="0" text="" dxfId="81">
      <formula>OR(WEEKDAY($A4,2)=7,$C4&lt;&gt;"")</formula>
    </cfRule>
  </conditionalFormatting>
  <conditionalFormatting sqref="F4:H33">
    <cfRule type="expression" priority="12" aboveAverage="0" equalAverage="0" bottom="0" percent="0" rank="0" text="" dxfId="77">
      <formula>ISTEXT($F4)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F34" activeCellId="1" sqref="C2:E2 F3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4" width="10.73"/>
    <col collapsed="false" customWidth="true" hidden="false" outlineLevel="0" max="2" min="2" style="174" width="5.72"/>
    <col collapsed="false" customWidth="true" hidden="false" outlineLevel="0" max="3" min="3" style="174" width="17.73"/>
    <col collapsed="false" customWidth="true" hidden="false" outlineLevel="0" max="4" min="4" style="175" width="7.72"/>
    <col collapsed="false" customWidth="true" hidden="false" outlineLevel="0" max="7" min="5" style="174" width="7.72"/>
    <col collapsed="false" customWidth="true" hidden="false" outlineLevel="0" max="8" min="8" style="176" width="6.72"/>
    <col collapsed="false" customWidth="true" hidden="false" outlineLevel="0" max="9" min="9" style="176" width="1.73"/>
    <col collapsed="false" customWidth="true" hidden="false" outlineLevel="0" max="10" min="10" style="174" width="3.71"/>
    <col collapsed="false" customWidth="true" hidden="false" outlineLevel="0" max="12" min="11" style="176" width="7.72"/>
    <col collapsed="false" customWidth="true" hidden="false" outlineLevel="0" max="13" min="13" style="174" width="7.72"/>
    <col collapsed="false" customWidth="true" hidden="true" outlineLevel="0" max="14" min="14" style="174" width="3.98"/>
    <col collapsed="false" customWidth="true" hidden="false" outlineLevel="0" max="15" min="15" style="174" width="30.7"/>
    <col collapsed="false" customWidth="true" hidden="false" outlineLevel="0" max="16" min="16" style="174" width="7.72"/>
    <col collapsed="false" customWidth="false" hidden="false" outlineLevel="0" max="1024" min="17" style="174" width="11.45"/>
  </cols>
  <sheetData>
    <row r="1" customFormat="false" ht="15" hidden="false" customHeight="true" outlineLevel="0" collapsed="false">
      <c r="A1" s="178" t="n">
        <f aca="false">DATE(Jahr,12,1)</f>
        <v>43069</v>
      </c>
      <c r="B1" s="178"/>
      <c r="C1" s="178"/>
      <c r="D1" s="178"/>
      <c r="E1" s="178"/>
      <c r="F1" s="178"/>
      <c r="G1" s="178"/>
      <c r="H1" s="179" t="str">
        <f aca="false">"Nettoarbeitstage: "&amp;NETWORKDAYS(A1,EOMONTH(A1,0),Feiertage!A4:A39)</f>
        <v>Nettoarbeitstage: 20</v>
      </c>
      <c r="I1" s="180"/>
      <c r="J1" s="180"/>
      <c r="K1" s="181"/>
      <c r="L1" s="182"/>
      <c r="M1" s="180"/>
      <c r="N1" s="183"/>
      <c r="O1" s="184" t="str">
        <f aca="false">Voreinstellungen!C3</f>
        <v>Name, Vorname</v>
      </c>
      <c r="P1" s="184"/>
    </row>
    <row r="2" customFormat="false" ht="15" hidden="false" customHeight="true" outlineLevel="0" collapsed="false">
      <c r="A2" s="178"/>
      <c r="B2" s="178"/>
      <c r="C2" s="178"/>
      <c r="D2" s="178"/>
      <c r="E2" s="178"/>
      <c r="F2" s="178"/>
      <c r="G2" s="178"/>
      <c r="H2" s="185"/>
      <c r="I2" s="185"/>
      <c r="J2" s="185"/>
      <c r="K2" s="186"/>
      <c r="L2" s="187"/>
      <c r="M2" s="185"/>
      <c r="N2" s="188"/>
      <c r="O2" s="189" t="str">
        <f aca="false">IF(ISBLANK(Voreinstellungen!C4),"","Personal-Nr.: "&amp;Voreinstellungen!C4)</f>
        <v>Personal-Nr.: 0</v>
      </c>
      <c r="P2" s="189"/>
    </row>
    <row r="3" s="200" customFormat="true" ht="36" hidden="false" customHeight="true" outlineLevel="0" collapsed="false">
      <c r="A3" s="291" t="s">
        <v>101</v>
      </c>
      <c r="B3" s="292"/>
      <c r="C3" s="293" t="s">
        <v>32</v>
      </c>
      <c r="D3" s="294" t="s">
        <v>102</v>
      </c>
      <c r="E3" s="294" t="s">
        <v>103</v>
      </c>
      <c r="F3" s="294" t="s">
        <v>104</v>
      </c>
      <c r="G3" s="294" t="s">
        <v>105</v>
      </c>
      <c r="H3" s="295" t="s">
        <v>4</v>
      </c>
      <c r="I3" s="295"/>
      <c r="J3" s="296" t="s">
        <v>30</v>
      </c>
      <c r="K3" s="297" t="s">
        <v>106</v>
      </c>
      <c r="L3" s="196" t="s">
        <v>107</v>
      </c>
      <c r="M3" s="298" t="s">
        <v>108</v>
      </c>
      <c r="N3" s="299" t="s">
        <v>109</v>
      </c>
      <c r="O3" s="300" t="s">
        <v>110</v>
      </c>
      <c r="P3" s="297" t="s">
        <v>111</v>
      </c>
    </row>
    <row r="4" s="101" customFormat="true" ht="12.8" hidden="false" customHeight="false" outlineLevel="0" collapsed="false">
      <c r="A4" s="201" t="n">
        <f aca="false">A1</f>
        <v>43069</v>
      </c>
      <c r="B4" s="202" t="n">
        <f aca="false">A4</f>
        <v>43069</v>
      </c>
      <c r="C4" s="203" t="str">
        <f aca="false">IF(ISERROR(VLOOKUP(B4,Feiertage,2,FALSE())),"",(VLOOKUP(B4,Feiertage,2,FALSE())))</f>
        <v/>
      </c>
      <c r="D4" s="204"/>
      <c r="E4" s="204"/>
      <c r="F4" s="205" t="n">
        <f aca="false">IF(DAY(DATE(Voreinstellungen!$C$2,3,0))=29,Import!C337,Import!C336)</f>
        <v>0</v>
      </c>
      <c r="G4" s="205" t="n">
        <f aca="false">IF(DAY(DATE(Voreinstellungen!$C$2,3,0))=29,Import!D337,Import!D336)</f>
        <v>0</v>
      </c>
      <c r="H4" s="205" t="n">
        <f aca="false">IF(DAY(DATE(Voreinstellungen!$C$2,3,0))=29,Import!E337,Import!E336)</f>
        <v>0</v>
      </c>
      <c r="I4" s="206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7"/>
      <c r="K4" s="208" t="n">
        <f aca="false">IF(A4="","",IF(IF(D4&lt;E4,E4-D4,IF(E4="",0,E4-D4+1))+IF(F4&lt;G4,G4-F4,IF(G4="",0,G4-F4+1))-H4&gt;0,IF(D4&lt;E4,E4-D4,IF(E4="",0,E4-D4+1))+IF(F4&lt;G4,G4-F4,IF(G4="",0,G4-F4+1))-H4,0))</f>
        <v>0</v>
      </c>
      <c r="L4" s="209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0.291666666666667</v>
      </c>
      <c r="M4" s="210" t="n">
        <f aca="false">IF(A4="","",ROUND(K4-L4,14))</f>
        <v>-0.29166666666667</v>
      </c>
      <c r="N4" s="211" t="n">
        <f aca="true">IF(A4="","",INDIRECT(ADDRESS(MATCH(A4,SOLL_AZ_Ab,1)+11,WEEKDAY(A4,2)+3,,,"Voreinstellungen"),TRUE()))</f>
        <v>0.291666666666667</v>
      </c>
      <c r="O4" s="212"/>
      <c r="P4" s="213" t="n">
        <f aca="false">IF(A4="","",IF(M4&lt;&gt;"",ROUND(F36+M4,14),F36))</f>
        <v>-66.2083333333334</v>
      </c>
    </row>
    <row r="5" s="101" customFormat="true" ht="12.8" hidden="false" customHeight="false" outlineLevel="0" collapsed="false">
      <c r="A5" s="214" t="n">
        <f aca="false">A4+1</f>
        <v>43070</v>
      </c>
      <c r="B5" s="215" t="n">
        <f aca="false">A5</f>
        <v>43070</v>
      </c>
      <c r="C5" s="216" t="str">
        <f aca="false">IF(ISERROR(VLOOKUP(B5,Feiertage,2,FALSE())),"",(VLOOKUP(B5,Feiertage,2,FALSE())))</f>
        <v/>
      </c>
      <c r="D5" s="204"/>
      <c r="E5" s="204"/>
      <c r="F5" s="205" t="n">
        <f aca="false">IF(DAY(DATE(Voreinstellungen!$C$2,3,0))=29,Import!C338,Import!C337)</f>
        <v>0</v>
      </c>
      <c r="G5" s="205" t="n">
        <f aca="false">IF(DAY(DATE(Voreinstellungen!$C$2,3,0))=29,Import!D338,Import!D337)</f>
        <v>0</v>
      </c>
      <c r="H5" s="205" t="n">
        <f aca="false">IF(DAY(DATE(Voreinstellungen!$C$2,3,0))=29,Import!E338,Import!E337)</f>
        <v>0</v>
      </c>
      <c r="I5" s="217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8"/>
      <c r="K5" s="219" t="n">
        <f aca="false">IF(A5="","",IF(IF(D5&lt;E5,E5-D5,IF(E5="",0,E5-D5+1))+IF(F5&lt;G5,G5-F5,IF(G5="",0,G5-F5+1))-H5&gt;0,IF(D5&lt;E5,E5-D5,IF(E5="",0,E5-D5+1))+IF(F5&lt;G5,G5-F5,IF(G5="",0,G5-F5+1))-H5,0))</f>
        <v>0</v>
      </c>
      <c r="L5" s="220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21" t="n">
        <f aca="false">IF(A5="","",ROUND(K5-L5,14))</f>
        <v>-0.29166666666667</v>
      </c>
      <c r="N5" s="222" t="n">
        <f aca="true">IF(A5="","",INDIRECT(ADDRESS(MATCH(A5,SOLL_AZ_Ab,1)+11,WEEKDAY(A5,2)+3,,,"Voreinstellungen"),TRUE()))</f>
        <v>0.291666666666667</v>
      </c>
      <c r="O5" s="223"/>
      <c r="P5" s="224" t="n">
        <f aca="false">IF(A5="","",IF(M5&lt;&gt;"",ROUND(P4+M5,14),P4))</f>
        <v>-66.5000000000001</v>
      </c>
    </row>
    <row r="6" s="101" customFormat="true" ht="12.8" hidden="false" customHeight="false" outlineLevel="0" collapsed="false">
      <c r="A6" s="214" t="n">
        <f aca="false">A5+1</f>
        <v>43071</v>
      </c>
      <c r="B6" s="215" t="n">
        <f aca="false">A6</f>
        <v>43071</v>
      </c>
      <c r="C6" s="216" t="str">
        <f aca="false">IF(ISERROR(VLOOKUP(B6,Feiertage,2,FALSE())),"",(VLOOKUP(B6,Feiertage,2,FALSE())))</f>
        <v/>
      </c>
      <c r="D6" s="204"/>
      <c r="E6" s="204"/>
      <c r="F6" s="205" t="n">
        <f aca="false">IF(DAY(DATE(Voreinstellungen!$C$2,3,0))=29,Import!C339,Import!C338)</f>
        <v>0</v>
      </c>
      <c r="G6" s="205" t="n">
        <f aca="false">IF(DAY(DATE(Voreinstellungen!$C$2,3,0))=29,Import!D339,Import!D338)</f>
        <v>0</v>
      </c>
      <c r="H6" s="205" t="n">
        <f aca="false">IF(DAY(DATE(Voreinstellungen!$C$2,3,0))=29,Import!E339,Import!E338)</f>
        <v>0</v>
      </c>
      <c r="I6" s="217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8"/>
      <c r="K6" s="219" t="n">
        <f aca="false">IF(A6="","",IF(IF(D6&lt;E6,E6-D6,IF(E6="",0,E6-D6+1))+IF(F6&lt;G6,G6-F6,IF(G6="",0,G6-F6+1))-H6&gt;0,IF(D6&lt;E6,E6-D6,IF(E6="",0,E6-D6+1))+IF(F6&lt;G6,G6-F6,IF(G6="",0,G6-F6+1))-H6,0))</f>
        <v>0</v>
      </c>
      <c r="L6" s="220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21" t="n">
        <f aca="false">IF(A6="","",ROUND(K6-L6,14))</f>
        <v>-0.29166666666667</v>
      </c>
      <c r="N6" s="222" t="n">
        <f aca="true">IF(A6="","",INDIRECT(ADDRESS(MATCH(A6,SOLL_AZ_Ab,1)+11,WEEKDAY(A6,2)+3,,,"Voreinstellungen"),TRUE()))</f>
        <v>0.291666666666667</v>
      </c>
      <c r="O6" s="223"/>
      <c r="P6" s="224" t="n">
        <f aca="false">IF(A6="","",IF(M6&lt;&gt;"",ROUND(P5+M6,14),P5))</f>
        <v>-66.7916666666668</v>
      </c>
    </row>
    <row r="7" s="101" customFormat="true" ht="12.8" hidden="false" customHeight="false" outlineLevel="0" collapsed="false">
      <c r="A7" s="214" t="n">
        <f aca="false">A6+1</f>
        <v>43072</v>
      </c>
      <c r="B7" s="215" t="n">
        <f aca="false">A7</f>
        <v>43072</v>
      </c>
      <c r="C7" s="216" t="str">
        <f aca="false">IF(ISERROR(VLOOKUP(B7,Feiertage,2,FALSE())),"",(VLOOKUP(B7,Feiertage,2,FALSE())))</f>
        <v/>
      </c>
      <c r="D7" s="204"/>
      <c r="E7" s="204"/>
      <c r="F7" s="205" t="n">
        <f aca="false">IF(DAY(DATE(Voreinstellungen!$C$2,3,0))=29,Import!C340,Import!C339)</f>
        <v>0</v>
      </c>
      <c r="G7" s="205" t="n">
        <f aca="false">IF(DAY(DATE(Voreinstellungen!$C$2,3,0))=29,Import!D340,Import!D339)</f>
        <v>0</v>
      </c>
      <c r="H7" s="205" t="n">
        <f aca="false">IF(DAY(DATE(Voreinstellungen!$C$2,3,0))=29,Import!E340,Import!E339)</f>
        <v>0</v>
      </c>
      <c r="I7" s="217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8"/>
      <c r="K7" s="219" t="n">
        <f aca="false">IF(A7="","",IF(IF(D7&lt;E7,E7-D7,IF(E7="",0,E7-D7+1))+IF(F7&lt;G7,G7-F7,IF(G7="",0,G7-F7+1))-H7&gt;0,IF(D7&lt;E7,E7-D7,IF(E7="",0,E7-D7+1))+IF(F7&lt;G7,G7-F7,IF(G7="",0,G7-F7+1))-H7,0))</f>
        <v>0</v>
      </c>
      <c r="L7" s="220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</v>
      </c>
      <c r="M7" s="221" t="n">
        <f aca="false">IF(A7="","",ROUND(K7-L7,14))</f>
        <v>0</v>
      </c>
      <c r="N7" s="222" t="n">
        <f aca="true">IF(A7="","",INDIRECT(ADDRESS(MATCH(A7,SOLL_AZ_Ab,1)+11,WEEKDAY(A7,2)+3,,,"Voreinstellungen"),TRUE()))</f>
        <v>0</v>
      </c>
      <c r="O7" s="223"/>
      <c r="P7" s="224" t="n">
        <f aca="false">IF(A7="","",IF(M7&lt;&gt;"",ROUND(P6+M7,14),P6))</f>
        <v>-66.7916666666668</v>
      </c>
    </row>
    <row r="8" s="101" customFormat="true" ht="12.8" hidden="false" customHeight="false" outlineLevel="0" collapsed="false">
      <c r="A8" s="214" t="n">
        <f aca="false">A7+1</f>
        <v>43073</v>
      </c>
      <c r="B8" s="215" t="n">
        <f aca="false">A8</f>
        <v>43073</v>
      </c>
      <c r="C8" s="216" t="str">
        <f aca="false">IF(ISERROR(VLOOKUP(B8,Feiertage,2,FALSE())),"",(VLOOKUP(B8,Feiertage,2,FALSE())))</f>
        <v/>
      </c>
      <c r="D8" s="204"/>
      <c r="E8" s="204"/>
      <c r="F8" s="205" t="n">
        <f aca="false">IF(DAY(DATE(Voreinstellungen!$C$2,3,0))=29,Import!C341,Import!C340)</f>
        <v>0</v>
      </c>
      <c r="G8" s="205" t="n">
        <f aca="false">IF(DAY(DATE(Voreinstellungen!$C$2,3,0))=29,Import!D341,Import!D340)</f>
        <v>0</v>
      </c>
      <c r="H8" s="205" t="n">
        <f aca="false">IF(DAY(DATE(Voreinstellungen!$C$2,3,0))=29,Import!E341,Import!E340)</f>
        <v>0</v>
      </c>
      <c r="I8" s="217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8"/>
      <c r="K8" s="219" t="n">
        <f aca="false">IF(A8="","",IF(IF(D8&lt;E8,E8-D8,IF(E8="",0,E8-D8+1))+IF(F8&lt;G8,G8-F8,IF(G8="",0,G8-F8+1))-H8&gt;0,IF(D8&lt;E8,E8-D8,IF(E8="",0,E8-D8+1))+IF(F8&lt;G8,G8-F8,IF(G8="",0,G8-F8+1))-H8,0))</f>
        <v>0</v>
      </c>
      <c r="L8" s="220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</v>
      </c>
      <c r="M8" s="221" t="n">
        <f aca="false">IF(A8="","",ROUND(K8-L8,14))</f>
        <v>0</v>
      </c>
      <c r="N8" s="222" t="n">
        <f aca="true">IF(A8="","",INDIRECT(ADDRESS(MATCH(A8,SOLL_AZ_Ab,1)+11,WEEKDAY(A8,2)+3,,,"Voreinstellungen"),TRUE()))</f>
        <v>0</v>
      </c>
      <c r="O8" s="223"/>
      <c r="P8" s="224" t="n">
        <f aca="false">IF(A8="","",IF(M8&lt;&gt;"",ROUND(P7+M8,14),P7))</f>
        <v>-66.7916666666668</v>
      </c>
    </row>
    <row r="9" s="101" customFormat="true" ht="12.8" hidden="false" customHeight="false" outlineLevel="0" collapsed="false">
      <c r="A9" s="214" t="n">
        <f aca="false">A8+1</f>
        <v>43074</v>
      </c>
      <c r="B9" s="215" t="n">
        <f aca="false">A9</f>
        <v>43074</v>
      </c>
      <c r="C9" s="216" t="str">
        <f aca="false">IF(ISERROR(VLOOKUP(B9,Feiertage,2,FALSE())),"",(VLOOKUP(B9,Feiertage,2,FALSE())))</f>
        <v/>
      </c>
      <c r="D9" s="204"/>
      <c r="E9" s="204"/>
      <c r="F9" s="205" t="n">
        <f aca="false">IF(DAY(DATE(Voreinstellungen!$C$2,3,0))=29,Import!C342,Import!C341)</f>
        <v>0</v>
      </c>
      <c r="G9" s="205" t="n">
        <f aca="false">IF(DAY(DATE(Voreinstellungen!$C$2,3,0))=29,Import!D342,Import!D341)</f>
        <v>0</v>
      </c>
      <c r="H9" s="205" t="n">
        <f aca="false">IF(DAY(DATE(Voreinstellungen!$C$2,3,0))=29,Import!E342,Import!E341)</f>
        <v>0</v>
      </c>
      <c r="I9" s="217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8"/>
      <c r="K9" s="219" t="n">
        <f aca="false">IF(A9="","",IF(IF(D9&lt;E9,E9-D9,IF(E9="",0,E9-D9+1))+IF(F9&lt;G9,G9-F9,IF(G9="",0,G9-F9+1))-H9&gt;0,IF(D9&lt;E9,E9-D9,IF(E9="",0,E9-D9+1))+IF(F9&lt;G9,G9-F9,IF(G9="",0,G9-F9+1))-H9,0))</f>
        <v>0</v>
      </c>
      <c r="L9" s="220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21" t="n">
        <f aca="false">IF(A9="","",ROUND(K9-L9,14))</f>
        <v>-0.29166666666667</v>
      </c>
      <c r="N9" s="222" t="n">
        <f aca="true">IF(A9="","",INDIRECT(ADDRESS(MATCH(A9,SOLL_AZ_Ab,1)+11,WEEKDAY(A9,2)+3,,,"Voreinstellungen"),TRUE()))</f>
        <v>0.291666666666667</v>
      </c>
      <c r="O9" s="223"/>
      <c r="P9" s="224" t="n">
        <f aca="false">IF(A9="","",IF(M9&lt;&gt;"",ROUND(P8+M9,14),P8))</f>
        <v>-67.0833333333335</v>
      </c>
    </row>
    <row r="10" s="101" customFormat="true" ht="12.8" hidden="false" customHeight="false" outlineLevel="0" collapsed="false">
      <c r="A10" s="214" t="n">
        <f aca="false">A9+1</f>
        <v>43075</v>
      </c>
      <c r="B10" s="215" t="n">
        <f aca="false">A10</f>
        <v>43075</v>
      </c>
      <c r="C10" s="216" t="str">
        <f aca="false">IF(ISERROR(VLOOKUP(B10,Feiertage,2,FALSE())),"",(VLOOKUP(B10,Feiertage,2,FALSE())))</f>
        <v/>
      </c>
      <c r="D10" s="204"/>
      <c r="E10" s="204"/>
      <c r="F10" s="205" t="n">
        <f aca="false">IF(DAY(DATE(Voreinstellungen!$C$2,3,0))=29,Import!C343,Import!C342)</f>
        <v>0</v>
      </c>
      <c r="G10" s="205" t="n">
        <f aca="false">IF(DAY(DATE(Voreinstellungen!$C$2,3,0))=29,Import!D343,Import!D342)</f>
        <v>0</v>
      </c>
      <c r="H10" s="205" t="n">
        <f aca="false">IF(DAY(DATE(Voreinstellungen!$C$2,3,0))=29,Import!E343,Import!E342)</f>
        <v>0</v>
      </c>
      <c r="I10" s="217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8"/>
      <c r="K10" s="219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20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21" t="n">
        <f aca="false">IF(A10="","",ROUND(K10-L10,14))</f>
        <v>-0.29166666666667</v>
      </c>
      <c r="N10" s="222" t="n">
        <f aca="true">IF(A10="","",INDIRECT(ADDRESS(MATCH(A10,SOLL_AZ_Ab,1)+11,WEEKDAY(A10,2)+3,,,"Voreinstellungen"),TRUE()))</f>
        <v>0.291666666666667</v>
      </c>
      <c r="O10" s="223"/>
      <c r="P10" s="224" t="n">
        <f aca="false">IF(A10="","",IF(M10&lt;&gt;"",ROUND(P9+M10,14),P9))</f>
        <v>-67.3750000000002</v>
      </c>
    </row>
    <row r="11" s="101" customFormat="true" ht="12.8" hidden="false" customHeight="false" outlineLevel="0" collapsed="false">
      <c r="A11" s="214" t="n">
        <f aca="false">A10+1</f>
        <v>43076</v>
      </c>
      <c r="B11" s="215" t="n">
        <f aca="false">A11</f>
        <v>43076</v>
      </c>
      <c r="C11" s="216" t="str">
        <f aca="false">IF(ISERROR(VLOOKUP(B11,Feiertage,2,FALSE())),"",(VLOOKUP(B11,Feiertage,2,FALSE())))</f>
        <v>Mariä Empfängnis</v>
      </c>
      <c r="D11" s="204"/>
      <c r="E11" s="204"/>
      <c r="F11" s="205" t="n">
        <f aca="false">IF(DAY(DATE(Voreinstellungen!$C$2,3,0))=29,Import!C344,Import!C343)</f>
        <v>0</v>
      </c>
      <c r="G11" s="205" t="n">
        <f aca="false">IF(DAY(DATE(Voreinstellungen!$C$2,3,0))=29,Import!D344,Import!D343)</f>
        <v>0</v>
      </c>
      <c r="H11" s="205" t="n">
        <f aca="false">IF(DAY(DATE(Voreinstellungen!$C$2,3,0))=29,Import!E344,Import!E343)</f>
        <v>0</v>
      </c>
      <c r="I11" s="217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8"/>
      <c r="K11" s="219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20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</v>
      </c>
      <c r="M11" s="221" t="n">
        <f aca="false">IF(A11="","",ROUND(K11-L11,14))</f>
        <v>0</v>
      </c>
      <c r="N11" s="222" t="n">
        <f aca="true">IF(A11="","",INDIRECT(ADDRESS(MATCH(A11,SOLL_AZ_Ab,1)+11,WEEKDAY(A11,2)+3,,,"Voreinstellungen"),TRUE()))</f>
        <v>0.291666666666667</v>
      </c>
      <c r="O11" s="223"/>
      <c r="P11" s="224" t="n">
        <f aca="false">IF(A11="","",IF(M11&lt;&gt;"",ROUND(P10+M11,14),P10))</f>
        <v>-67.3750000000002</v>
      </c>
    </row>
    <row r="12" s="101" customFormat="true" ht="12.8" hidden="false" customHeight="false" outlineLevel="0" collapsed="false">
      <c r="A12" s="214" t="n">
        <f aca="false">A11+1</f>
        <v>43077</v>
      </c>
      <c r="B12" s="215" t="n">
        <f aca="false">A12</f>
        <v>43077</v>
      </c>
      <c r="C12" s="216" t="str">
        <f aca="false">IF(ISERROR(VLOOKUP(B12,Feiertage,2,FALSE())),"",(VLOOKUP(B12,Feiertage,2,FALSE())))</f>
        <v/>
      </c>
      <c r="D12" s="204"/>
      <c r="E12" s="204"/>
      <c r="F12" s="205" t="n">
        <f aca="false">IF(DAY(DATE(Voreinstellungen!$C$2,3,0))=29,Import!C345,Import!C344)</f>
        <v>0</v>
      </c>
      <c r="G12" s="205" t="n">
        <f aca="false">IF(DAY(DATE(Voreinstellungen!$C$2,3,0))=29,Import!D345,Import!D344)</f>
        <v>0</v>
      </c>
      <c r="H12" s="205" t="n">
        <f aca="false">IF(DAY(DATE(Voreinstellungen!$C$2,3,0))=29,Import!E345,Import!E344)</f>
        <v>0</v>
      </c>
      <c r="I12" s="217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8"/>
      <c r="K12" s="219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20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21" t="n">
        <f aca="false">IF(A12="","",ROUND(K12-L12,14))</f>
        <v>-0.29166666666667</v>
      </c>
      <c r="N12" s="222" t="n">
        <f aca="true">IF(A12="","",INDIRECT(ADDRESS(MATCH(A12,SOLL_AZ_Ab,1)+11,WEEKDAY(A12,2)+3,,,"Voreinstellungen"),TRUE()))</f>
        <v>0.291666666666667</v>
      </c>
      <c r="O12" s="223"/>
      <c r="P12" s="224" t="n">
        <f aca="false">IF(A12="","",IF(M12&lt;&gt;"",ROUND(P11+M12,14),P11))</f>
        <v>-67.6666666666668</v>
      </c>
    </row>
    <row r="13" s="101" customFormat="true" ht="12.8" hidden="false" customHeight="false" outlineLevel="0" collapsed="false">
      <c r="A13" s="214" t="n">
        <f aca="false">A12+1</f>
        <v>43078</v>
      </c>
      <c r="B13" s="215" t="n">
        <f aca="false">A13</f>
        <v>43078</v>
      </c>
      <c r="C13" s="216" t="str">
        <f aca="false">IF(ISERROR(VLOOKUP(B13,Feiertage,2,FALSE())),"",(VLOOKUP(B13,Feiertage,2,FALSE())))</f>
        <v/>
      </c>
      <c r="D13" s="204"/>
      <c r="E13" s="204"/>
      <c r="F13" s="205" t="n">
        <f aca="false">IF(DAY(DATE(Voreinstellungen!$C$2,3,0))=29,Import!C346,Import!C345)</f>
        <v>0</v>
      </c>
      <c r="G13" s="205" t="n">
        <f aca="false">IF(DAY(DATE(Voreinstellungen!$C$2,3,0))=29,Import!D346,Import!D345)</f>
        <v>0</v>
      </c>
      <c r="H13" s="205" t="n">
        <f aca="false">IF(DAY(DATE(Voreinstellungen!$C$2,3,0))=29,Import!E346,Import!E345)</f>
        <v>0</v>
      </c>
      <c r="I13" s="217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8"/>
      <c r="K13" s="219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20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21" t="n">
        <f aca="false">IF(A13="","",ROUND(K13-L13,14))</f>
        <v>-0.29166666666667</v>
      </c>
      <c r="N13" s="222" t="n">
        <f aca="true">IF(A13="","",INDIRECT(ADDRESS(MATCH(A13,SOLL_AZ_Ab,1)+11,WEEKDAY(A13,2)+3,,,"Voreinstellungen"),TRUE()))</f>
        <v>0.291666666666667</v>
      </c>
      <c r="O13" s="223"/>
      <c r="P13" s="224" t="n">
        <f aca="false">IF(A13="","",IF(M13&lt;&gt;"",ROUND(P12+M13,14),P12))</f>
        <v>-67.9583333333335</v>
      </c>
    </row>
    <row r="14" s="101" customFormat="true" ht="12.8" hidden="false" customHeight="false" outlineLevel="0" collapsed="false">
      <c r="A14" s="214" t="n">
        <f aca="false">A13+1</f>
        <v>43079</v>
      </c>
      <c r="B14" s="215" t="n">
        <f aca="false">A14</f>
        <v>43079</v>
      </c>
      <c r="C14" s="216" t="str">
        <f aca="false">IF(ISERROR(VLOOKUP(B14,Feiertage,2,FALSE())),"",(VLOOKUP(B14,Feiertage,2,FALSE())))</f>
        <v/>
      </c>
      <c r="D14" s="204"/>
      <c r="E14" s="204"/>
      <c r="F14" s="205" t="n">
        <f aca="false">IF(DAY(DATE(Voreinstellungen!$C$2,3,0))=29,Import!C347,Import!C346)</f>
        <v>0</v>
      </c>
      <c r="G14" s="205" t="n">
        <f aca="false">IF(DAY(DATE(Voreinstellungen!$C$2,3,0))=29,Import!D347,Import!D346)</f>
        <v>0</v>
      </c>
      <c r="H14" s="205" t="n">
        <f aca="false">IF(DAY(DATE(Voreinstellungen!$C$2,3,0))=29,Import!E347,Import!E346)</f>
        <v>0</v>
      </c>
      <c r="I14" s="217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8"/>
      <c r="K14" s="219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20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</v>
      </c>
      <c r="M14" s="221" t="n">
        <f aca="false">IF(A14="","",ROUND(K14-L14,14))</f>
        <v>0</v>
      </c>
      <c r="N14" s="222" t="n">
        <f aca="true">IF(A14="","",INDIRECT(ADDRESS(MATCH(A14,SOLL_AZ_Ab,1)+11,WEEKDAY(A14,2)+3,,,"Voreinstellungen"),TRUE()))</f>
        <v>0</v>
      </c>
      <c r="O14" s="223"/>
      <c r="P14" s="224" t="n">
        <f aca="false">IF(A14="","",IF(M14&lt;&gt;"",ROUND(P13+M14,14),P13))</f>
        <v>-67.9583333333335</v>
      </c>
    </row>
    <row r="15" s="101" customFormat="true" ht="12.8" hidden="false" customHeight="false" outlineLevel="0" collapsed="false">
      <c r="A15" s="214" t="n">
        <f aca="false">A14+1</f>
        <v>43080</v>
      </c>
      <c r="B15" s="215" t="n">
        <f aca="false">A15</f>
        <v>43080</v>
      </c>
      <c r="C15" s="216" t="str">
        <f aca="false">IF(ISERROR(VLOOKUP(B15,Feiertage,2,FALSE())),"",(VLOOKUP(B15,Feiertage,2,FALSE())))</f>
        <v/>
      </c>
      <c r="D15" s="204"/>
      <c r="E15" s="204"/>
      <c r="F15" s="205" t="n">
        <f aca="false">IF(DAY(DATE(Voreinstellungen!$C$2,3,0))=29,Import!C348,Import!C347)</f>
        <v>0</v>
      </c>
      <c r="G15" s="205" t="n">
        <f aca="false">IF(DAY(DATE(Voreinstellungen!$C$2,3,0))=29,Import!D348,Import!D347)</f>
        <v>0</v>
      </c>
      <c r="H15" s="205" t="n">
        <f aca="false">IF(DAY(DATE(Voreinstellungen!$C$2,3,0))=29,Import!E348,Import!E347)</f>
        <v>0</v>
      </c>
      <c r="I15" s="217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8"/>
      <c r="K15" s="219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20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</v>
      </c>
      <c r="M15" s="221" t="n">
        <f aca="false">IF(A15="","",ROUND(K15-L15,14))</f>
        <v>0</v>
      </c>
      <c r="N15" s="222" t="n">
        <f aca="true">IF(A15="","",INDIRECT(ADDRESS(MATCH(A15,SOLL_AZ_Ab,1)+11,WEEKDAY(A15,2)+3,,,"Voreinstellungen"),TRUE()))</f>
        <v>0</v>
      </c>
      <c r="O15" s="223"/>
      <c r="P15" s="224" t="n">
        <f aca="false">IF(A15="","",IF(M15&lt;&gt;"",ROUND(P14+M15,14),P14))</f>
        <v>-67.9583333333335</v>
      </c>
    </row>
    <row r="16" s="101" customFormat="true" ht="12.8" hidden="false" customHeight="false" outlineLevel="0" collapsed="false">
      <c r="A16" s="214" t="n">
        <f aca="false">A15+1</f>
        <v>43081</v>
      </c>
      <c r="B16" s="215" t="n">
        <f aca="false">A16</f>
        <v>43081</v>
      </c>
      <c r="C16" s="216" t="str">
        <f aca="false">IF(ISERROR(VLOOKUP(B16,Feiertage,2,FALSE())),"",(VLOOKUP(B16,Feiertage,2,FALSE())))</f>
        <v/>
      </c>
      <c r="D16" s="204"/>
      <c r="E16" s="204"/>
      <c r="F16" s="205" t="n">
        <f aca="false">IF(DAY(DATE(Voreinstellungen!$C$2,3,0))=29,Import!C349,Import!C348)</f>
        <v>0</v>
      </c>
      <c r="G16" s="205" t="n">
        <f aca="false">IF(DAY(DATE(Voreinstellungen!$C$2,3,0))=29,Import!D349,Import!D348)</f>
        <v>0</v>
      </c>
      <c r="H16" s="205" t="n">
        <f aca="false">IF(DAY(DATE(Voreinstellungen!$C$2,3,0))=29,Import!E349,Import!E348)</f>
        <v>0</v>
      </c>
      <c r="I16" s="217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8"/>
      <c r="K16" s="219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20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21" t="n">
        <f aca="false">IF(A16="","",ROUND(K16-L16,14))</f>
        <v>-0.29166666666667</v>
      </c>
      <c r="N16" s="222" t="n">
        <f aca="true">IF(A16="","",INDIRECT(ADDRESS(MATCH(A16,SOLL_AZ_Ab,1)+11,WEEKDAY(A16,2)+3,,,"Voreinstellungen"),TRUE()))</f>
        <v>0.291666666666667</v>
      </c>
      <c r="O16" s="223"/>
      <c r="P16" s="224" t="n">
        <f aca="false">IF(A16="","",IF(M16&lt;&gt;"",ROUND(P15+M16,14),P15))</f>
        <v>-68.2500000000002</v>
      </c>
    </row>
    <row r="17" s="101" customFormat="true" ht="12.8" hidden="false" customHeight="false" outlineLevel="0" collapsed="false">
      <c r="A17" s="214" t="n">
        <f aca="false">A16+1</f>
        <v>43082</v>
      </c>
      <c r="B17" s="215" t="n">
        <f aca="false">A17</f>
        <v>43082</v>
      </c>
      <c r="C17" s="216" t="str">
        <f aca="false">IF(ISERROR(VLOOKUP(B17,Feiertage,2,FALSE())),"",(VLOOKUP(B17,Feiertage,2,FALSE())))</f>
        <v/>
      </c>
      <c r="D17" s="204"/>
      <c r="E17" s="204"/>
      <c r="F17" s="205" t="n">
        <f aca="false">IF(DAY(DATE(Voreinstellungen!$C$2,3,0))=29,Import!C350,Import!C349)</f>
        <v>0</v>
      </c>
      <c r="G17" s="205" t="n">
        <f aca="false">IF(DAY(DATE(Voreinstellungen!$C$2,3,0))=29,Import!D350,Import!D349)</f>
        <v>0</v>
      </c>
      <c r="H17" s="205" t="n">
        <f aca="false">IF(DAY(DATE(Voreinstellungen!$C$2,3,0))=29,Import!E350,Import!E349)</f>
        <v>0</v>
      </c>
      <c r="I17" s="217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8"/>
      <c r="K17" s="219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20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21" t="n">
        <f aca="false">IF(A17="","",ROUND(K17-L17,14))</f>
        <v>-0.29166666666667</v>
      </c>
      <c r="N17" s="222" t="n">
        <f aca="true">IF(A17="","",INDIRECT(ADDRESS(MATCH(A17,SOLL_AZ_Ab,1)+11,WEEKDAY(A17,2)+3,,,"Voreinstellungen"),TRUE()))</f>
        <v>0.291666666666667</v>
      </c>
      <c r="O17" s="223"/>
      <c r="P17" s="224" t="n">
        <f aca="false">IF(A17="","",IF(M17&lt;&gt;"",ROUND(P16+M17,14),P16))</f>
        <v>-68.5416666666669</v>
      </c>
    </row>
    <row r="18" s="101" customFormat="true" ht="12.8" hidden="false" customHeight="false" outlineLevel="0" collapsed="false">
      <c r="A18" s="214" t="n">
        <f aca="false">A17+1</f>
        <v>43083</v>
      </c>
      <c r="B18" s="215" t="n">
        <f aca="false">A18</f>
        <v>43083</v>
      </c>
      <c r="C18" s="216" t="str">
        <f aca="false">IF(ISERROR(VLOOKUP(B18,Feiertage,2,FALSE())),"",(VLOOKUP(B18,Feiertage,2,FALSE())))</f>
        <v/>
      </c>
      <c r="D18" s="204"/>
      <c r="E18" s="204"/>
      <c r="F18" s="205" t="n">
        <f aca="false">IF(DAY(DATE(Voreinstellungen!$C$2,3,0))=29,Import!C351,Import!C350)</f>
        <v>0</v>
      </c>
      <c r="G18" s="205" t="n">
        <f aca="false">IF(DAY(DATE(Voreinstellungen!$C$2,3,0))=29,Import!D351,Import!D350)</f>
        <v>0</v>
      </c>
      <c r="H18" s="205" t="n">
        <f aca="false">IF(DAY(DATE(Voreinstellungen!$C$2,3,0))=29,Import!E351,Import!E350)</f>
        <v>0</v>
      </c>
      <c r="I18" s="217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8"/>
      <c r="K18" s="219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20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21" t="n">
        <f aca="false">IF(A18="","",ROUND(K18-L18,14))</f>
        <v>-0.29166666666667</v>
      </c>
      <c r="N18" s="222" t="n">
        <f aca="true">IF(A18="","",INDIRECT(ADDRESS(MATCH(A18,SOLL_AZ_Ab,1)+11,WEEKDAY(A18,2)+3,,,"Voreinstellungen"),TRUE()))</f>
        <v>0.291666666666667</v>
      </c>
      <c r="O18" s="223"/>
      <c r="P18" s="224" t="n">
        <f aca="false">IF(A18="","",IF(M18&lt;&gt;"",ROUND(P17+M18,14),P17))</f>
        <v>-68.8333333333335</v>
      </c>
    </row>
    <row r="19" s="101" customFormat="true" ht="12.8" hidden="false" customHeight="false" outlineLevel="0" collapsed="false">
      <c r="A19" s="214" t="n">
        <f aca="false">A18+1</f>
        <v>43084</v>
      </c>
      <c r="B19" s="215" t="n">
        <f aca="false">A19</f>
        <v>43084</v>
      </c>
      <c r="C19" s="216" t="str">
        <f aca="false">IF(ISERROR(VLOOKUP(B19,Feiertage,2,FALSE())),"",(VLOOKUP(B19,Feiertage,2,FALSE())))</f>
        <v/>
      </c>
      <c r="D19" s="204"/>
      <c r="E19" s="204"/>
      <c r="F19" s="205" t="n">
        <f aca="false">IF(DAY(DATE(Voreinstellungen!$C$2,3,0))=29,Import!C352,Import!C351)</f>
        <v>0</v>
      </c>
      <c r="G19" s="205" t="n">
        <f aca="false">IF(DAY(DATE(Voreinstellungen!$C$2,3,0))=29,Import!D352,Import!D351)</f>
        <v>0</v>
      </c>
      <c r="H19" s="205" t="n">
        <f aca="false">IF(DAY(DATE(Voreinstellungen!$C$2,3,0))=29,Import!E352,Import!E351)</f>
        <v>0</v>
      </c>
      <c r="I19" s="217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8"/>
      <c r="K19" s="219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20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21" t="n">
        <f aca="false">IF(A19="","",ROUND(K19-L19,14))</f>
        <v>-0.29166666666667</v>
      </c>
      <c r="N19" s="222" t="n">
        <f aca="true">IF(A19="","",INDIRECT(ADDRESS(MATCH(A19,SOLL_AZ_Ab,1)+11,WEEKDAY(A19,2)+3,,,"Voreinstellungen"),TRUE()))</f>
        <v>0.291666666666667</v>
      </c>
      <c r="O19" s="223"/>
      <c r="P19" s="224" t="n">
        <f aca="false">IF(A19="","",IF(M19&lt;&gt;"",ROUND(P18+M19,14),P18))</f>
        <v>-69.1250000000002</v>
      </c>
    </row>
    <row r="20" s="101" customFormat="true" ht="12.8" hidden="false" customHeight="false" outlineLevel="0" collapsed="false">
      <c r="A20" s="214" t="n">
        <f aca="false">A19+1</f>
        <v>43085</v>
      </c>
      <c r="B20" s="215" t="n">
        <f aca="false">A20</f>
        <v>43085</v>
      </c>
      <c r="C20" s="216" t="str">
        <f aca="false">IF(ISERROR(VLOOKUP(B20,Feiertage,2,FALSE())),"",(VLOOKUP(B20,Feiertage,2,FALSE())))</f>
        <v/>
      </c>
      <c r="D20" s="204"/>
      <c r="E20" s="204"/>
      <c r="F20" s="205" t="n">
        <f aca="false">IF(DAY(DATE(Voreinstellungen!$C$2,3,0))=29,Import!C353,Import!C352)</f>
        <v>0</v>
      </c>
      <c r="G20" s="205" t="n">
        <f aca="false">IF(DAY(DATE(Voreinstellungen!$C$2,3,0))=29,Import!D353,Import!D352)</f>
        <v>0</v>
      </c>
      <c r="H20" s="205" t="n">
        <f aca="false">IF(DAY(DATE(Voreinstellungen!$C$2,3,0))=29,Import!E353,Import!E352)</f>
        <v>0</v>
      </c>
      <c r="I20" s="217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8"/>
      <c r="K20" s="219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20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21" t="n">
        <f aca="false">IF(A20="","",ROUND(K20-L20,14))</f>
        <v>-0.29166666666667</v>
      </c>
      <c r="N20" s="222" t="n">
        <f aca="true">IF(A20="","",INDIRECT(ADDRESS(MATCH(A20,SOLL_AZ_Ab,1)+11,WEEKDAY(A20,2)+3,,,"Voreinstellungen"),TRUE()))</f>
        <v>0.291666666666667</v>
      </c>
      <c r="O20" s="223"/>
      <c r="P20" s="224" t="n">
        <f aca="false">IF(A20="","",IF(M20&lt;&gt;"",ROUND(P19+M20,14),P19))</f>
        <v>-69.4166666666669</v>
      </c>
    </row>
    <row r="21" s="101" customFormat="true" ht="12.8" hidden="false" customHeight="false" outlineLevel="0" collapsed="false">
      <c r="A21" s="214" t="n">
        <f aca="false">A20+1</f>
        <v>43086</v>
      </c>
      <c r="B21" s="215" t="n">
        <f aca="false">A21</f>
        <v>43086</v>
      </c>
      <c r="C21" s="216" t="str">
        <f aca="false">IF(ISERROR(VLOOKUP(B21,Feiertage,2,FALSE())),"",(VLOOKUP(B21,Feiertage,2,FALSE())))</f>
        <v/>
      </c>
      <c r="D21" s="204"/>
      <c r="E21" s="204"/>
      <c r="F21" s="205" t="n">
        <f aca="false">IF(DAY(DATE(Voreinstellungen!$C$2,3,0))=29,Import!C354,Import!C353)</f>
        <v>0</v>
      </c>
      <c r="G21" s="205" t="n">
        <f aca="false">IF(DAY(DATE(Voreinstellungen!$C$2,3,0))=29,Import!D354,Import!D353)</f>
        <v>0</v>
      </c>
      <c r="H21" s="205" t="n">
        <f aca="false">IF(DAY(DATE(Voreinstellungen!$C$2,3,0))=29,Import!E354,Import!E353)</f>
        <v>0</v>
      </c>
      <c r="I21" s="217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8"/>
      <c r="K21" s="219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20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</v>
      </c>
      <c r="M21" s="221" t="n">
        <f aca="false">IF(A21="","",ROUND(K21-L21,14))</f>
        <v>0</v>
      </c>
      <c r="N21" s="222" t="n">
        <f aca="true">IF(A21="","",INDIRECT(ADDRESS(MATCH(A21,SOLL_AZ_Ab,1)+11,WEEKDAY(A21,2)+3,,,"Voreinstellungen"),TRUE()))</f>
        <v>0</v>
      </c>
      <c r="O21" s="223"/>
      <c r="P21" s="224" t="n">
        <f aca="false">IF(A21="","",IF(M21&lt;&gt;"",ROUND(P20+M21,14),P20))</f>
        <v>-69.4166666666669</v>
      </c>
    </row>
    <row r="22" s="101" customFormat="true" ht="12.8" hidden="false" customHeight="false" outlineLevel="0" collapsed="false">
      <c r="A22" s="214" t="n">
        <f aca="false">A21+1</f>
        <v>43087</v>
      </c>
      <c r="B22" s="215" t="n">
        <f aca="false">A22</f>
        <v>43087</v>
      </c>
      <c r="C22" s="216" t="str">
        <f aca="false">IF(ISERROR(VLOOKUP(B22,Feiertage,2,FALSE())),"",(VLOOKUP(B22,Feiertage,2,FALSE())))</f>
        <v/>
      </c>
      <c r="D22" s="204"/>
      <c r="E22" s="204"/>
      <c r="F22" s="205" t="n">
        <f aca="false">IF(DAY(DATE(Voreinstellungen!$C$2,3,0))=29,Import!C355,Import!C354)</f>
        <v>0</v>
      </c>
      <c r="G22" s="205" t="n">
        <f aca="false">IF(DAY(DATE(Voreinstellungen!$C$2,3,0))=29,Import!D355,Import!D354)</f>
        <v>0</v>
      </c>
      <c r="H22" s="205" t="n">
        <f aca="false">IF(DAY(DATE(Voreinstellungen!$C$2,3,0))=29,Import!E355,Import!E354)</f>
        <v>0</v>
      </c>
      <c r="I22" s="217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8"/>
      <c r="K22" s="219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20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</v>
      </c>
      <c r="M22" s="221" t="n">
        <f aca="false">IF(A22="","",ROUND(K22-L22,14))</f>
        <v>0</v>
      </c>
      <c r="N22" s="222" t="n">
        <f aca="true">IF(A22="","",INDIRECT(ADDRESS(MATCH(A22,SOLL_AZ_Ab,1)+11,WEEKDAY(A22,2)+3,,,"Voreinstellungen"),TRUE()))</f>
        <v>0</v>
      </c>
      <c r="O22" s="223"/>
      <c r="P22" s="224" t="n">
        <f aca="false">IF(A22="","",IF(M22&lt;&gt;"",ROUND(P21+M22,14),P21))</f>
        <v>-69.4166666666669</v>
      </c>
    </row>
    <row r="23" s="101" customFormat="true" ht="12.8" hidden="false" customHeight="false" outlineLevel="0" collapsed="false">
      <c r="A23" s="214" t="n">
        <f aca="false">A22+1</f>
        <v>43088</v>
      </c>
      <c r="B23" s="215" t="n">
        <f aca="false">A23</f>
        <v>43088</v>
      </c>
      <c r="C23" s="216" t="str">
        <f aca="false">IF(ISERROR(VLOOKUP(B23,Feiertage,2,FALSE())),"",(VLOOKUP(B23,Feiertage,2,FALSE())))</f>
        <v/>
      </c>
      <c r="D23" s="204"/>
      <c r="E23" s="204"/>
      <c r="F23" s="205" t="n">
        <f aca="false">IF(DAY(DATE(Voreinstellungen!$C$2,3,0))=29,Import!C356,Import!C355)</f>
        <v>0</v>
      </c>
      <c r="G23" s="205" t="n">
        <f aca="false">IF(DAY(DATE(Voreinstellungen!$C$2,3,0))=29,Import!D356,Import!D355)</f>
        <v>0</v>
      </c>
      <c r="H23" s="205" t="n">
        <f aca="false">IF(DAY(DATE(Voreinstellungen!$C$2,3,0))=29,Import!E356,Import!E355)</f>
        <v>0</v>
      </c>
      <c r="I23" s="217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8"/>
      <c r="K23" s="219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20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21" t="n">
        <f aca="false">IF(A23="","",ROUND(K23-L23,14))</f>
        <v>-0.29166666666667</v>
      </c>
      <c r="N23" s="222" t="n">
        <f aca="true">IF(A23="","",INDIRECT(ADDRESS(MATCH(A23,SOLL_AZ_Ab,1)+11,WEEKDAY(A23,2)+3,,,"Voreinstellungen"),TRUE()))</f>
        <v>0.291666666666667</v>
      </c>
      <c r="O23" s="223"/>
      <c r="P23" s="224" t="n">
        <f aca="false">IF(A23="","",IF(M23&lt;&gt;"",ROUND(P22+M23,14),P22))</f>
        <v>-69.7083333333336</v>
      </c>
    </row>
    <row r="24" s="101" customFormat="true" ht="12.8" hidden="false" customHeight="false" outlineLevel="0" collapsed="false">
      <c r="A24" s="214" t="n">
        <f aca="false">A23+1</f>
        <v>43089</v>
      </c>
      <c r="B24" s="215" t="n">
        <f aca="false">A24</f>
        <v>43089</v>
      </c>
      <c r="C24" s="216" t="str">
        <f aca="false">IF(ISERROR(VLOOKUP(B24,Feiertage,2,FALSE())),"",(VLOOKUP(B24,Feiertage,2,FALSE())))</f>
        <v/>
      </c>
      <c r="D24" s="204"/>
      <c r="E24" s="204"/>
      <c r="F24" s="205" t="n">
        <f aca="false">IF(DAY(DATE(Voreinstellungen!$C$2,3,0))=29,Import!C357,Import!C356)</f>
        <v>0</v>
      </c>
      <c r="G24" s="205" t="n">
        <f aca="false">IF(DAY(DATE(Voreinstellungen!$C$2,3,0))=29,Import!D357,Import!D356)</f>
        <v>0</v>
      </c>
      <c r="H24" s="205" t="n">
        <f aca="false">IF(DAY(DATE(Voreinstellungen!$C$2,3,0))=29,Import!E357,Import!E356)</f>
        <v>0</v>
      </c>
      <c r="I24" s="217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8"/>
      <c r="K24" s="219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20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21" t="n">
        <f aca="false">IF(A24="","",ROUND(K24-L24,14))</f>
        <v>-0.29166666666667</v>
      </c>
      <c r="N24" s="222" t="n">
        <f aca="true">IF(A24="","",INDIRECT(ADDRESS(MATCH(A24,SOLL_AZ_Ab,1)+11,WEEKDAY(A24,2)+3,,,"Voreinstellungen"),TRUE()))</f>
        <v>0.291666666666667</v>
      </c>
      <c r="O24" s="223"/>
      <c r="P24" s="224" t="n">
        <f aca="false">IF(A24="","",IF(M24&lt;&gt;"",ROUND(P23+M24,14),P23))</f>
        <v>-70.0000000000002</v>
      </c>
    </row>
    <row r="25" s="101" customFormat="true" ht="12.8" hidden="false" customHeight="false" outlineLevel="0" collapsed="false">
      <c r="A25" s="214" t="n">
        <f aca="false">A24+1</f>
        <v>43090</v>
      </c>
      <c r="B25" s="215" t="n">
        <f aca="false">A25</f>
        <v>43090</v>
      </c>
      <c r="C25" s="216" t="str">
        <f aca="false">IF(ISERROR(VLOOKUP(B25,Feiertage,2,FALSE())),"",(VLOOKUP(B25,Feiertage,2,FALSE())))</f>
        <v/>
      </c>
      <c r="D25" s="204"/>
      <c r="E25" s="204"/>
      <c r="F25" s="205" t="n">
        <f aca="false">IF(DAY(DATE(Voreinstellungen!$C$2,3,0))=29,Import!C358,Import!C357)</f>
        <v>0</v>
      </c>
      <c r="G25" s="205" t="n">
        <f aca="false">IF(DAY(DATE(Voreinstellungen!$C$2,3,0))=29,Import!D358,Import!D357)</f>
        <v>0</v>
      </c>
      <c r="H25" s="205" t="n">
        <f aca="false">IF(DAY(DATE(Voreinstellungen!$C$2,3,0))=29,Import!E358,Import!E357)</f>
        <v>0</v>
      </c>
      <c r="I25" s="217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8"/>
      <c r="K25" s="219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20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21" t="n">
        <f aca="false">IF(A25="","",ROUND(K25-L25,14))</f>
        <v>-0.29166666666667</v>
      </c>
      <c r="N25" s="222" t="n">
        <f aca="true">IF(A25="","",INDIRECT(ADDRESS(MATCH(A25,SOLL_AZ_Ab,1)+11,WEEKDAY(A25,2)+3,,,"Voreinstellungen"),TRUE()))</f>
        <v>0.291666666666667</v>
      </c>
      <c r="O25" s="223"/>
      <c r="P25" s="224" t="n">
        <f aca="false">IF(A25="","",IF(M25&lt;&gt;"",ROUND(P24+M25,14),P24))</f>
        <v>-70.2916666666669</v>
      </c>
    </row>
    <row r="26" s="101" customFormat="true" ht="12.8" hidden="false" customHeight="false" outlineLevel="0" collapsed="false">
      <c r="A26" s="214" t="n">
        <f aca="false">A25+1</f>
        <v>43091</v>
      </c>
      <c r="B26" s="215" t="n">
        <f aca="false">A26</f>
        <v>43091</v>
      </c>
      <c r="C26" s="216" t="str">
        <f aca="false">IF(ISERROR(VLOOKUP(B26,Feiertage,2,FALSE())),"",(VLOOKUP(B26,Feiertage,2,FALSE())))</f>
        <v/>
      </c>
      <c r="D26" s="204"/>
      <c r="E26" s="204"/>
      <c r="F26" s="205" t="n">
        <f aca="false">IF(DAY(DATE(Voreinstellungen!$C$2,3,0))=29,Import!C359,Import!C358)</f>
        <v>0</v>
      </c>
      <c r="G26" s="205" t="n">
        <f aca="false">IF(DAY(DATE(Voreinstellungen!$C$2,3,0))=29,Import!D359,Import!D358)</f>
        <v>0</v>
      </c>
      <c r="H26" s="205" t="n">
        <f aca="false">IF(DAY(DATE(Voreinstellungen!$C$2,3,0))=29,Import!E359,Import!E358)</f>
        <v>0</v>
      </c>
      <c r="I26" s="217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8"/>
      <c r="K26" s="219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20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21" t="n">
        <f aca="false">IF(A26="","",ROUND(K26-L26,14))</f>
        <v>-0.29166666666667</v>
      </c>
      <c r="N26" s="222" t="n">
        <f aca="true">IF(A26="","",INDIRECT(ADDRESS(MATCH(A26,SOLL_AZ_Ab,1)+11,WEEKDAY(A26,2)+3,,,"Voreinstellungen"),TRUE()))</f>
        <v>0.291666666666667</v>
      </c>
      <c r="O26" s="223"/>
      <c r="P26" s="224" t="n">
        <f aca="false">IF(A26="","",IF(M26&lt;&gt;"",ROUND(P25+M26,14),P25))</f>
        <v>-70.5833333333336</v>
      </c>
    </row>
    <row r="27" s="101" customFormat="true" ht="12.8" hidden="false" customHeight="false" outlineLevel="0" collapsed="false">
      <c r="A27" s="214" t="n">
        <f aca="false">A26+1</f>
        <v>43092</v>
      </c>
      <c r="B27" s="215" t="n">
        <f aca="false">A27</f>
        <v>43092</v>
      </c>
      <c r="C27" s="216" t="str">
        <f aca="false">IF(ISERROR(VLOOKUP(B27,Feiertage,2,FALSE())),"",(VLOOKUP(B27,Feiertage,2,FALSE())))</f>
        <v>Heiliger Abend</v>
      </c>
      <c r="D27" s="204"/>
      <c r="E27" s="204"/>
      <c r="F27" s="205" t="n">
        <f aca="false">IF(DAY(DATE(Voreinstellungen!$C$2,3,0))=29,Import!C360,Import!C359)</f>
        <v>0</v>
      </c>
      <c r="G27" s="205" t="n">
        <f aca="false">IF(DAY(DATE(Voreinstellungen!$C$2,3,0))=29,Import!D360,Import!D359)</f>
        <v>0</v>
      </c>
      <c r="H27" s="205" t="n">
        <f aca="false">IF(DAY(DATE(Voreinstellungen!$C$2,3,0))=29,Import!E360,Import!E359)</f>
        <v>0</v>
      </c>
      <c r="I27" s="217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8"/>
      <c r="K27" s="219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20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0.145833333333334</v>
      </c>
      <c r="M27" s="221" t="n">
        <f aca="false">IF(A27="","",ROUND(K27-L27,14))</f>
        <v>-0.14583333333333</v>
      </c>
      <c r="N27" s="222" t="n">
        <f aca="true">IF(A27="","",INDIRECT(ADDRESS(MATCH(A27,SOLL_AZ_Ab,1)+11,WEEKDAY(A27,2)+3,,,"Voreinstellungen"),TRUE()))</f>
        <v>0.291666666666667</v>
      </c>
      <c r="O27" s="223"/>
      <c r="P27" s="224" t="n">
        <f aca="false">IF(A27="","",IF(M27&lt;&gt;"",ROUND(P26+M27,14),P26))</f>
        <v>-70.7291666666669</v>
      </c>
    </row>
    <row r="28" s="101" customFormat="true" ht="12.8" hidden="false" customHeight="false" outlineLevel="0" collapsed="false">
      <c r="A28" s="214" t="n">
        <f aca="false">A27+1</f>
        <v>43093</v>
      </c>
      <c r="B28" s="215" t="n">
        <f aca="false">A28</f>
        <v>43093</v>
      </c>
      <c r="C28" s="216" t="str">
        <f aca="false">IF(ISERROR(VLOOKUP(B28,Feiertage,2,FALSE())),"",(VLOOKUP(B28,Feiertage,2,FALSE())))</f>
        <v>1.Weihnachtsfeiertag</v>
      </c>
      <c r="D28" s="204"/>
      <c r="E28" s="204"/>
      <c r="F28" s="205" t="n">
        <f aca="false">IF(DAY(DATE(Voreinstellungen!$C$2,3,0))=29,Import!C361,Import!C360)</f>
        <v>0</v>
      </c>
      <c r="G28" s="205" t="n">
        <f aca="false">IF(DAY(DATE(Voreinstellungen!$C$2,3,0))=29,Import!D361,Import!D360)</f>
        <v>0</v>
      </c>
      <c r="H28" s="205" t="n">
        <f aca="false">IF(DAY(DATE(Voreinstellungen!$C$2,3,0))=29,Import!E361,Import!E360)</f>
        <v>0</v>
      </c>
      <c r="I28" s="217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8"/>
      <c r="K28" s="219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20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</v>
      </c>
      <c r="M28" s="221" t="n">
        <f aca="false">IF(A28="","",ROUND(K28-L28,14))</f>
        <v>0</v>
      </c>
      <c r="N28" s="222" t="n">
        <f aca="true">IF(A28="","",INDIRECT(ADDRESS(MATCH(A28,SOLL_AZ_Ab,1)+11,WEEKDAY(A28,2)+3,,,"Voreinstellungen"),TRUE()))</f>
        <v>0</v>
      </c>
      <c r="O28" s="223"/>
      <c r="P28" s="224" t="n">
        <f aca="false">IF(A28="","",IF(M28&lt;&gt;"",ROUND(P27+M28,14),P27))</f>
        <v>-70.7291666666669</v>
      </c>
    </row>
    <row r="29" s="101" customFormat="true" ht="12.8" hidden="false" customHeight="false" outlineLevel="0" collapsed="false">
      <c r="A29" s="214" t="n">
        <f aca="false">A28+1</f>
        <v>43094</v>
      </c>
      <c r="B29" s="215" t="n">
        <f aca="false">A29</f>
        <v>43094</v>
      </c>
      <c r="C29" s="216" t="str">
        <f aca="false">IF(ISERROR(VLOOKUP(B29,Feiertage,2,FALSE())),"",(VLOOKUP(B29,Feiertage,2,FALSE())))</f>
        <v>2.Weihnachtsfeiertag</v>
      </c>
      <c r="D29" s="204"/>
      <c r="E29" s="204"/>
      <c r="F29" s="205" t="n">
        <f aca="false">IF(DAY(DATE(Voreinstellungen!$C$2,3,0))=29,Import!C362,Import!C361)</f>
        <v>0</v>
      </c>
      <c r="G29" s="205" t="n">
        <f aca="false">IF(DAY(DATE(Voreinstellungen!$C$2,3,0))=29,Import!D362,Import!D361)</f>
        <v>0</v>
      </c>
      <c r="H29" s="205" t="n">
        <f aca="false">IF(DAY(DATE(Voreinstellungen!$C$2,3,0))=29,Import!E362,Import!E361)</f>
        <v>0</v>
      </c>
      <c r="I29" s="217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8"/>
      <c r="K29" s="219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20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</v>
      </c>
      <c r="M29" s="221" t="n">
        <f aca="false">IF(A29="","",ROUND(K29-L29,14))</f>
        <v>0</v>
      </c>
      <c r="N29" s="222" t="n">
        <f aca="true">IF(A29="","",INDIRECT(ADDRESS(MATCH(A29,SOLL_AZ_Ab,1)+11,WEEKDAY(A29,2)+3,,,"Voreinstellungen"),TRUE()))</f>
        <v>0</v>
      </c>
      <c r="O29" s="223"/>
      <c r="P29" s="224" t="n">
        <f aca="false">IF(A29="","",IF(M29&lt;&gt;"",ROUND(P28+M29,14),P28))</f>
        <v>-70.7291666666669</v>
      </c>
    </row>
    <row r="30" s="101" customFormat="true" ht="12.8" hidden="false" customHeight="false" outlineLevel="0" collapsed="false">
      <c r="A30" s="214" t="n">
        <f aca="false">A29+1</f>
        <v>43095</v>
      </c>
      <c r="B30" s="215" t="n">
        <f aca="false">A30</f>
        <v>43095</v>
      </c>
      <c r="C30" s="216" t="str">
        <f aca="false">IF(ISERROR(VLOOKUP(B30,Feiertage,2,FALSE())),"",(VLOOKUP(B30,Feiertage,2,FALSE())))</f>
        <v/>
      </c>
      <c r="D30" s="204"/>
      <c r="E30" s="204"/>
      <c r="F30" s="205" t="n">
        <f aca="false">IF(DAY(DATE(Voreinstellungen!$C$2,3,0))=29,Import!C363,Import!C362)</f>
        <v>0</v>
      </c>
      <c r="G30" s="205" t="n">
        <f aca="false">IF(DAY(DATE(Voreinstellungen!$C$2,3,0))=29,Import!D363,Import!D362)</f>
        <v>0</v>
      </c>
      <c r="H30" s="205" t="n">
        <f aca="false">IF(DAY(DATE(Voreinstellungen!$C$2,3,0))=29,Import!E363,Import!E362)</f>
        <v>0</v>
      </c>
      <c r="I30" s="217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8"/>
      <c r="K30" s="219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20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21" t="n">
        <f aca="false">IF(A30="","",ROUND(K30-L30,14))</f>
        <v>-0.29166666666667</v>
      </c>
      <c r="N30" s="222" t="n">
        <f aca="true">IF(A30="","",INDIRECT(ADDRESS(MATCH(A30,SOLL_AZ_Ab,1)+11,WEEKDAY(A30,2)+3,,,"Voreinstellungen"),TRUE()))</f>
        <v>0.291666666666667</v>
      </c>
      <c r="O30" s="223"/>
      <c r="P30" s="224" t="n">
        <f aca="false">IF(A30="","",IF(M30&lt;&gt;"",ROUND(P29+M30,14),P29))</f>
        <v>-71.0208333333336</v>
      </c>
    </row>
    <row r="31" s="101" customFormat="true" ht="12.8" hidden="false" customHeight="false" outlineLevel="0" collapsed="false">
      <c r="A31" s="214" t="n">
        <f aca="false">A30+1</f>
        <v>43096</v>
      </c>
      <c r="B31" s="215" t="n">
        <f aca="false">A31</f>
        <v>43096</v>
      </c>
      <c r="C31" s="216" t="str">
        <f aca="false">IF(ISERROR(VLOOKUP(B31,Feiertage,2,FALSE())),"",(VLOOKUP(B31,Feiertage,2,FALSE())))</f>
        <v/>
      </c>
      <c r="D31" s="204"/>
      <c r="E31" s="204"/>
      <c r="F31" s="205" t="n">
        <f aca="false">IF(DAY(DATE(Voreinstellungen!$C$2,3,0))=29,Import!C364,Import!C363)</f>
        <v>0</v>
      </c>
      <c r="G31" s="205" t="n">
        <f aca="false">IF(DAY(DATE(Voreinstellungen!$C$2,3,0))=29,Import!D364,Import!D363)</f>
        <v>0</v>
      </c>
      <c r="H31" s="205" t="n">
        <f aca="false">IF(DAY(DATE(Voreinstellungen!$C$2,3,0))=29,Import!E364,Import!E363)</f>
        <v>0</v>
      </c>
      <c r="I31" s="217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8"/>
      <c r="K31" s="219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20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21" t="n">
        <f aca="false">IF(A31="","",ROUND(K31-L31,14))</f>
        <v>-0.29166666666667</v>
      </c>
      <c r="N31" s="222" t="n">
        <f aca="true">IF(A31="","",INDIRECT(ADDRESS(MATCH(A31,SOLL_AZ_Ab,1)+11,WEEKDAY(A31,2)+3,,,"Voreinstellungen"),TRUE()))</f>
        <v>0.291666666666667</v>
      </c>
      <c r="O31" s="223"/>
      <c r="P31" s="224" t="n">
        <f aca="false">IF(A31="","",IF(M31&lt;&gt;"",ROUND(P30+M31,14),P30))</f>
        <v>-71.3125000000003</v>
      </c>
    </row>
    <row r="32" s="101" customFormat="true" ht="12.8" hidden="false" customHeight="false" outlineLevel="0" collapsed="false">
      <c r="A32" s="214" t="n">
        <f aca="false">IF(MONTH(A31+1)&gt;MONTH(A31),"",A31+1)</f>
        <v>43097</v>
      </c>
      <c r="B32" s="215" t="n">
        <f aca="false">A32</f>
        <v>43097</v>
      </c>
      <c r="C32" s="216" t="str">
        <f aca="false">IF(ISERROR(VLOOKUP(A32,Feiertage,2,FALSE())),"",(VLOOKUP(A32,Feiertage,2,FALSE())))</f>
        <v/>
      </c>
      <c r="D32" s="204"/>
      <c r="E32" s="204"/>
      <c r="F32" s="205" t="n">
        <f aca="false">IF(DAY(DATE(Voreinstellungen!$C$2,3,0))=29,Import!C365,Import!C364)</f>
        <v>0</v>
      </c>
      <c r="G32" s="205" t="n">
        <f aca="false">IF(DAY(DATE(Voreinstellungen!$C$2,3,0))=29,Import!D365,Import!D364)</f>
        <v>0</v>
      </c>
      <c r="H32" s="205" t="n">
        <f aca="false">IF(DAY(DATE(Voreinstellungen!$C$2,3,0))=29,Import!E365,Import!E364)</f>
        <v>0</v>
      </c>
      <c r="I32" s="217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8"/>
      <c r="K32" s="219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20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21" t="n">
        <f aca="false">IF(A32="","",ROUND(K32-L32,14))</f>
        <v>-0.29166666666667</v>
      </c>
      <c r="N32" s="222" t="n">
        <f aca="true">IF(A32="","",INDIRECT(ADDRESS(MATCH(A32,SOLL_AZ_Ab,1)+11,WEEKDAY(A32,2)+3,,,"Voreinstellungen"),TRUE()))</f>
        <v>0.291666666666667</v>
      </c>
      <c r="O32" s="223"/>
      <c r="P32" s="224" t="n">
        <f aca="false">IF(A32="","",IF(M32&lt;&gt;"",ROUND(P31+M32,14),P31))</f>
        <v>-71.6041666666669</v>
      </c>
    </row>
    <row r="33" s="101" customFormat="true" ht="12.8" hidden="false" customHeight="false" outlineLevel="0" collapsed="false">
      <c r="A33" s="214" t="n">
        <f aca="false">IF(MONTH(A31+2)&gt;MONTH(A31),"",A31+2)</f>
        <v>43098</v>
      </c>
      <c r="B33" s="215" t="n">
        <f aca="false">A33</f>
        <v>43098</v>
      </c>
      <c r="C33" s="216" t="str">
        <f aca="false">IF(ISERROR(VLOOKUP(A33,Feiertage,2,FALSE())),"",(VLOOKUP(A33,Feiertage,2,FALSE())))</f>
        <v/>
      </c>
      <c r="D33" s="204"/>
      <c r="E33" s="204"/>
      <c r="F33" s="205" t="n">
        <f aca="false">IF(DAY(DATE(Voreinstellungen!$C$2,3,0))=29,Import!C366,Import!C365)</f>
        <v>0</v>
      </c>
      <c r="G33" s="205" t="n">
        <f aca="false">IF(DAY(DATE(Voreinstellungen!$C$2,3,0))=29,Import!D366,Import!D365)</f>
        <v>0</v>
      </c>
      <c r="H33" s="205" t="n">
        <f aca="false">IF(DAY(DATE(Voreinstellungen!$C$2,3,0))=29,Import!E366,Import!E365)</f>
        <v>0</v>
      </c>
      <c r="I33" s="217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8"/>
      <c r="K33" s="219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20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21" t="n">
        <f aca="false">IF(A33="","",ROUND(K33-L33,14))</f>
        <v>-0.29166666666667</v>
      </c>
      <c r="N33" s="222" t="n">
        <f aca="true">IF(A33="","",INDIRECT(ADDRESS(MATCH(A33,SOLL_AZ_Ab,1)+11,WEEKDAY(A33,2)+3,,,"Voreinstellungen"),TRUE()))</f>
        <v>0.291666666666667</v>
      </c>
      <c r="O33" s="223"/>
      <c r="P33" s="224" t="n">
        <f aca="false">IF(A33="","",IF(M33&lt;&gt;"",ROUND(P32+M33,14),P32))</f>
        <v>-71.8958333333336</v>
      </c>
    </row>
    <row r="34" s="101" customFormat="true" ht="12.8" hidden="false" customHeight="false" outlineLevel="0" collapsed="false">
      <c r="A34" s="225" t="n">
        <f aca="false">IF(MONTH(A31+3)&gt;MONTH(A31),"",A31+3)</f>
        <v>43099</v>
      </c>
      <c r="B34" s="226" t="n">
        <f aca="false">A34</f>
        <v>43099</v>
      </c>
      <c r="C34" s="227" t="str">
        <f aca="false">IF(ISERROR(VLOOKUP(A34,Feiertage,2,FALSE())),"",(VLOOKUP(A34,Feiertage,2,FALSE())))</f>
        <v>Silvester</v>
      </c>
      <c r="D34" s="204"/>
      <c r="E34" s="204"/>
      <c r="F34" s="205" t="n">
        <f aca="false">IF(DAY(DATE(Voreinstellungen!$C$2,3,0))=29,Import!C367,Import!C366)</f>
        <v>0</v>
      </c>
      <c r="G34" s="205" t="n">
        <f aca="false">IF(DAY(DATE(Voreinstellungen!$C$2,3,0))=29,Import!D367,Import!D366)</f>
        <v>0</v>
      </c>
      <c r="H34" s="205" t="n">
        <f aca="false">IF(DAY(DATE(Voreinstellungen!$C$2,3,0))=29,Import!E367,Import!E366)</f>
        <v>0</v>
      </c>
      <c r="I34" s="228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9"/>
      <c r="K34" s="230" t="n">
        <f aca="false">IF(A34="","",IF(IF(D34&lt;E34,E34-D34,IF(E34="",0,E34-D34+1))+IF(F34&lt;G34,G34-F34,IF(G34="",0,G34-F34+1))-H34&gt;0,IF(D34&lt;E34,E34-D34,IF(E34="",0,E34-D34+1))+IF(F34&lt;G34,G34-F34,IF(G34="",0,G34-F34+1))-H34,0))</f>
        <v>0</v>
      </c>
      <c r="L34" s="231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0.145833333333334</v>
      </c>
      <c r="M34" s="232" t="n">
        <f aca="false">IF(A34="","",ROUND(K34-L34,14))</f>
        <v>-0.14583333333333</v>
      </c>
      <c r="N34" s="233" t="n">
        <f aca="true">IF(A34="","",INDIRECT(ADDRESS(MATCH(A34,SOLL_AZ_Ab,1)+11,WEEKDAY(A34,2)+3,,,"Voreinstellungen"),TRUE()))</f>
        <v>0.291666666666667</v>
      </c>
      <c r="O34" s="234"/>
      <c r="P34" s="235" t="n">
        <f aca="false">IF(A34="","",IF(M34&lt;&gt;"",ROUND(P33+M34,14),P33))</f>
        <v>-72.041666666667</v>
      </c>
    </row>
    <row r="35" s="101" customFormat="true" ht="11.5" hidden="false" customHeight="false" outlineLevel="0" collapsed="false">
      <c r="B35" s="236"/>
      <c r="C35" s="236"/>
      <c r="D35" s="236"/>
      <c r="E35" s="237"/>
      <c r="F35" s="237"/>
      <c r="G35" s="238"/>
      <c r="H35" s="239"/>
      <c r="I35" s="239"/>
      <c r="J35" s="239"/>
      <c r="K35" s="238"/>
      <c r="L35" s="240"/>
      <c r="M35" s="240"/>
      <c r="N35" s="89"/>
      <c r="O35" s="89"/>
      <c r="P35" s="89"/>
    </row>
    <row r="36" s="177" customFormat="true" ht="12.75" hidden="false" customHeight="true" outlineLevel="0" collapsed="false">
      <c r="A36" s="241"/>
      <c r="B36" s="242"/>
      <c r="C36" s="242"/>
      <c r="D36" s="243"/>
      <c r="E36" s="244" t="str">
        <f aca="false">"Übertrag "&amp;TEXT(DATE(YEAR(A1),MONTH(A1)-1,1),"MMMM JJJJ")&amp;":"</f>
        <v>Übertrag November 2021:</v>
      </c>
      <c r="F36" s="245" t="n">
        <f aca="false">November!F40</f>
        <v>-65.9166666666667</v>
      </c>
      <c r="G36" s="176"/>
      <c r="H36" s="176"/>
      <c r="I36" s="246"/>
      <c r="J36" s="247" t="n">
        <f aca="false">COUNTIF(J4:J34,Voreinstellungen!B21)+SUMIF(J4:J34,Voreinstellungen!B22,Berechnungen!AI2:AI32)</f>
        <v>0</v>
      </c>
      <c r="K36" s="248" t="s">
        <v>112</v>
      </c>
      <c r="L36" s="248"/>
      <c r="M36" s="248"/>
      <c r="N36" s="248"/>
      <c r="O36" s="248"/>
      <c r="P36" s="249" t="n">
        <f aca="false">(SUMIF(J4:J34,Voreinstellungen!B21,L4:L34)-SUMIF(J4:J34,Voreinstellungen!B21,N4:N34)+SUMIF(J4:J34,Voreinstellungen!B22,L4:L34)-SUMIF(J4:J34,Voreinstellungen!B22,N4:N34))*-1</f>
        <v>-0</v>
      </c>
    </row>
    <row r="37" s="177" customFormat="true" ht="12.75" hidden="false" customHeight="true" outlineLevel="0" collapsed="false">
      <c r="A37" s="250"/>
      <c r="B37" s="251"/>
      <c r="C37" s="251"/>
      <c r="D37" s="252"/>
      <c r="E37" s="253" t="str">
        <f aca="false">"SOLL Arbeitszeit ("&amp;TEXT(A1,"MMMM")&amp;"):"</f>
        <v>SOLL Arbeitszeit (Dezember):</v>
      </c>
      <c r="F37" s="254" t="n">
        <f aca="false">SUM(L4:L34)</f>
        <v>6.12500000000001</v>
      </c>
      <c r="G37" s="176"/>
      <c r="H37" s="176"/>
      <c r="I37" s="255"/>
      <c r="J37" s="256" t="n">
        <f aca="false">COUNTIF(J4:J34,Voreinstellungen!B25)+(COUNTIF(J4:J34,Voreinstellungen!B26)*Voreinstellungen!C26)</f>
        <v>0</v>
      </c>
      <c r="K37" s="257" t="str">
        <f aca="false">"Urlaub (U/UH) aktuell noch Verfügbar: "&amp;Voreinstellungen!C38&amp;" Tag(e)"</f>
        <v>Urlaub (U/UH) aktuell noch Verfügbar: 30 Tag(e)</v>
      </c>
      <c r="L37" s="257"/>
      <c r="M37" s="257"/>
      <c r="N37" s="257"/>
      <c r="O37" s="257"/>
      <c r="P37" s="258" t="n">
        <f aca="false">SUMIF(J4:J34,Voreinstellungen!B25,N4:N34)+(SUMIF(J4:J34,Voreinstellungen!B26,N4:N34)*0.5)</f>
        <v>0</v>
      </c>
    </row>
    <row r="38" s="177" customFormat="true" ht="12.75" hidden="false" customHeight="true" outlineLevel="0" collapsed="false">
      <c r="A38" s="259"/>
      <c r="B38" s="260"/>
      <c r="C38" s="260"/>
      <c r="D38" s="252"/>
      <c r="E38" s="253" t="str">
        <f aca="false">"IST Arbeitszeit ("&amp;TEXT(A1,"MMMM")&amp;"):"</f>
        <v>IST Arbeitszeit (Dezember):</v>
      </c>
      <c r="F38" s="261" t="n">
        <f aca="false">SUM(K4:K34)</f>
        <v>0</v>
      </c>
      <c r="G38" s="176"/>
      <c r="H38" s="176"/>
      <c r="I38" s="255"/>
      <c r="J38" s="262" t="n">
        <f aca="false">COUNTIF(J4:J34,"G")</f>
        <v>0</v>
      </c>
      <c r="K38" s="257" t="s">
        <v>113</v>
      </c>
      <c r="L38" s="257"/>
      <c r="M38" s="257"/>
      <c r="N38" s="257"/>
      <c r="O38" s="257"/>
      <c r="P38" s="263"/>
    </row>
    <row r="39" s="177" customFormat="true" ht="12.75" hidden="false" customHeight="true" outlineLevel="0" collapsed="false">
      <c r="A39" s="259"/>
      <c r="B39" s="260"/>
      <c r="C39" s="260"/>
      <c r="D39" s="252"/>
      <c r="E39" s="264" t="s">
        <v>114</v>
      </c>
      <c r="F39" s="265"/>
      <c r="G39" s="176"/>
      <c r="H39" s="176"/>
      <c r="I39" s="266"/>
      <c r="J39" s="256" t="n">
        <f aca="false">COUNTIF(J4:J34,Voreinstellungen!B23)+SUMIF(J4:J34,Voreinstellungen!B24,Berechnungen!AI2:AI32)</f>
        <v>0</v>
      </c>
      <c r="K39" s="257" t="s">
        <v>115</v>
      </c>
      <c r="L39" s="257"/>
      <c r="M39" s="257"/>
      <c r="N39" s="257"/>
      <c r="O39" s="257"/>
      <c r="P39" s="267" t="n">
        <f aca="false">(SUMIF(J4:J34,Voreinstellungen!B23,L4:L34)-SUMIF(J4:J34,Voreinstellungen!B23,N4:N34)+SUMIF(J4:J34,Voreinstellungen!B24,L4:L34)-SUMIF(J4:J34,Voreinstellungen!B24,N4:N34))*-1</f>
        <v>-0</v>
      </c>
    </row>
    <row r="40" s="177" customFormat="true" ht="12.75" hidden="false" customHeight="true" outlineLevel="0" collapsed="false">
      <c r="A40" s="268"/>
      <c r="B40" s="269"/>
      <c r="C40" s="269"/>
      <c r="D40" s="270"/>
      <c r="E40" s="271" t="s">
        <v>116</v>
      </c>
      <c r="F40" s="272" t="n">
        <f aca="false">ROUND(F38+F36-F39-F37,14)</f>
        <v>-72.0416666666668</v>
      </c>
      <c r="G40" s="176"/>
      <c r="H40" s="176"/>
      <c r="I40" s="273"/>
      <c r="J40" s="274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5" t="s">
        <v>117</v>
      </c>
      <c r="L40" s="275"/>
      <c r="M40" s="275"/>
      <c r="N40" s="275"/>
      <c r="O40" s="275"/>
      <c r="P40" s="276"/>
    </row>
    <row r="41" s="177" customFormat="true" ht="12.75" hidden="false" customHeight="true" outlineLevel="0" collapsed="false">
      <c r="A41" s="174"/>
      <c r="B41" s="174"/>
      <c r="C41" s="174"/>
      <c r="D41" s="175"/>
      <c r="E41" s="174"/>
      <c r="F41" s="174"/>
      <c r="G41" s="174"/>
      <c r="H41" s="176"/>
      <c r="I41" s="176"/>
      <c r="J41" s="176"/>
      <c r="K41" s="174"/>
      <c r="L41" s="176"/>
      <c r="M41" s="176"/>
      <c r="N41" s="174"/>
      <c r="O41" s="174"/>
      <c r="P41" s="174"/>
    </row>
    <row r="42" s="177" customFormat="true" ht="12.75" hidden="false" customHeight="true" outlineLevel="0" collapsed="false">
      <c r="A42" s="277"/>
      <c r="B42" s="277"/>
      <c r="C42" s="277"/>
      <c r="D42" s="277"/>
      <c r="E42" s="277"/>
      <c r="F42" s="278"/>
      <c r="G42" s="174"/>
      <c r="H42" s="176"/>
      <c r="I42" s="176"/>
      <c r="J42" s="279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80" t="str">
        <f aca="false">IF(Voreinstellungen!A28="","",REPT(Voreinstellungen!A28,1) &amp; " (" &amp; REPT(Voreinstellungen!B28,1) &amp; ")")</f>
        <v>Bereitschaft (B)</v>
      </c>
      <c r="L42" s="280"/>
      <c r="M42" s="280"/>
      <c r="N42" s="280"/>
      <c r="O42" s="280"/>
      <c r="P42" s="281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7" customFormat="true" ht="12.75" hidden="false" customHeight="true" outlineLevel="0" collapsed="false">
      <c r="A43" s="282"/>
      <c r="B43" s="282"/>
      <c r="C43" s="282"/>
      <c r="D43" s="282"/>
      <c r="E43" s="282"/>
      <c r="F43" s="283"/>
      <c r="G43" s="174"/>
      <c r="H43" s="176"/>
      <c r="I43" s="176"/>
      <c r="J43" s="284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5" t="str">
        <f aca="false">IF(Voreinstellungen!A29="","",REPT(Voreinstellungen!A29,1) &amp; " (" &amp; REPT(Voreinstellungen!B29,1) &amp; ")")</f>
        <v>Eigener Code 1 (E1)</v>
      </c>
      <c r="L43" s="285"/>
      <c r="M43" s="285"/>
      <c r="N43" s="285"/>
      <c r="O43" s="285"/>
      <c r="P43" s="267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7" customFormat="true" ht="12.75" hidden="false" customHeight="true" outlineLevel="0" collapsed="false">
      <c r="A44" s="286" t="s">
        <v>70</v>
      </c>
      <c r="B44" s="286"/>
      <c r="C44" s="286"/>
      <c r="D44" s="286"/>
      <c r="E44" s="286"/>
      <c r="F44" s="287" t="s">
        <v>118</v>
      </c>
      <c r="G44" s="174"/>
      <c r="H44" s="176"/>
      <c r="I44" s="176"/>
      <c r="J44" s="284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5" t="str">
        <f aca="false">IF(Voreinstellungen!A30="","",REPT(Voreinstellungen!A30,1) &amp; " (" &amp; REPT(Voreinstellungen!B30,1) &amp; ")")</f>
        <v>Eigener Code 2 (E2)</v>
      </c>
      <c r="L44" s="285"/>
      <c r="M44" s="285"/>
      <c r="N44" s="285"/>
      <c r="O44" s="285"/>
      <c r="P44" s="267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7" customFormat="true" ht="12.75" hidden="false" customHeight="true" outlineLevel="0" collapsed="false">
      <c r="A45" s="277"/>
      <c r="B45" s="277"/>
      <c r="C45" s="277"/>
      <c r="D45" s="277"/>
      <c r="E45" s="277"/>
      <c r="F45" s="278"/>
      <c r="G45" s="174"/>
      <c r="H45" s="176"/>
      <c r="I45" s="176"/>
      <c r="J45" s="284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5" t="str">
        <f aca="false">IF(Voreinstellungen!A31="","",REPT(Voreinstellungen!A31,1) &amp; " (" &amp; REPT(Voreinstellungen!B31,1) &amp; ")")</f>
        <v>Eigener Code 3 (E3)</v>
      </c>
      <c r="L45" s="285"/>
      <c r="M45" s="285"/>
      <c r="N45" s="285"/>
      <c r="O45" s="285"/>
      <c r="P45" s="267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7" customFormat="true" ht="12.75" hidden="false" customHeight="true" outlineLevel="0" collapsed="false">
      <c r="A46" s="282"/>
      <c r="B46" s="282"/>
      <c r="C46" s="282"/>
      <c r="D46" s="282"/>
      <c r="E46" s="282"/>
      <c r="F46" s="283"/>
      <c r="G46" s="174"/>
      <c r="H46" s="176"/>
      <c r="I46" s="176"/>
      <c r="J46" s="284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5" t="str">
        <f aca="false">IF(Voreinstellungen!A32="","",REPT(Voreinstellungen!A32,1) &amp; " (" &amp; REPT(Voreinstellungen!B32,1) &amp; ")")</f>
        <v>Eigener Code 4 (E4)</v>
      </c>
      <c r="L46" s="285"/>
      <c r="M46" s="285"/>
      <c r="N46" s="285"/>
      <c r="O46" s="285"/>
      <c r="P46" s="267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7" customFormat="true" ht="12.75" hidden="false" customHeight="true" outlineLevel="0" collapsed="false">
      <c r="A47" s="286" t="s">
        <v>70</v>
      </c>
      <c r="B47" s="286"/>
      <c r="C47" s="286"/>
      <c r="D47" s="286"/>
      <c r="E47" s="286"/>
      <c r="F47" s="287" t="s">
        <v>119</v>
      </c>
      <c r="G47" s="174"/>
      <c r="H47" s="176"/>
      <c r="I47" s="176"/>
      <c r="J47" s="288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9" t="str">
        <f aca="false">IF(Voreinstellungen!A33="","",REPT(Voreinstellungen!A33,1) &amp; " (" &amp; REPT(Voreinstellungen!B33,1) &amp; ")")</f>
        <v>Eigener Code 5 (E5)</v>
      </c>
      <c r="L47" s="289"/>
      <c r="M47" s="289"/>
      <c r="N47" s="289"/>
      <c r="O47" s="289"/>
      <c r="P47" s="290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abAf2zPP77S0GfkdDLJXtQhalOQruXVB0K/MA3b2flg0BmTlFsgvg4kUcpgMWRFsdLazvenMu8bFmnGW3iGHw==" saltValue="2H2uyZqEl7RJkyQ+o03iww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82">
      <formula>MOD(J36,1)=0</formula>
    </cfRule>
  </conditionalFormatting>
  <conditionalFormatting sqref="O4:P34 A4:M34">
    <cfRule type="expression" priority="3" aboveAverage="0" equalAverage="0" bottom="0" percent="0" rank="0" text="" dxfId="83">
      <formula>WEEKDAY($A4,2)=6</formula>
    </cfRule>
    <cfRule type="expression" priority="4" aboveAverage="0" equalAverage="0" bottom="0" percent="0" rank="0" text="" dxfId="84">
      <formula>OR(WEEKDAY($A4,2)=7,$C4&lt;&gt;"")</formula>
    </cfRule>
  </conditionalFormatting>
  <conditionalFormatting sqref="F5:H34 F4:F34 G4:H4">
    <cfRule type="expression" priority="5" aboveAverage="0" equalAverage="0" bottom="0" percent="0" rank="0" text="" dxfId="85">
      <formula>ISTEXT($F4)</formula>
    </cfRule>
  </conditionalFormatting>
  <conditionalFormatting sqref="N4:N34">
    <cfRule type="expression" priority="6" aboveAverage="0" equalAverage="0" bottom="0" percent="0" rank="0" text="" dxfId="86">
      <formula>WEEKDAY($A4,2)=6</formula>
    </cfRule>
    <cfRule type="expression" priority="7" aboveAverage="0" equalAverage="0" bottom="0" percent="0" rank="0" text="" dxfId="87">
      <formula>OR(WEEKDAY($A4,2)=7,$C4&lt;&gt;"")</formula>
    </cfRule>
  </conditionalFormatting>
  <conditionalFormatting sqref="D4:E34">
    <cfRule type="expression" priority="8" aboveAverage="0" equalAverage="0" bottom="0" percent="0" rank="0" text="" dxfId="88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L49"/>
  <sheetViews>
    <sheetView showFormulas="false" showGridLines="false" showRowColHeaders="true" showZeros="true" rightToLeft="false" tabSelected="false" showOutlineSymbols="true" defaultGridColor="true" view="normal" topLeftCell="A4" colorId="64" zoomScale="87" zoomScaleNormal="87" zoomScalePageLayoutView="100" workbookViewId="0">
      <selection pane="topLeft" activeCell="E1" activeCellId="1" sqref="C2:E2 E1"/>
    </sheetView>
  </sheetViews>
  <sheetFormatPr defaultColWidth="11.4609375" defaultRowHeight="12.5" zeroHeight="false" outlineLevelRow="0" outlineLevelCol="0"/>
  <cols>
    <col collapsed="false" customWidth="true" hidden="false" outlineLevel="0" max="1" min="1" style="255" width="14.28"/>
    <col collapsed="false" customWidth="true" hidden="false" outlineLevel="0" max="2" min="2" style="255" width="3.71"/>
    <col collapsed="false" customWidth="true" hidden="false" outlineLevel="0" max="3" min="3" style="255" width="5.72"/>
    <col collapsed="false" customWidth="true" hidden="false" outlineLevel="0" max="5" min="4" style="255" width="3.71"/>
    <col collapsed="false" customWidth="true" hidden="false" outlineLevel="0" max="6" min="6" style="255" width="5.72"/>
    <col collapsed="false" customWidth="true" hidden="false" outlineLevel="0" max="8" min="7" style="255" width="3.71"/>
    <col collapsed="false" customWidth="true" hidden="false" outlineLevel="0" max="9" min="9" style="255" width="5.72"/>
    <col collapsed="false" customWidth="true" hidden="false" outlineLevel="0" max="11" min="10" style="255" width="3.71"/>
    <col collapsed="false" customWidth="true" hidden="false" outlineLevel="0" max="12" min="12" style="255" width="5.72"/>
    <col collapsed="false" customWidth="true" hidden="false" outlineLevel="0" max="14" min="13" style="255" width="3.71"/>
    <col collapsed="false" customWidth="true" hidden="false" outlineLevel="0" max="15" min="15" style="255" width="5.72"/>
    <col collapsed="false" customWidth="true" hidden="false" outlineLevel="0" max="17" min="16" style="255" width="3.71"/>
    <col collapsed="false" customWidth="true" hidden="false" outlineLevel="0" max="18" min="18" style="255" width="5.72"/>
    <col collapsed="false" customWidth="true" hidden="false" outlineLevel="0" max="20" min="19" style="255" width="3.71"/>
    <col collapsed="false" customWidth="true" hidden="false" outlineLevel="0" max="21" min="21" style="255" width="5.72"/>
    <col collapsed="false" customWidth="true" hidden="false" outlineLevel="0" max="23" min="22" style="255" width="3.71"/>
    <col collapsed="false" customWidth="true" hidden="false" outlineLevel="0" max="24" min="24" style="255" width="5.72"/>
    <col collapsed="false" customWidth="true" hidden="false" outlineLevel="0" max="26" min="25" style="255" width="3.71"/>
    <col collapsed="false" customWidth="true" hidden="false" outlineLevel="0" max="27" min="27" style="255" width="5.72"/>
    <col collapsed="false" customWidth="true" hidden="false" outlineLevel="0" max="29" min="28" style="255" width="3.71"/>
    <col collapsed="false" customWidth="true" hidden="false" outlineLevel="0" max="30" min="30" style="255" width="5.72"/>
    <col collapsed="false" customWidth="true" hidden="false" outlineLevel="0" max="32" min="31" style="255" width="3.71"/>
    <col collapsed="false" customWidth="true" hidden="false" outlineLevel="0" max="33" min="33" style="255" width="5.72"/>
    <col collapsed="false" customWidth="true" hidden="false" outlineLevel="0" max="35" min="34" style="255" width="3.71"/>
    <col collapsed="false" customWidth="true" hidden="false" outlineLevel="0" max="36" min="36" style="255" width="5.72"/>
    <col collapsed="false" customWidth="true" hidden="false" outlineLevel="0" max="37" min="37" style="255" width="3.71"/>
    <col collapsed="false" customWidth="true" hidden="false" outlineLevel="0" max="38" min="38" style="255" width="14.28"/>
    <col collapsed="false" customWidth="false" hidden="false" outlineLevel="0" max="1024" min="39" style="255" width="11.45"/>
  </cols>
  <sheetData>
    <row r="1" customFormat="false" ht="13.5" hidden="false" customHeight="false" outlineLevel="0" collapsed="false">
      <c r="A1" s="305"/>
      <c r="B1" s="305"/>
      <c r="C1" s="305"/>
      <c r="D1" s="305"/>
      <c r="E1" s="306" t="str">
        <f aca="false">"Jahresübersicht "&amp;Jahr</f>
        <v>Jahresübersicht 2021</v>
      </c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  <c r="AA1" s="306"/>
      <c r="AB1" s="306"/>
      <c r="AC1" s="306"/>
      <c r="AD1" s="306"/>
      <c r="AE1" s="306"/>
      <c r="AF1" s="306"/>
      <c r="AG1" s="306"/>
      <c r="AH1" s="306"/>
      <c r="AI1" s="307" t="str">
        <f aca="false">Voreinstellungen!C3</f>
        <v>Name, Vorname</v>
      </c>
      <c r="AJ1" s="307"/>
      <c r="AK1" s="307"/>
      <c r="AL1" s="307"/>
    </row>
    <row r="2" customFormat="false" ht="12.5" hidden="false" customHeight="false" outlineLevel="0" collapsed="false">
      <c r="A2" s="305"/>
      <c r="B2" s="305"/>
      <c r="C2" s="305"/>
      <c r="D2" s="305"/>
      <c r="E2" s="306"/>
      <c r="F2" s="306"/>
      <c r="G2" s="306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  <c r="Z2" s="306"/>
      <c r="AA2" s="306"/>
      <c r="AB2" s="306"/>
      <c r="AC2" s="306"/>
      <c r="AD2" s="306"/>
      <c r="AE2" s="306"/>
      <c r="AF2" s="306"/>
      <c r="AG2" s="306"/>
      <c r="AH2" s="306"/>
      <c r="AI2" s="308" t="str">
        <f aca="false">IF(ISBLANK(Voreinstellungen!C4),"","Personal-Nr.: "&amp;Voreinstellungen!C4)</f>
        <v>Personal-Nr.: 0</v>
      </c>
      <c r="AJ2" s="308"/>
      <c r="AK2" s="308"/>
      <c r="AL2" s="308"/>
    </row>
    <row r="3" customFormat="false" ht="18" hidden="false" customHeight="true" outlineLevel="0" collapsed="false">
      <c r="A3" s="309" t="s">
        <v>101</v>
      </c>
      <c r="B3" s="310" t="s">
        <v>120</v>
      </c>
      <c r="C3" s="310"/>
      <c r="D3" s="310"/>
      <c r="E3" s="310" t="s">
        <v>121</v>
      </c>
      <c r="F3" s="310"/>
      <c r="G3" s="310"/>
      <c r="H3" s="310" t="s">
        <v>122</v>
      </c>
      <c r="I3" s="310"/>
      <c r="J3" s="310"/>
      <c r="K3" s="310" t="s">
        <v>123</v>
      </c>
      <c r="L3" s="310"/>
      <c r="M3" s="310"/>
      <c r="N3" s="310" t="s">
        <v>124</v>
      </c>
      <c r="O3" s="310"/>
      <c r="P3" s="310"/>
      <c r="Q3" s="310" t="s">
        <v>125</v>
      </c>
      <c r="R3" s="310"/>
      <c r="S3" s="310"/>
      <c r="T3" s="310" t="s">
        <v>126</v>
      </c>
      <c r="U3" s="310"/>
      <c r="V3" s="310"/>
      <c r="W3" s="310" t="s">
        <v>127</v>
      </c>
      <c r="X3" s="310"/>
      <c r="Y3" s="310"/>
      <c r="Z3" s="310" t="s">
        <v>128</v>
      </c>
      <c r="AA3" s="310"/>
      <c r="AB3" s="310"/>
      <c r="AC3" s="310" t="s">
        <v>129</v>
      </c>
      <c r="AD3" s="310"/>
      <c r="AE3" s="310"/>
      <c r="AF3" s="310" t="s">
        <v>130</v>
      </c>
      <c r="AG3" s="310"/>
      <c r="AH3" s="310"/>
      <c r="AI3" s="310" t="s">
        <v>131</v>
      </c>
      <c r="AJ3" s="310"/>
      <c r="AK3" s="310"/>
      <c r="AL3" s="311" t="s">
        <v>101</v>
      </c>
    </row>
    <row r="4" customFormat="false" ht="13" hidden="false" customHeight="false" outlineLevel="0" collapsed="false">
      <c r="A4" s="312" t="n">
        <v>1</v>
      </c>
      <c r="B4" s="313" t="n">
        <f aca="false">Januar!A4</f>
        <v>42735</v>
      </c>
      <c r="C4" s="314" t="str">
        <f aca="false">IF(Januar!K4&gt;0,Januar!K4,"")</f>
        <v/>
      </c>
      <c r="D4" s="315" t="str">
        <f aca="false">IF(OR(Januar!C4="",Januar!J4&lt;&gt;""),UPPER(Januar!J4),"F")</f>
        <v>F</v>
      </c>
      <c r="E4" s="313" t="n">
        <f aca="false">Februar!A4</f>
        <v>42766</v>
      </c>
      <c r="F4" s="314" t="str">
        <f aca="false">IF(Februar!K4&gt;0,Februar!K4,"")</f>
        <v/>
      </c>
      <c r="G4" s="316" t="str">
        <f aca="false">IF(OR(Februar!C4="",Februar!J4&lt;&gt;""),UPPER(Februar!J4),"F")</f>
        <v/>
      </c>
      <c r="H4" s="317" t="n">
        <f aca="false">März!A4</f>
        <v>42794</v>
      </c>
      <c r="I4" s="314" t="str">
        <f aca="false">IF(März!K4&gt;0,März!K4,"")</f>
        <v/>
      </c>
      <c r="J4" s="318" t="str">
        <f aca="false">IF(OR(März!C4="",März!J4&lt;&gt;""),UPPER(März!J4),"F")</f>
        <v/>
      </c>
      <c r="K4" s="313" t="n">
        <f aca="false">April!A4</f>
        <v>42825</v>
      </c>
      <c r="L4" s="314" t="str">
        <f aca="false">IF(April!K4&gt;0,April!K4,"")</f>
        <v/>
      </c>
      <c r="M4" s="319" t="str">
        <f aca="false">IF(OR(April!C4="",April!J4&lt;&gt;""),UPPER(April!J4),"F")</f>
        <v/>
      </c>
      <c r="N4" s="317" t="n">
        <f aca="false">Mai!A4</f>
        <v>42855</v>
      </c>
      <c r="O4" s="314" t="str">
        <f aca="false">IF(Mai!K4&gt;0,Mai!K4,"")</f>
        <v/>
      </c>
      <c r="P4" s="315" t="str">
        <f aca="false">IF(OR(Mai!C4="",Mai!J4&lt;&gt;""),UPPER(Mai!J4),"F")</f>
        <v>F</v>
      </c>
      <c r="Q4" s="313" t="n">
        <f aca="false">Juni!A4</f>
        <v>42886</v>
      </c>
      <c r="R4" s="314" t="str">
        <f aca="false">IF(Juni!K4&gt;0,Juni!K4,"")</f>
        <v/>
      </c>
      <c r="S4" s="319" t="str">
        <f aca="false">IF(OR(Juni!C4="",Juni!J4&lt;&gt;""),UPPER(Juni!J4),"F")</f>
        <v/>
      </c>
      <c r="T4" s="317" t="n">
        <f aca="false">Juli!A4</f>
        <v>42916</v>
      </c>
      <c r="U4" s="314" t="str">
        <f aca="false">IF(Juli!K4&gt;0,Juli!K4,"")</f>
        <v/>
      </c>
      <c r="V4" s="318" t="str">
        <f aca="false">IF(OR(Juli!C4="",Juli!J4&lt;&gt;""),UPPER(Juli!J4),"F")</f>
        <v/>
      </c>
      <c r="W4" s="313" t="n">
        <f aca="false">August!A4</f>
        <v>42947</v>
      </c>
      <c r="X4" s="314" t="str">
        <f aca="false">IF(August!K4&gt;0,August!K4,"")</f>
        <v/>
      </c>
      <c r="Y4" s="319" t="str">
        <f aca="false">IF(OR(August!C4="",August!J4&lt;&gt;""),UPPER(August!J4),"F")</f>
        <v/>
      </c>
      <c r="Z4" s="317" t="n">
        <f aca="false">September!A4</f>
        <v>42978</v>
      </c>
      <c r="AA4" s="314" t="str">
        <f aca="false">IF(September!K4&gt;0,September!K4,"")</f>
        <v/>
      </c>
      <c r="AB4" s="318" t="str">
        <f aca="false">IF(OR(September!C4="",September!J4&lt;&gt;""),UPPER(September!J4),"F")</f>
        <v/>
      </c>
      <c r="AC4" s="313" t="n">
        <f aca="false">Oktober!A4</f>
        <v>43008</v>
      </c>
      <c r="AD4" s="314" t="str">
        <f aca="false">IF(Oktober!K4&gt;0,Oktober!K4,"")</f>
        <v/>
      </c>
      <c r="AE4" s="319" t="str">
        <f aca="false">IF(OR(Oktober!C4="",Oktober!J4&lt;&gt;""),UPPER(Oktober!J4),"F")</f>
        <v/>
      </c>
      <c r="AF4" s="317" t="n">
        <f aca="false">November!A4</f>
        <v>43039</v>
      </c>
      <c r="AG4" s="314" t="str">
        <f aca="false">IF(November!K4&gt;0,November!K4,"")</f>
        <v/>
      </c>
      <c r="AH4" s="318" t="str">
        <f aca="false">IF(OR(November!C4="",November!J4&lt;&gt;""),UPPER(November!J4),"F")</f>
        <v>F</v>
      </c>
      <c r="AI4" s="313" t="n">
        <f aca="false">Dezember!A4</f>
        <v>43069</v>
      </c>
      <c r="AJ4" s="314" t="str">
        <f aca="false">IF(Dezember!K4&gt;0,Dezember!K4,"")</f>
        <v/>
      </c>
      <c r="AK4" s="319" t="str">
        <f aca="false">IF(OR(Dezember!C4="",Dezember!J4&lt;&gt;""),UPPER(Dezember!J4),"F")</f>
        <v/>
      </c>
      <c r="AL4" s="320" t="n">
        <v>1</v>
      </c>
    </row>
    <row r="5" customFormat="false" ht="13" hidden="false" customHeight="false" outlineLevel="0" collapsed="false">
      <c r="A5" s="321" t="n">
        <v>2</v>
      </c>
      <c r="B5" s="322" t="n">
        <f aca="false">Januar!A5</f>
        <v>42736</v>
      </c>
      <c r="C5" s="323" t="str">
        <f aca="false">IF(Januar!K5&gt;0,Januar!K5,"")</f>
        <v/>
      </c>
      <c r="D5" s="324" t="str">
        <f aca="false">IF(OR(Januar!C5="",Januar!J5&lt;&gt;""),UPPER(Januar!J5),"F")</f>
        <v/>
      </c>
      <c r="E5" s="322" t="n">
        <f aca="false">Februar!A5</f>
        <v>42767</v>
      </c>
      <c r="F5" s="323" t="str">
        <f aca="false">IF(Februar!K5&gt;0,Februar!K5,"")</f>
        <v/>
      </c>
      <c r="G5" s="325" t="str">
        <f aca="false">IF(OR(Februar!C5="",Februar!J5&lt;&gt;""),UPPER(Februar!J5),"F")</f>
        <v/>
      </c>
      <c r="H5" s="326" t="n">
        <f aca="false">März!A5</f>
        <v>42795</v>
      </c>
      <c r="I5" s="323" t="str">
        <f aca="false">IF(März!K5&gt;0,März!K5,"")</f>
        <v/>
      </c>
      <c r="J5" s="327" t="str">
        <f aca="false">IF(OR(März!C5="",März!J5&lt;&gt;""),UPPER(März!J5),"F")</f>
        <v/>
      </c>
      <c r="K5" s="322" t="n">
        <f aca="false">April!A5</f>
        <v>42826</v>
      </c>
      <c r="L5" s="323" t="str">
        <f aca="false">IF(April!K5&gt;0,April!K5,"")</f>
        <v/>
      </c>
      <c r="M5" s="328" t="str">
        <f aca="false">IF(OR(April!C5="",April!J5&lt;&gt;""),UPPER(April!J5),"F")</f>
        <v>F</v>
      </c>
      <c r="N5" s="326" t="n">
        <f aca="false">Mai!A5</f>
        <v>42856</v>
      </c>
      <c r="O5" s="323" t="str">
        <f aca="false">IF(Mai!K5&gt;0,Mai!K5,"")</f>
        <v/>
      </c>
      <c r="P5" s="324" t="str">
        <f aca="false">IF(OR(Mai!C5="",Mai!J5&lt;&gt;""),UPPER(Mai!J5),"F")</f>
        <v/>
      </c>
      <c r="Q5" s="322" t="n">
        <f aca="false">Juni!A5</f>
        <v>42887</v>
      </c>
      <c r="R5" s="323" t="str">
        <f aca="false">IF(Juni!K5&gt;0,Juni!K5,"")</f>
        <v/>
      </c>
      <c r="S5" s="328" t="str">
        <f aca="false">IF(OR(Juni!C5="",Juni!J5&lt;&gt;""),UPPER(Juni!J5),"F")</f>
        <v/>
      </c>
      <c r="T5" s="326" t="n">
        <f aca="false">Juli!A5</f>
        <v>42917</v>
      </c>
      <c r="U5" s="323" t="str">
        <f aca="false">IF(Juli!K5&gt;0,Juli!K5,"")</f>
        <v/>
      </c>
      <c r="V5" s="327" t="str">
        <f aca="false">IF(OR(Juli!C5="",Juli!J5&lt;&gt;""),UPPER(Juli!J5),"F")</f>
        <v/>
      </c>
      <c r="W5" s="322" t="n">
        <f aca="false">August!A5</f>
        <v>42948</v>
      </c>
      <c r="X5" s="323" t="str">
        <f aca="false">IF(August!K5&gt;0,August!K5,"")</f>
        <v/>
      </c>
      <c r="Y5" s="328" t="str">
        <f aca="false">IF(OR(August!C5="",August!J5&lt;&gt;""),UPPER(August!J5),"F")</f>
        <v/>
      </c>
      <c r="Z5" s="326" t="n">
        <f aca="false">September!A5</f>
        <v>42979</v>
      </c>
      <c r="AA5" s="323" t="str">
        <f aca="false">IF(September!K5&gt;0,September!K5,"")</f>
        <v/>
      </c>
      <c r="AB5" s="327" t="str">
        <f aca="false">IF(OR(September!C5="",September!J5&lt;&gt;""),UPPER(September!J5),"F")</f>
        <v/>
      </c>
      <c r="AC5" s="322" t="n">
        <f aca="false">Oktober!A5</f>
        <v>43009</v>
      </c>
      <c r="AD5" s="323" t="str">
        <f aca="false">IF(Oktober!K5&gt;0,Oktober!K5,"")</f>
        <v/>
      </c>
      <c r="AE5" s="328" t="str">
        <f aca="false">IF(OR(Oktober!C5="",Oktober!J5&lt;&gt;""),UPPER(Oktober!J5),"F")</f>
        <v/>
      </c>
      <c r="AF5" s="326" t="n">
        <f aca="false">November!A5</f>
        <v>43040</v>
      </c>
      <c r="AG5" s="323" t="str">
        <f aca="false">IF(November!K5&gt;0,November!K5,"")</f>
        <v/>
      </c>
      <c r="AH5" s="327" t="str">
        <f aca="false">IF(OR(November!C5="",November!J5&lt;&gt;""),UPPER(November!J5),"F")</f>
        <v/>
      </c>
      <c r="AI5" s="322" t="n">
        <f aca="false">Dezember!A5</f>
        <v>43070</v>
      </c>
      <c r="AJ5" s="323" t="str">
        <f aca="false">IF(Dezember!K5&gt;0,Dezember!K5,"")</f>
        <v/>
      </c>
      <c r="AK5" s="328" t="str">
        <f aca="false">IF(OR(Dezember!C5="",Dezember!J5&lt;&gt;""),UPPER(Dezember!J5),"F")</f>
        <v/>
      </c>
      <c r="AL5" s="329" t="n">
        <v>2</v>
      </c>
    </row>
    <row r="6" customFormat="false" ht="13" hidden="false" customHeight="false" outlineLevel="0" collapsed="false">
      <c r="A6" s="321" t="n">
        <v>3</v>
      </c>
      <c r="B6" s="322" t="n">
        <f aca="false">Januar!A6</f>
        <v>42737</v>
      </c>
      <c r="C6" s="323" t="str">
        <f aca="false">IF(Januar!K6&gt;0,Januar!K6,"")</f>
        <v/>
      </c>
      <c r="D6" s="324" t="str">
        <f aca="false">IF(OR(Januar!C6="",Januar!J6&lt;&gt;""),UPPER(Januar!J6),"F")</f>
        <v/>
      </c>
      <c r="E6" s="322" t="n">
        <f aca="false">Februar!A6</f>
        <v>42768</v>
      </c>
      <c r="F6" s="323" t="str">
        <f aca="false">IF(Februar!K6&gt;0,Februar!K6,"")</f>
        <v/>
      </c>
      <c r="G6" s="325" t="str">
        <f aca="false">IF(OR(Februar!C6="",Februar!J6&lt;&gt;""),UPPER(Februar!J6),"F")</f>
        <v/>
      </c>
      <c r="H6" s="326" t="n">
        <f aca="false">März!A6</f>
        <v>42796</v>
      </c>
      <c r="I6" s="323" t="str">
        <f aca="false">IF(März!K6&gt;0,März!K6,"")</f>
        <v/>
      </c>
      <c r="J6" s="327" t="str">
        <f aca="false">IF(OR(März!C6="",März!J6&lt;&gt;""),UPPER(März!J6),"F")</f>
        <v/>
      </c>
      <c r="K6" s="322" t="n">
        <f aca="false">April!A6</f>
        <v>42827</v>
      </c>
      <c r="L6" s="323" t="str">
        <f aca="false">IF(April!K6&gt;0,April!K6,"")</f>
        <v/>
      </c>
      <c r="M6" s="328" t="str">
        <f aca="false">IF(OR(April!C6="",April!J6&lt;&gt;""),UPPER(April!J6),"F")</f>
        <v/>
      </c>
      <c r="N6" s="326" t="n">
        <f aca="false">Mai!A6</f>
        <v>42857</v>
      </c>
      <c r="O6" s="323" t="str">
        <f aca="false">IF(Mai!K6&gt;0,Mai!K6,"")</f>
        <v/>
      </c>
      <c r="P6" s="324" t="str">
        <f aca="false">IF(OR(Mai!C6="",Mai!J6&lt;&gt;""),UPPER(Mai!J6),"F")</f>
        <v/>
      </c>
      <c r="Q6" s="322" t="n">
        <f aca="false">Juni!A6</f>
        <v>42888</v>
      </c>
      <c r="R6" s="323" t="str">
        <f aca="false">IF(Juni!K6&gt;0,Juni!K6,"")</f>
        <v/>
      </c>
      <c r="S6" s="328" t="str">
        <f aca="false">IF(OR(Juni!C6="",Juni!J6&lt;&gt;""),UPPER(Juni!J6),"F")</f>
        <v>F</v>
      </c>
      <c r="T6" s="326" t="n">
        <f aca="false">Juli!A6</f>
        <v>42918</v>
      </c>
      <c r="U6" s="323" t="str">
        <f aca="false">IF(Juli!K6&gt;0,Juli!K6,"")</f>
        <v/>
      </c>
      <c r="V6" s="327" t="str">
        <f aca="false">IF(OR(Juli!C6="",Juli!J6&lt;&gt;""),UPPER(Juli!J6),"F")</f>
        <v/>
      </c>
      <c r="W6" s="322" t="n">
        <f aca="false">August!A6</f>
        <v>42949</v>
      </c>
      <c r="X6" s="323" t="str">
        <f aca="false">IF(August!K6&gt;0,August!K6,"")</f>
        <v/>
      </c>
      <c r="Y6" s="328" t="str">
        <f aca="false">IF(OR(August!C6="",August!J6&lt;&gt;""),UPPER(August!J6),"F")</f>
        <v/>
      </c>
      <c r="Z6" s="326" t="n">
        <f aca="false">September!A6</f>
        <v>42980</v>
      </c>
      <c r="AA6" s="323" t="str">
        <f aca="false">IF(September!K6&gt;0,September!K6,"")</f>
        <v/>
      </c>
      <c r="AB6" s="327" t="str">
        <f aca="false">IF(OR(September!C6="",September!J6&lt;&gt;""),UPPER(September!J6),"F")</f>
        <v/>
      </c>
      <c r="AC6" s="322" t="n">
        <f aca="false">Oktober!A6</f>
        <v>43010</v>
      </c>
      <c r="AD6" s="323" t="str">
        <f aca="false">IF(Oktober!K6&gt;0,Oktober!K6,"")</f>
        <v/>
      </c>
      <c r="AE6" s="328" t="str">
        <f aca="false">IF(OR(Oktober!C6="",Oktober!J6&lt;&gt;""),UPPER(Oktober!J6),"F")</f>
        <v>F</v>
      </c>
      <c r="AF6" s="326" t="n">
        <f aca="false">November!A6</f>
        <v>43041</v>
      </c>
      <c r="AG6" s="323" t="str">
        <f aca="false">IF(November!K6&gt;0,November!K6,"")</f>
        <v/>
      </c>
      <c r="AH6" s="327" t="str">
        <f aca="false">IF(OR(November!C6="",November!J6&lt;&gt;""),UPPER(November!J6),"F")</f>
        <v/>
      </c>
      <c r="AI6" s="322" t="n">
        <f aca="false">Dezember!A6</f>
        <v>43071</v>
      </c>
      <c r="AJ6" s="323" t="str">
        <f aca="false">IF(Dezember!K6&gt;0,Dezember!K6,"")</f>
        <v/>
      </c>
      <c r="AK6" s="328" t="str">
        <f aca="false">IF(OR(Dezember!C6="",Dezember!J6&lt;&gt;""),UPPER(Dezember!J6),"F")</f>
        <v/>
      </c>
      <c r="AL6" s="329" t="n">
        <v>3</v>
      </c>
    </row>
    <row r="7" customFormat="false" ht="13" hidden="false" customHeight="false" outlineLevel="0" collapsed="false">
      <c r="A7" s="321" t="n">
        <v>4</v>
      </c>
      <c r="B7" s="322" t="n">
        <f aca="false">Januar!A7</f>
        <v>42738</v>
      </c>
      <c r="C7" s="323" t="str">
        <f aca="false">IF(Januar!K7&gt;0,Januar!K7,"")</f>
        <v/>
      </c>
      <c r="D7" s="324" t="str">
        <f aca="false">IF(OR(Januar!C7="",Januar!J7&lt;&gt;""),UPPER(Januar!J7),"F")</f>
        <v/>
      </c>
      <c r="E7" s="322" t="n">
        <f aca="false">Februar!A7</f>
        <v>42769</v>
      </c>
      <c r="F7" s="323" t="str">
        <f aca="false">IF(Februar!K7&gt;0,Februar!K7,"")</f>
        <v/>
      </c>
      <c r="G7" s="325" t="str">
        <f aca="false">IF(OR(Februar!C7="",Februar!J7&lt;&gt;""),UPPER(Februar!J7),"F")</f>
        <v/>
      </c>
      <c r="H7" s="326" t="n">
        <f aca="false">März!A7</f>
        <v>42797</v>
      </c>
      <c r="I7" s="323" t="str">
        <f aca="false">IF(März!K7&gt;0,März!K7,"")</f>
        <v/>
      </c>
      <c r="J7" s="327" t="str">
        <f aca="false">IF(OR(März!C7="",März!J7&lt;&gt;""),UPPER(März!J7),"F")</f>
        <v/>
      </c>
      <c r="K7" s="322" t="n">
        <f aca="false">April!A7</f>
        <v>42828</v>
      </c>
      <c r="L7" s="323" t="str">
        <f aca="false">IF(April!K7&gt;0,April!K7,"")</f>
        <v/>
      </c>
      <c r="M7" s="328" t="str">
        <f aca="false">IF(OR(April!C7="",April!J7&lt;&gt;""),UPPER(April!J7),"F")</f>
        <v>F</v>
      </c>
      <c r="N7" s="326" t="n">
        <f aca="false">Mai!A7</f>
        <v>42858</v>
      </c>
      <c r="O7" s="323" t="str">
        <f aca="false">IF(Mai!K7&gt;0,Mai!K7,"")</f>
        <v/>
      </c>
      <c r="P7" s="324" t="str">
        <f aca="false">IF(OR(Mai!C7="",Mai!J7&lt;&gt;""),UPPER(Mai!J7),"F")</f>
        <v/>
      </c>
      <c r="Q7" s="322" t="n">
        <f aca="false">Juni!A7</f>
        <v>42889</v>
      </c>
      <c r="R7" s="323" t="str">
        <f aca="false">IF(Juni!K7&gt;0,Juni!K7,"")</f>
        <v/>
      </c>
      <c r="S7" s="328" t="str">
        <f aca="false">IF(OR(Juni!C7="",Juni!J7&lt;&gt;""),UPPER(Juni!J7),"F")</f>
        <v/>
      </c>
      <c r="T7" s="326" t="n">
        <f aca="false">Juli!A7</f>
        <v>42919</v>
      </c>
      <c r="U7" s="323" t="str">
        <f aca="false">IF(Juli!K7&gt;0,Juli!K7,"")</f>
        <v/>
      </c>
      <c r="V7" s="327" t="str">
        <f aca="false">IF(OR(Juli!C7="",Juli!J7&lt;&gt;""),UPPER(Juli!J7),"F")</f>
        <v/>
      </c>
      <c r="W7" s="322" t="n">
        <f aca="false">August!A7</f>
        <v>42950</v>
      </c>
      <c r="X7" s="323" t="str">
        <f aca="false">IF(August!K7&gt;0,August!K7,"")</f>
        <v/>
      </c>
      <c r="Y7" s="328" t="str">
        <f aca="false">IF(OR(August!C7="",August!J7&lt;&gt;""),UPPER(August!J7),"F")</f>
        <v/>
      </c>
      <c r="Z7" s="326" t="n">
        <f aca="false">September!A7</f>
        <v>42981</v>
      </c>
      <c r="AA7" s="323" t="str">
        <f aca="false">IF(September!K7&gt;0,September!K7,"")</f>
        <v/>
      </c>
      <c r="AB7" s="327" t="str">
        <f aca="false">IF(OR(September!C7="",September!J7&lt;&gt;""),UPPER(September!J7),"F")</f>
        <v/>
      </c>
      <c r="AC7" s="322" t="n">
        <f aca="false">Oktober!A7</f>
        <v>43011</v>
      </c>
      <c r="AD7" s="323" t="str">
        <f aca="false">IF(Oktober!K7&gt;0,Oktober!K7,"")</f>
        <v/>
      </c>
      <c r="AE7" s="328" t="str">
        <f aca="false">IF(OR(Oktober!C7="",Oktober!J7&lt;&gt;""),UPPER(Oktober!J7),"F")</f>
        <v/>
      </c>
      <c r="AF7" s="326" t="n">
        <f aca="false">November!A7</f>
        <v>43042</v>
      </c>
      <c r="AG7" s="323" t="str">
        <f aca="false">IF(November!K7&gt;0,November!K7,"")</f>
        <v/>
      </c>
      <c r="AH7" s="327" t="str">
        <f aca="false">IF(OR(November!C7="",November!J7&lt;&gt;""),UPPER(November!J7),"F")</f>
        <v/>
      </c>
      <c r="AI7" s="322" t="n">
        <f aca="false">Dezember!A7</f>
        <v>43072</v>
      </c>
      <c r="AJ7" s="323" t="str">
        <f aca="false">IF(Dezember!K7&gt;0,Dezember!K7,"")</f>
        <v/>
      </c>
      <c r="AK7" s="328" t="str">
        <f aca="false">IF(OR(Dezember!C7="",Dezember!J7&lt;&gt;""),UPPER(Dezember!J7),"F")</f>
        <v/>
      </c>
      <c r="AL7" s="329" t="n">
        <v>4</v>
      </c>
    </row>
    <row r="8" customFormat="false" ht="13" hidden="false" customHeight="false" outlineLevel="0" collapsed="false">
      <c r="A8" s="321" t="n">
        <v>5</v>
      </c>
      <c r="B8" s="322" t="n">
        <f aca="false">Januar!A8</f>
        <v>42739</v>
      </c>
      <c r="C8" s="323" t="str">
        <f aca="false">IF(Januar!K8&gt;0,Januar!K8,"")</f>
        <v/>
      </c>
      <c r="D8" s="324" t="str">
        <f aca="false">IF(OR(Januar!C8="",Januar!J8&lt;&gt;""),UPPER(Januar!J8),"F")</f>
        <v/>
      </c>
      <c r="E8" s="322" t="n">
        <f aca="false">Februar!A8</f>
        <v>42770</v>
      </c>
      <c r="F8" s="323" t="str">
        <f aca="false">IF(Februar!K8&gt;0,Februar!K8,"")</f>
        <v/>
      </c>
      <c r="G8" s="325" t="str">
        <f aca="false">IF(OR(Februar!C8="",Februar!J8&lt;&gt;""),UPPER(Februar!J8),"F")</f>
        <v/>
      </c>
      <c r="H8" s="326" t="n">
        <f aca="false">März!A8</f>
        <v>42798</v>
      </c>
      <c r="I8" s="323" t="str">
        <f aca="false">IF(März!K8&gt;0,März!K8,"")</f>
        <v/>
      </c>
      <c r="J8" s="327" t="str">
        <f aca="false">IF(OR(März!C8="",März!J8&lt;&gt;""),UPPER(März!J8),"F")</f>
        <v/>
      </c>
      <c r="K8" s="322" t="n">
        <f aca="false">April!A8</f>
        <v>42829</v>
      </c>
      <c r="L8" s="323" t="str">
        <f aca="false">IF(April!K8&gt;0,April!K8,"")</f>
        <v/>
      </c>
      <c r="M8" s="328" t="str">
        <f aca="false">IF(OR(April!C8="",April!J8&lt;&gt;""),UPPER(April!J8),"F")</f>
        <v>F</v>
      </c>
      <c r="N8" s="326" t="n">
        <f aca="false">Mai!A8</f>
        <v>42859</v>
      </c>
      <c r="O8" s="323" t="str">
        <f aca="false">IF(Mai!K8&gt;0,Mai!K8,"")</f>
        <v/>
      </c>
      <c r="P8" s="324" t="str">
        <f aca="false">IF(OR(Mai!C8="",Mai!J8&lt;&gt;""),UPPER(Mai!J8),"F")</f>
        <v/>
      </c>
      <c r="Q8" s="322" t="n">
        <f aca="false">Juni!A8</f>
        <v>42890</v>
      </c>
      <c r="R8" s="323" t="str">
        <f aca="false">IF(Juni!K8&gt;0,Juni!K8,"")</f>
        <v/>
      </c>
      <c r="S8" s="328" t="str">
        <f aca="false">IF(OR(Juni!C8="",Juni!J8&lt;&gt;""),UPPER(Juni!J8),"F")</f>
        <v/>
      </c>
      <c r="T8" s="326" t="n">
        <f aca="false">Juli!A8</f>
        <v>42920</v>
      </c>
      <c r="U8" s="323" t="str">
        <f aca="false">IF(Juli!K8&gt;0,Juli!K8,"")</f>
        <v/>
      </c>
      <c r="V8" s="327" t="str">
        <f aca="false">IF(OR(Juli!C8="",Juli!J8&lt;&gt;""),UPPER(Juli!J8),"F")</f>
        <v/>
      </c>
      <c r="W8" s="322" t="n">
        <f aca="false">August!A8</f>
        <v>42951</v>
      </c>
      <c r="X8" s="323" t="str">
        <f aca="false">IF(August!K8&gt;0,August!K8,"")</f>
        <v/>
      </c>
      <c r="Y8" s="328" t="str">
        <f aca="false">IF(OR(August!C8="",August!J8&lt;&gt;""),UPPER(August!J8),"F")</f>
        <v/>
      </c>
      <c r="Z8" s="326" t="n">
        <f aca="false">September!A8</f>
        <v>42982</v>
      </c>
      <c r="AA8" s="323" t="str">
        <f aca="false">IF(September!K8&gt;0,September!K8,"")</f>
        <v/>
      </c>
      <c r="AB8" s="327" t="str">
        <f aca="false">IF(OR(September!C8="",September!J8&lt;&gt;""),UPPER(September!J8),"F")</f>
        <v/>
      </c>
      <c r="AC8" s="322" t="n">
        <f aca="false">Oktober!A8</f>
        <v>43012</v>
      </c>
      <c r="AD8" s="323" t="str">
        <f aca="false">IF(Oktober!K8&gt;0,Oktober!K8,"")</f>
        <v/>
      </c>
      <c r="AE8" s="328" t="str">
        <f aca="false">IF(OR(Oktober!C8="",Oktober!J8&lt;&gt;""),UPPER(Oktober!J8),"F")</f>
        <v/>
      </c>
      <c r="AF8" s="326" t="n">
        <f aca="false">November!A8</f>
        <v>43043</v>
      </c>
      <c r="AG8" s="323" t="str">
        <f aca="false">IF(November!K8&gt;0,November!K8,"")</f>
        <v/>
      </c>
      <c r="AH8" s="327" t="str">
        <f aca="false">IF(OR(November!C8="",November!J8&lt;&gt;""),UPPER(November!J8),"F")</f>
        <v/>
      </c>
      <c r="AI8" s="322" t="n">
        <f aca="false">Dezember!A8</f>
        <v>43073</v>
      </c>
      <c r="AJ8" s="323" t="str">
        <f aca="false">IF(Dezember!K8&gt;0,Dezember!K8,"")</f>
        <v/>
      </c>
      <c r="AK8" s="328" t="str">
        <f aca="false">IF(OR(Dezember!C8="",Dezember!J8&lt;&gt;""),UPPER(Dezember!J8),"F")</f>
        <v/>
      </c>
      <c r="AL8" s="329" t="n">
        <v>5</v>
      </c>
    </row>
    <row r="9" customFormat="false" ht="13" hidden="false" customHeight="false" outlineLevel="0" collapsed="false">
      <c r="A9" s="321" t="n">
        <v>6</v>
      </c>
      <c r="B9" s="322" t="n">
        <f aca="false">Januar!A9</f>
        <v>42740</v>
      </c>
      <c r="C9" s="323" t="str">
        <f aca="false">IF(Januar!K9&gt;0,Januar!K9,"")</f>
        <v/>
      </c>
      <c r="D9" s="324" t="str">
        <f aca="false">IF(OR(Januar!C9="",Januar!J9&lt;&gt;""),UPPER(Januar!J9),"F")</f>
        <v>F</v>
      </c>
      <c r="E9" s="322" t="n">
        <f aca="false">Februar!A9</f>
        <v>42771</v>
      </c>
      <c r="F9" s="323" t="str">
        <f aca="false">IF(Februar!K9&gt;0,Februar!K9,"")</f>
        <v/>
      </c>
      <c r="G9" s="325" t="str">
        <f aca="false">IF(OR(Februar!C9="",Februar!J9&lt;&gt;""),UPPER(Februar!J9),"F")</f>
        <v/>
      </c>
      <c r="H9" s="326" t="n">
        <f aca="false">März!A9</f>
        <v>42799</v>
      </c>
      <c r="I9" s="323" t="str">
        <f aca="false">IF(März!K9&gt;0,März!K9,"")</f>
        <v/>
      </c>
      <c r="J9" s="327" t="str">
        <f aca="false">IF(OR(März!C9="",März!J9&lt;&gt;""),UPPER(März!J9),"F")</f>
        <v/>
      </c>
      <c r="K9" s="322" t="n">
        <f aca="false">April!A9</f>
        <v>42830</v>
      </c>
      <c r="L9" s="323" t="str">
        <f aca="false">IF(April!K9&gt;0,April!K9,"")</f>
        <v/>
      </c>
      <c r="M9" s="328" t="str">
        <f aca="false">IF(OR(April!C9="",April!J9&lt;&gt;""),UPPER(April!J9),"F")</f>
        <v/>
      </c>
      <c r="N9" s="326" t="n">
        <f aca="false">Mai!A9</f>
        <v>42860</v>
      </c>
      <c r="O9" s="323" t="str">
        <f aca="false">IF(Mai!K9&gt;0,Mai!K9,"")</f>
        <v/>
      </c>
      <c r="P9" s="324" t="str">
        <f aca="false">IF(OR(Mai!C9="",Mai!J9&lt;&gt;""),UPPER(Mai!J9),"F")</f>
        <v/>
      </c>
      <c r="Q9" s="322" t="n">
        <f aca="false">Juni!A9</f>
        <v>42891</v>
      </c>
      <c r="R9" s="323" t="str">
        <f aca="false">IF(Juni!K9&gt;0,Juni!K9,"")</f>
        <v/>
      </c>
      <c r="S9" s="328" t="str">
        <f aca="false">IF(OR(Juni!C9="",Juni!J9&lt;&gt;""),UPPER(Juni!J9),"F")</f>
        <v/>
      </c>
      <c r="T9" s="326" t="n">
        <f aca="false">Juli!A9</f>
        <v>42921</v>
      </c>
      <c r="U9" s="323" t="str">
        <f aca="false">IF(Juli!K9&gt;0,Juli!K9,"")</f>
        <v/>
      </c>
      <c r="V9" s="327" t="str">
        <f aca="false">IF(OR(Juli!C9="",Juli!J9&lt;&gt;""),UPPER(Juli!J9),"F")</f>
        <v/>
      </c>
      <c r="W9" s="322" t="n">
        <f aca="false">August!A9</f>
        <v>42952</v>
      </c>
      <c r="X9" s="323" t="str">
        <f aca="false">IF(August!K9&gt;0,August!K9,"")</f>
        <v/>
      </c>
      <c r="Y9" s="328" t="str">
        <f aca="false">IF(OR(August!C9="",August!J9&lt;&gt;""),UPPER(August!J9),"F")</f>
        <v/>
      </c>
      <c r="Z9" s="326" t="n">
        <f aca="false">September!A9</f>
        <v>42983</v>
      </c>
      <c r="AA9" s="323" t="str">
        <f aca="false">IF(September!K9&gt;0,September!K9,"")</f>
        <v/>
      </c>
      <c r="AB9" s="327" t="str">
        <f aca="false">IF(OR(September!C9="",September!J9&lt;&gt;""),UPPER(September!J9),"F")</f>
        <v/>
      </c>
      <c r="AC9" s="322" t="n">
        <f aca="false">Oktober!A9</f>
        <v>43013</v>
      </c>
      <c r="AD9" s="323" t="str">
        <f aca="false">IF(Oktober!K9&gt;0,Oktober!K9,"")</f>
        <v/>
      </c>
      <c r="AE9" s="328" t="str">
        <f aca="false">IF(OR(Oktober!C9="",Oktober!J9&lt;&gt;""),UPPER(Oktober!J9),"F")</f>
        <v/>
      </c>
      <c r="AF9" s="326" t="n">
        <f aca="false">November!A9</f>
        <v>43044</v>
      </c>
      <c r="AG9" s="323" t="str">
        <f aca="false">IF(November!K9&gt;0,November!K9,"")</f>
        <v/>
      </c>
      <c r="AH9" s="327" t="str">
        <f aca="false">IF(OR(November!C9="",November!J9&lt;&gt;""),UPPER(November!J9),"F")</f>
        <v/>
      </c>
      <c r="AI9" s="322" t="n">
        <f aca="false">Dezember!A9</f>
        <v>43074</v>
      </c>
      <c r="AJ9" s="323" t="str">
        <f aca="false">IF(Dezember!K9&gt;0,Dezember!K9,"")</f>
        <v/>
      </c>
      <c r="AK9" s="328" t="str">
        <f aca="false">IF(OR(Dezember!C9="",Dezember!J9&lt;&gt;""),UPPER(Dezember!J9),"F")</f>
        <v/>
      </c>
      <c r="AL9" s="329" t="n">
        <v>6</v>
      </c>
    </row>
    <row r="10" customFormat="false" ht="13" hidden="false" customHeight="false" outlineLevel="0" collapsed="false">
      <c r="A10" s="321" t="n">
        <v>7</v>
      </c>
      <c r="B10" s="322" t="n">
        <f aca="false">Januar!A10</f>
        <v>42741</v>
      </c>
      <c r="C10" s="323" t="str">
        <f aca="false">IF(Januar!K10&gt;0,Januar!K10,"")</f>
        <v/>
      </c>
      <c r="D10" s="324" t="str">
        <f aca="false">IF(OR(Januar!C10="",Januar!J10&lt;&gt;""),UPPER(Januar!J10),"F")</f>
        <v/>
      </c>
      <c r="E10" s="322" t="n">
        <f aca="false">Februar!A10</f>
        <v>42772</v>
      </c>
      <c r="F10" s="323" t="str">
        <f aca="false">IF(Februar!K10&gt;0,Februar!K10,"")</f>
        <v/>
      </c>
      <c r="G10" s="325" t="str">
        <f aca="false">IF(OR(Februar!C10="",Februar!J10&lt;&gt;""),UPPER(Februar!J10),"F")</f>
        <v/>
      </c>
      <c r="H10" s="326" t="n">
        <f aca="false">März!A10</f>
        <v>42800</v>
      </c>
      <c r="I10" s="323" t="str">
        <f aca="false">IF(März!K10&gt;0,März!K10,"")</f>
        <v/>
      </c>
      <c r="J10" s="327" t="str">
        <f aca="false">IF(OR(März!C10="",März!J10&lt;&gt;""),UPPER(März!J10),"F")</f>
        <v/>
      </c>
      <c r="K10" s="322" t="n">
        <f aca="false">April!A10</f>
        <v>42831</v>
      </c>
      <c r="L10" s="323" t="str">
        <f aca="false">IF(April!K10&gt;0,April!K10,"")</f>
        <v/>
      </c>
      <c r="M10" s="328" t="str">
        <f aca="false">IF(OR(April!C10="",April!J10&lt;&gt;""),UPPER(April!J10),"F")</f>
        <v/>
      </c>
      <c r="N10" s="326" t="n">
        <f aca="false">Mai!A10</f>
        <v>42861</v>
      </c>
      <c r="O10" s="323" t="str">
        <f aca="false">IF(Mai!K10&gt;0,Mai!K10,"")</f>
        <v/>
      </c>
      <c r="P10" s="324" t="str">
        <f aca="false">IF(OR(Mai!C10="",Mai!J10&lt;&gt;""),UPPER(Mai!J10),"F")</f>
        <v/>
      </c>
      <c r="Q10" s="322" t="n">
        <f aca="false">Juni!A10</f>
        <v>42892</v>
      </c>
      <c r="R10" s="323" t="str">
        <f aca="false">IF(Juni!K10&gt;0,Juni!K10,"")</f>
        <v/>
      </c>
      <c r="S10" s="328" t="str">
        <f aca="false">IF(OR(Juni!C10="",Juni!J10&lt;&gt;""),UPPER(Juni!J10),"F")</f>
        <v/>
      </c>
      <c r="T10" s="326" t="n">
        <f aca="false">Juli!A10</f>
        <v>42922</v>
      </c>
      <c r="U10" s="323" t="str">
        <f aca="false">IF(Juli!K10&gt;0,Juli!K10,"")</f>
        <v/>
      </c>
      <c r="V10" s="327" t="str">
        <f aca="false">IF(OR(Juli!C10="",Juli!J10&lt;&gt;""),UPPER(Juli!J10),"F")</f>
        <v/>
      </c>
      <c r="W10" s="322" t="n">
        <f aca="false">August!A10</f>
        <v>42953</v>
      </c>
      <c r="X10" s="323" t="str">
        <f aca="false">IF(August!K10&gt;0,August!K10,"")</f>
        <v/>
      </c>
      <c r="Y10" s="328" t="str">
        <f aca="false">IF(OR(August!C10="",August!J10&lt;&gt;""),UPPER(August!J10),"F")</f>
        <v/>
      </c>
      <c r="Z10" s="326" t="n">
        <f aca="false">September!A10</f>
        <v>42984</v>
      </c>
      <c r="AA10" s="323" t="str">
        <f aca="false">IF(September!K10&gt;0,September!K10,"")</f>
        <v/>
      </c>
      <c r="AB10" s="327" t="str">
        <f aca="false">IF(OR(September!C10="",September!J10&lt;&gt;""),UPPER(September!J10),"F")</f>
        <v/>
      </c>
      <c r="AC10" s="322" t="n">
        <f aca="false">Oktober!A10</f>
        <v>43014</v>
      </c>
      <c r="AD10" s="323" t="str">
        <f aca="false">IF(Oktober!K10&gt;0,Oktober!K10,"")</f>
        <v/>
      </c>
      <c r="AE10" s="328" t="str">
        <f aca="false">IF(OR(Oktober!C10="",Oktober!J10&lt;&gt;""),UPPER(Oktober!J10),"F")</f>
        <v/>
      </c>
      <c r="AF10" s="326" t="n">
        <f aca="false">November!A10</f>
        <v>43045</v>
      </c>
      <c r="AG10" s="323" t="str">
        <f aca="false">IF(November!K10&gt;0,November!K10,"")</f>
        <v/>
      </c>
      <c r="AH10" s="327" t="str">
        <f aca="false">IF(OR(November!C10="",November!J10&lt;&gt;""),UPPER(November!J10),"F")</f>
        <v/>
      </c>
      <c r="AI10" s="322" t="n">
        <f aca="false">Dezember!A10</f>
        <v>43075</v>
      </c>
      <c r="AJ10" s="323" t="str">
        <f aca="false">IF(Dezember!K10&gt;0,Dezember!K10,"")</f>
        <v/>
      </c>
      <c r="AK10" s="328" t="str">
        <f aca="false">IF(OR(Dezember!C10="",Dezember!J10&lt;&gt;""),UPPER(Dezember!J10),"F")</f>
        <v/>
      </c>
      <c r="AL10" s="329" t="n">
        <v>7</v>
      </c>
    </row>
    <row r="11" customFormat="false" ht="13" hidden="false" customHeight="false" outlineLevel="0" collapsed="false">
      <c r="A11" s="321" t="n">
        <v>8</v>
      </c>
      <c r="B11" s="322" t="n">
        <f aca="false">Januar!A11</f>
        <v>42742</v>
      </c>
      <c r="C11" s="323" t="str">
        <f aca="false">IF(Januar!K11&gt;0,Januar!K11,"")</f>
        <v/>
      </c>
      <c r="D11" s="324" t="str">
        <f aca="false">IF(OR(Januar!C11="",Januar!J11&lt;&gt;""),UPPER(Januar!J11),"F")</f>
        <v/>
      </c>
      <c r="E11" s="322" t="n">
        <f aca="false">Februar!A11</f>
        <v>42773</v>
      </c>
      <c r="F11" s="323" t="str">
        <f aca="false">IF(Februar!K11&gt;0,Februar!K11,"")</f>
        <v/>
      </c>
      <c r="G11" s="325" t="str">
        <f aca="false">IF(OR(Februar!C11="",Februar!J11&lt;&gt;""),UPPER(Februar!J11),"F")</f>
        <v/>
      </c>
      <c r="H11" s="326" t="n">
        <f aca="false">März!A11</f>
        <v>42801</v>
      </c>
      <c r="I11" s="323" t="str">
        <f aca="false">IF(März!K11&gt;0,März!K11,"")</f>
        <v/>
      </c>
      <c r="J11" s="327" t="str">
        <f aca="false">IF(OR(März!C11="",März!J11&lt;&gt;""),UPPER(März!J11),"F")</f>
        <v>F</v>
      </c>
      <c r="K11" s="322" t="n">
        <f aca="false">April!A11</f>
        <v>42832</v>
      </c>
      <c r="L11" s="323" t="str">
        <f aca="false">IF(April!K11&gt;0,April!K11,"")</f>
        <v/>
      </c>
      <c r="M11" s="328" t="str">
        <f aca="false">IF(OR(April!C11="",April!J11&lt;&gt;""),UPPER(April!J11),"F")</f>
        <v/>
      </c>
      <c r="N11" s="326" t="n">
        <f aca="false">Mai!A11</f>
        <v>42862</v>
      </c>
      <c r="O11" s="323" t="str">
        <f aca="false">IF(Mai!K11&gt;0,Mai!K11,"")</f>
        <v/>
      </c>
      <c r="P11" s="324" t="str">
        <f aca="false">IF(OR(Mai!C11="",Mai!J11&lt;&gt;""),UPPER(Mai!J11),"F")</f>
        <v/>
      </c>
      <c r="Q11" s="322" t="n">
        <f aca="false">Juni!A11</f>
        <v>42893</v>
      </c>
      <c r="R11" s="323" t="str">
        <f aca="false">IF(Juni!K11&gt;0,Juni!K11,"")</f>
        <v/>
      </c>
      <c r="S11" s="328" t="str">
        <f aca="false">IF(OR(Juni!C11="",Juni!J11&lt;&gt;""),UPPER(Juni!J11),"F")</f>
        <v/>
      </c>
      <c r="T11" s="326" t="n">
        <f aca="false">Juli!A11</f>
        <v>42923</v>
      </c>
      <c r="U11" s="323" t="str">
        <f aca="false">IF(Juli!K11&gt;0,Juli!K11,"")</f>
        <v/>
      </c>
      <c r="V11" s="327" t="str">
        <f aca="false">IF(OR(Juli!C11="",Juli!J11&lt;&gt;""),UPPER(Juli!J11),"F")</f>
        <v/>
      </c>
      <c r="W11" s="322" t="n">
        <f aca="false">August!A11</f>
        <v>42954</v>
      </c>
      <c r="X11" s="323" t="str">
        <f aca="false">IF(August!K11&gt;0,August!K11,"")</f>
        <v/>
      </c>
      <c r="Y11" s="328" t="str">
        <f aca="false">IF(OR(August!C11="",August!J11&lt;&gt;""),UPPER(August!J11),"F")</f>
        <v>F</v>
      </c>
      <c r="Z11" s="326" t="n">
        <f aca="false">September!A11</f>
        <v>42985</v>
      </c>
      <c r="AA11" s="323" t="str">
        <f aca="false">IF(September!K11&gt;0,September!K11,"")</f>
        <v/>
      </c>
      <c r="AB11" s="327" t="str">
        <f aca="false">IF(OR(September!C11="",September!J11&lt;&gt;""),UPPER(September!J11),"F")</f>
        <v/>
      </c>
      <c r="AC11" s="322" t="n">
        <f aca="false">Oktober!A11</f>
        <v>43015</v>
      </c>
      <c r="AD11" s="323" t="str">
        <f aca="false">IF(Oktober!K11&gt;0,Oktober!K11,"")</f>
        <v/>
      </c>
      <c r="AE11" s="328" t="str">
        <f aca="false">IF(OR(Oktober!C11="",Oktober!J11&lt;&gt;""),UPPER(Oktober!J11),"F")</f>
        <v/>
      </c>
      <c r="AF11" s="326" t="n">
        <f aca="false">November!A11</f>
        <v>43046</v>
      </c>
      <c r="AG11" s="323" t="str">
        <f aca="false">IF(November!K11&gt;0,November!K11,"")</f>
        <v/>
      </c>
      <c r="AH11" s="327" t="str">
        <f aca="false">IF(OR(November!C11="",November!J11&lt;&gt;""),UPPER(November!J11),"F")</f>
        <v/>
      </c>
      <c r="AI11" s="322" t="n">
        <f aca="false">Dezember!A11</f>
        <v>43076</v>
      </c>
      <c r="AJ11" s="323" t="str">
        <f aca="false">IF(Dezember!K11&gt;0,Dezember!K11,"")</f>
        <v/>
      </c>
      <c r="AK11" s="328" t="str">
        <f aca="false">IF(OR(Dezember!C11="",Dezember!J11&lt;&gt;""),UPPER(Dezember!J11),"F")</f>
        <v>F</v>
      </c>
      <c r="AL11" s="329" t="n">
        <v>8</v>
      </c>
    </row>
    <row r="12" customFormat="false" ht="13" hidden="false" customHeight="false" outlineLevel="0" collapsed="false">
      <c r="A12" s="321" t="n">
        <v>9</v>
      </c>
      <c r="B12" s="322" t="n">
        <f aca="false">Januar!A12</f>
        <v>42743</v>
      </c>
      <c r="C12" s="323" t="str">
        <f aca="false">IF(Januar!K12&gt;0,Januar!K12,"")</f>
        <v/>
      </c>
      <c r="D12" s="324" t="str">
        <f aca="false">IF(OR(Januar!C12="",Januar!J12&lt;&gt;""),UPPER(Januar!J12),"F")</f>
        <v/>
      </c>
      <c r="E12" s="322" t="n">
        <f aca="false">Februar!A12</f>
        <v>42774</v>
      </c>
      <c r="F12" s="323" t="str">
        <f aca="false">IF(Februar!K12&gt;0,Februar!K12,"")</f>
        <v/>
      </c>
      <c r="G12" s="325" t="str">
        <f aca="false">IF(OR(Februar!C12="",Februar!J12&lt;&gt;""),UPPER(Februar!J12),"F")</f>
        <v/>
      </c>
      <c r="H12" s="326" t="n">
        <f aca="false">März!A12</f>
        <v>42802</v>
      </c>
      <c r="I12" s="323" t="str">
        <f aca="false">IF(März!K12&gt;0,März!K12,"")</f>
        <v/>
      </c>
      <c r="J12" s="327" t="str">
        <f aca="false">IF(OR(März!C12="",März!J12&lt;&gt;""),UPPER(März!J12),"F")</f>
        <v/>
      </c>
      <c r="K12" s="322" t="n">
        <f aca="false">April!A12</f>
        <v>42833</v>
      </c>
      <c r="L12" s="323" t="str">
        <f aca="false">IF(April!K12&gt;0,April!K12,"")</f>
        <v/>
      </c>
      <c r="M12" s="328" t="str">
        <f aca="false">IF(OR(April!C12="",April!J12&lt;&gt;""),UPPER(April!J12),"F")</f>
        <v/>
      </c>
      <c r="N12" s="326" t="n">
        <f aca="false">Mai!A12</f>
        <v>42863</v>
      </c>
      <c r="O12" s="323" t="str">
        <f aca="false">IF(Mai!K12&gt;0,Mai!K12,"")</f>
        <v/>
      </c>
      <c r="P12" s="324" t="str">
        <f aca="false">IF(OR(Mai!C12="",Mai!J12&lt;&gt;""),UPPER(Mai!J12),"F")</f>
        <v/>
      </c>
      <c r="Q12" s="322" t="n">
        <f aca="false">Juni!A12</f>
        <v>42894</v>
      </c>
      <c r="R12" s="323" t="str">
        <f aca="false">IF(Juni!K12&gt;0,Juni!K12,"")</f>
        <v/>
      </c>
      <c r="S12" s="328" t="str">
        <f aca="false">IF(OR(Juni!C12="",Juni!J12&lt;&gt;""),UPPER(Juni!J12),"F")</f>
        <v/>
      </c>
      <c r="T12" s="326" t="n">
        <f aca="false">Juli!A12</f>
        <v>42924</v>
      </c>
      <c r="U12" s="323" t="str">
        <f aca="false">IF(Juli!K12&gt;0,Juli!K12,"")</f>
        <v/>
      </c>
      <c r="V12" s="327" t="str">
        <f aca="false">IF(OR(Juli!C12="",Juli!J12&lt;&gt;""),UPPER(Juli!J12),"F")</f>
        <v/>
      </c>
      <c r="W12" s="322" t="n">
        <f aca="false">August!A12</f>
        <v>42955</v>
      </c>
      <c r="X12" s="323" t="str">
        <f aca="false">IF(August!K12&gt;0,August!K12,"")</f>
        <v/>
      </c>
      <c r="Y12" s="328" t="str">
        <f aca="false">IF(OR(August!C12="",August!J12&lt;&gt;""),UPPER(August!J12),"F")</f>
        <v/>
      </c>
      <c r="Z12" s="326" t="n">
        <f aca="false">September!A12</f>
        <v>42986</v>
      </c>
      <c r="AA12" s="323" t="str">
        <f aca="false">IF(September!K12&gt;0,September!K12,"")</f>
        <v/>
      </c>
      <c r="AB12" s="327" t="str">
        <f aca="false">IF(OR(September!C12="",September!J12&lt;&gt;""),UPPER(September!J12),"F")</f>
        <v/>
      </c>
      <c r="AC12" s="322" t="n">
        <f aca="false">Oktober!A12</f>
        <v>43016</v>
      </c>
      <c r="AD12" s="323" t="str">
        <f aca="false">IF(Oktober!K12&gt;0,Oktober!K12,"")</f>
        <v/>
      </c>
      <c r="AE12" s="328" t="str">
        <f aca="false">IF(OR(Oktober!C12="",Oktober!J12&lt;&gt;""),UPPER(Oktober!J12),"F")</f>
        <v/>
      </c>
      <c r="AF12" s="326" t="n">
        <f aca="false">November!A12</f>
        <v>43047</v>
      </c>
      <c r="AG12" s="323" t="str">
        <f aca="false">IF(November!K12&gt;0,November!K12,"")</f>
        <v/>
      </c>
      <c r="AH12" s="327" t="str">
        <f aca="false">IF(OR(November!C12="",November!J12&lt;&gt;""),UPPER(November!J12),"F")</f>
        <v/>
      </c>
      <c r="AI12" s="322" t="n">
        <f aca="false">Dezember!A12</f>
        <v>43077</v>
      </c>
      <c r="AJ12" s="323" t="str">
        <f aca="false">IF(Dezember!K12&gt;0,Dezember!K12,"")</f>
        <v/>
      </c>
      <c r="AK12" s="328" t="str">
        <f aca="false">IF(OR(Dezember!C12="",Dezember!J12&lt;&gt;""),UPPER(Dezember!J12),"F")</f>
        <v/>
      </c>
      <c r="AL12" s="329" t="n">
        <v>9</v>
      </c>
    </row>
    <row r="13" customFormat="false" ht="13" hidden="false" customHeight="false" outlineLevel="0" collapsed="false">
      <c r="A13" s="321" t="n">
        <v>10</v>
      </c>
      <c r="B13" s="322" t="n">
        <f aca="false">Januar!A13</f>
        <v>42744</v>
      </c>
      <c r="C13" s="323" t="str">
        <f aca="false">IF(Januar!K13&gt;0,Januar!K13,"")</f>
        <v/>
      </c>
      <c r="D13" s="324" t="str">
        <f aca="false">IF(OR(Januar!C13="",Januar!J13&lt;&gt;""),UPPER(Januar!J13),"F")</f>
        <v/>
      </c>
      <c r="E13" s="322" t="n">
        <f aca="false">Februar!A13</f>
        <v>42775</v>
      </c>
      <c r="F13" s="323" t="str">
        <f aca="false">IF(Februar!K13&gt;0,Februar!K13,"")</f>
        <v/>
      </c>
      <c r="G13" s="325" t="str">
        <f aca="false">IF(OR(Februar!C13="",Februar!J13&lt;&gt;""),UPPER(Februar!J13),"F")</f>
        <v/>
      </c>
      <c r="H13" s="326" t="n">
        <f aca="false">März!A13</f>
        <v>42803</v>
      </c>
      <c r="I13" s="323" t="str">
        <f aca="false">IF(März!K13&gt;0,März!K13,"")</f>
        <v/>
      </c>
      <c r="J13" s="327" t="str">
        <f aca="false">IF(OR(März!C13="",März!J13&lt;&gt;""),UPPER(März!J13),"F")</f>
        <v/>
      </c>
      <c r="K13" s="322" t="n">
        <f aca="false">April!A13</f>
        <v>42834</v>
      </c>
      <c r="L13" s="323" t="str">
        <f aca="false">IF(April!K13&gt;0,April!K13,"")</f>
        <v/>
      </c>
      <c r="M13" s="328" t="str">
        <f aca="false">IF(OR(April!C13="",April!J13&lt;&gt;""),UPPER(April!J13),"F")</f>
        <v/>
      </c>
      <c r="N13" s="326" t="n">
        <f aca="false">Mai!A13</f>
        <v>42864</v>
      </c>
      <c r="O13" s="323" t="str">
        <f aca="false">IF(Mai!K13&gt;0,Mai!K13,"")</f>
        <v/>
      </c>
      <c r="P13" s="324" t="str">
        <f aca="false">IF(OR(Mai!C13="",Mai!J13&lt;&gt;""),UPPER(Mai!J13),"F")</f>
        <v/>
      </c>
      <c r="Q13" s="322" t="n">
        <f aca="false">Juni!A13</f>
        <v>42895</v>
      </c>
      <c r="R13" s="323" t="str">
        <f aca="false">IF(Juni!K13&gt;0,Juni!K13,"")</f>
        <v/>
      </c>
      <c r="S13" s="328" t="str">
        <f aca="false">IF(OR(Juni!C13="",Juni!J13&lt;&gt;""),UPPER(Juni!J13),"F")</f>
        <v/>
      </c>
      <c r="T13" s="326" t="n">
        <f aca="false">Juli!A13</f>
        <v>42925</v>
      </c>
      <c r="U13" s="323" t="str">
        <f aca="false">IF(Juli!K13&gt;0,Juli!K13,"")</f>
        <v/>
      </c>
      <c r="V13" s="327" t="str">
        <f aca="false">IF(OR(Juli!C13="",Juli!J13&lt;&gt;""),UPPER(Juli!J13),"F")</f>
        <v/>
      </c>
      <c r="W13" s="322" t="n">
        <f aca="false">August!A13</f>
        <v>42956</v>
      </c>
      <c r="X13" s="323" t="str">
        <f aca="false">IF(August!K13&gt;0,August!K13,"")</f>
        <v/>
      </c>
      <c r="Y13" s="328" t="str">
        <f aca="false">IF(OR(August!C13="",August!J13&lt;&gt;""),UPPER(August!J13),"F")</f>
        <v/>
      </c>
      <c r="Z13" s="326" t="n">
        <f aca="false">September!A13</f>
        <v>42987</v>
      </c>
      <c r="AA13" s="323" t="str">
        <f aca="false">IF(September!K13&gt;0,September!K13,"")</f>
        <v/>
      </c>
      <c r="AB13" s="327" t="str">
        <f aca="false">IF(OR(September!C13="",September!J13&lt;&gt;""),UPPER(September!J13),"F")</f>
        <v/>
      </c>
      <c r="AC13" s="322" t="n">
        <f aca="false">Oktober!A13</f>
        <v>43017</v>
      </c>
      <c r="AD13" s="323" t="str">
        <f aca="false">IF(Oktober!K13&gt;0,Oktober!K13,"")</f>
        <v/>
      </c>
      <c r="AE13" s="328" t="str">
        <f aca="false">IF(OR(Oktober!C13="",Oktober!J13&lt;&gt;""),UPPER(Oktober!J13),"F")</f>
        <v/>
      </c>
      <c r="AF13" s="326" t="n">
        <f aca="false">November!A13</f>
        <v>43048</v>
      </c>
      <c r="AG13" s="323" t="str">
        <f aca="false">IF(November!K13&gt;0,November!K13,"")</f>
        <v/>
      </c>
      <c r="AH13" s="327" t="str">
        <f aca="false">IF(OR(November!C13="",November!J13&lt;&gt;""),UPPER(November!J13),"F")</f>
        <v/>
      </c>
      <c r="AI13" s="322" t="n">
        <f aca="false">Dezember!A13</f>
        <v>43078</v>
      </c>
      <c r="AJ13" s="323" t="str">
        <f aca="false">IF(Dezember!K13&gt;0,Dezember!K13,"")</f>
        <v/>
      </c>
      <c r="AK13" s="328" t="str">
        <f aca="false">IF(OR(Dezember!C13="",Dezember!J13&lt;&gt;""),UPPER(Dezember!J13),"F")</f>
        <v/>
      </c>
      <c r="AL13" s="329" t="n">
        <v>10</v>
      </c>
    </row>
    <row r="14" customFormat="false" ht="13" hidden="false" customHeight="false" outlineLevel="0" collapsed="false">
      <c r="A14" s="321" t="n">
        <v>11</v>
      </c>
      <c r="B14" s="322" t="n">
        <f aca="false">Januar!A14</f>
        <v>42745</v>
      </c>
      <c r="C14" s="323" t="str">
        <f aca="false">IF(Januar!K14&gt;0,Januar!K14,"")</f>
        <v/>
      </c>
      <c r="D14" s="324" t="str">
        <f aca="false">IF(OR(Januar!C14="",Januar!J14&lt;&gt;""),UPPER(Januar!J14),"F")</f>
        <v/>
      </c>
      <c r="E14" s="322" t="n">
        <f aca="false">Februar!A14</f>
        <v>42776</v>
      </c>
      <c r="F14" s="323" t="str">
        <f aca="false">IF(Februar!K14&gt;0,Februar!K14,"")</f>
        <v/>
      </c>
      <c r="G14" s="325" t="str">
        <f aca="false">IF(OR(Februar!C14="",Februar!J14&lt;&gt;""),UPPER(Februar!J14),"F")</f>
        <v/>
      </c>
      <c r="H14" s="326" t="n">
        <f aca="false">März!A14</f>
        <v>42804</v>
      </c>
      <c r="I14" s="323" t="str">
        <f aca="false">IF(März!K14&gt;0,März!K14,"")</f>
        <v/>
      </c>
      <c r="J14" s="327" t="str">
        <f aca="false">IF(OR(März!C14="",März!J14&lt;&gt;""),UPPER(März!J14),"F")</f>
        <v/>
      </c>
      <c r="K14" s="322" t="n">
        <f aca="false">April!A14</f>
        <v>42835</v>
      </c>
      <c r="L14" s="323" t="str">
        <f aca="false">IF(April!K14&gt;0,April!K14,"")</f>
        <v/>
      </c>
      <c r="M14" s="328" t="str">
        <f aca="false">IF(OR(April!C14="",April!J14&lt;&gt;""),UPPER(April!J14),"F")</f>
        <v/>
      </c>
      <c r="N14" s="326" t="n">
        <f aca="false">Mai!A14</f>
        <v>42865</v>
      </c>
      <c r="O14" s="323" t="str">
        <f aca="false">IF(Mai!K14&gt;0,Mai!K14,"")</f>
        <v/>
      </c>
      <c r="P14" s="324" t="str">
        <f aca="false">IF(OR(Mai!C14="",Mai!J14&lt;&gt;""),UPPER(Mai!J14),"F")</f>
        <v/>
      </c>
      <c r="Q14" s="322" t="n">
        <f aca="false">Juni!A14</f>
        <v>42896</v>
      </c>
      <c r="R14" s="323" t="str">
        <f aca="false">IF(Juni!K14&gt;0,Juni!K14,"")</f>
        <v/>
      </c>
      <c r="S14" s="328" t="str">
        <f aca="false">IF(OR(Juni!C14="",Juni!J14&lt;&gt;""),UPPER(Juni!J14),"F")</f>
        <v/>
      </c>
      <c r="T14" s="326" t="n">
        <f aca="false">Juli!A14</f>
        <v>42926</v>
      </c>
      <c r="U14" s="323" t="str">
        <f aca="false">IF(Juli!K14&gt;0,Juli!K14,"")</f>
        <v/>
      </c>
      <c r="V14" s="327" t="str">
        <f aca="false">IF(OR(Juli!C14="",Juli!J14&lt;&gt;""),UPPER(Juli!J14),"F")</f>
        <v/>
      </c>
      <c r="W14" s="322" t="n">
        <f aca="false">August!A14</f>
        <v>42957</v>
      </c>
      <c r="X14" s="323" t="str">
        <f aca="false">IF(August!K14&gt;0,August!K14,"")</f>
        <v/>
      </c>
      <c r="Y14" s="328" t="str">
        <f aca="false">IF(OR(August!C14="",August!J14&lt;&gt;""),UPPER(August!J14),"F")</f>
        <v/>
      </c>
      <c r="Z14" s="326" t="n">
        <f aca="false">September!A14</f>
        <v>42988</v>
      </c>
      <c r="AA14" s="323" t="str">
        <f aca="false">IF(September!K14&gt;0,September!K14,"")</f>
        <v/>
      </c>
      <c r="AB14" s="327" t="str">
        <f aca="false">IF(OR(September!C14="",September!J14&lt;&gt;""),UPPER(September!J14),"F")</f>
        <v/>
      </c>
      <c r="AC14" s="322" t="n">
        <f aca="false">Oktober!A14</f>
        <v>43018</v>
      </c>
      <c r="AD14" s="323" t="str">
        <f aca="false">IF(Oktober!K14&gt;0,Oktober!K14,"")</f>
        <v/>
      </c>
      <c r="AE14" s="328" t="str">
        <f aca="false">IF(OR(Oktober!C14="",Oktober!J14&lt;&gt;""),UPPER(Oktober!J14),"F")</f>
        <v/>
      </c>
      <c r="AF14" s="326" t="n">
        <f aca="false">November!A14</f>
        <v>43049</v>
      </c>
      <c r="AG14" s="323" t="str">
        <f aca="false">IF(November!K14&gt;0,November!K14,"")</f>
        <v/>
      </c>
      <c r="AH14" s="327" t="str">
        <f aca="false">IF(OR(November!C14="",November!J14&lt;&gt;""),UPPER(November!J14),"F")</f>
        <v/>
      </c>
      <c r="AI14" s="322" t="n">
        <f aca="false">Dezember!A14</f>
        <v>43079</v>
      </c>
      <c r="AJ14" s="323" t="str">
        <f aca="false">IF(Dezember!K14&gt;0,Dezember!K14,"")</f>
        <v/>
      </c>
      <c r="AK14" s="328" t="str">
        <f aca="false">IF(OR(Dezember!C14="",Dezember!J14&lt;&gt;""),UPPER(Dezember!J14),"F")</f>
        <v/>
      </c>
      <c r="AL14" s="329" t="n">
        <v>11</v>
      </c>
    </row>
    <row r="15" customFormat="false" ht="13" hidden="false" customHeight="false" outlineLevel="0" collapsed="false">
      <c r="A15" s="321" t="n">
        <v>12</v>
      </c>
      <c r="B15" s="322" t="n">
        <f aca="false">Januar!A15</f>
        <v>42746</v>
      </c>
      <c r="C15" s="323" t="str">
        <f aca="false">IF(Januar!K15&gt;0,Januar!K15,"")</f>
        <v/>
      </c>
      <c r="D15" s="324" t="str">
        <f aca="false">IF(OR(Januar!C15="",Januar!J15&lt;&gt;""),UPPER(Januar!J15),"F")</f>
        <v/>
      </c>
      <c r="E15" s="322" t="n">
        <f aca="false">Februar!A15</f>
        <v>42777</v>
      </c>
      <c r="F15" s="323" t="str">
        <f aca="false">IF(Februar!K15&gt;0,Februar!K15,"")</f>
        <v/>
      </c>
      <c r="G15" s="325" t="str">
        <f aca="false">IF(OR(Februar!C15="",Februar!J15&lt;&gt;""),UPPER(Februar!J15),"F")</f>
        <v/>
      </c>
      <c r="H15" s="326" t="n">
        <f aca="false">März!A15</f>
        <v>42805</v>
      </c>
      <c r="I15" s="323" t="str">
        <f aca="false">IF(März!K15&gt;0,März!K15,"")</f>
        <v/>
      </c>
      <c r="J15" s="327" t="str">
        <f aca="false">IF(OR(März!C15="",März!J15&lt;&gt;""),UPPER(März!J15),"F")</f>
        <v/>
      </c>
      <c r="K15" s="322" t="n">
        <f aca="false">April!A15</f>
        <v>42836</v>
      </c>
      <c r="L15" s="323" t="str">
        <f aca="false">IF(April!K15&gt;0,April!K15,"")</f>
        <v/>
      </c>
      <c r="M15" s="328" t="str">
        <f aca="false">IF(OR(April!C15="",April!J15&lt;&gt;""),UPPER(April!J15),"F")</f>
        <v/>
      </c>
      <c r="N15" s="326" t="n">
        <f aca="false">Mai!A15</f>
        <v>42866</v>
      </c>
      <c r="O15" s="323" t="str">
        <f aca="false">IF(Mai!K15&gt;0,Mai!K15,"")</f>
        <v/>
      </c>
      <c r="P15" s="324" t="str">
        <f aca="false">IF(OR(Mai!C15="",Mai!J15&lt;&gt;""),UPPER(Mai!J15),"F")</f>
        <v/>
      </c>
      <c r="Q15" s="322" t="n">
        <f aca="false">Juni!A15</f>
        <v>42897</v>
      </c>
      <c r="R15" s="323" t="str">
        <f aca="false">IF(Juni!K15&gt;0,Juni!K15,"")</f>
        <v/>
      </c>
      <c r="S15" s="328" t="str">
        <f aca="false">IF(OR(Juni!C15="",Juni!J15&lt;&gt;""),UPPER(Juni!J15),"F")</f>
        <v/>
      </c>
      <c r="T15" s="326" t="n">
        <f aca="false">Juli!A15</f>
        <v>42927</v>
      </c>
      <c r="U15" s="323" t="str">
        <f aca="false">IF(Juli!K15&gt;0,Juli!K15,"")</f>
        <v/>
      </c>
      <c r="V15" s="327" t="str">
        <f aca="false">IF(OR(Juli!C15="",Juli!J15&lt;&gt;""),UPPER(Juli!J15),"F")</f>
        <v/>
      </c>
      <c r="W15" s="322" t="n">
        <f aca="false">August!A15</f>
        <v>42958</v>
      </c>
      <c r="X15" s="323" t="str">
        <f aca="false">IF(August!K15&gt;0,August!K15,"")</f>
        <v/>
      </c>
      <c r="Y15" s="328" t="str">
        <f aca="false">IF(OR(August!C15="",August!J15&lt;&gt;""),UPPER(August!J15),"F")</f>
        <v/>
      </c>
      <c r="Z15" s="326" t="n">
        <f aca="false">September!A15</f>
        <v>42989</v>
      </c>
      <c r="AA15" s="323" t="str">
        <f aca="false">IF(September!K15&gt;0,September!K15,"")</f>
        <v/>
      </c>
      <c r="AB15" s="327" t="str">
        <f aca="false">IF(OR(September!C15="",September!J15&lt;&gt;""),UPPER(September!J15),"F")</f>
        <v/>
      </c>
      <c r="AC15" s="322" t="n">
        <f aca="false">Oktober!A15</f>
        <v>43019</v>
      </c>
      <c r="AD15" s="323" t="str">
        <f aca="false">IF(Oktober!K15&gt;0,Oktober!K15,"")</f>
        <v/>
      </c>
      <c r="AE15" s="328" t="str">
        <f aca="false">IF(OR(Oktober!C15="",Oktober!J15&lt;&gt;""),UPPER(Oktober!J15),"F")</f>
        <v/>
      </c>
      <c r="AF15" s="326" t="n">
        <f aca="false">November!A15</f>
        <v>43050</v>
      </c>
      <c r="AG15" s="323" t="str">
        <f aca="false">IF(November!K15&gt;0,November!K15,"")</f>
        <v/>
      </c>
      <c r="AH15" s="327" t="str">
        <f aca="false">IF(OR(November!C15="",November!J15&lt;&gt;""),UPPER(November!J15),"F")</f>
        <v/>
      </c>
      <c r="AI15" s="322" t="n">
        <f aca="false">Dezember!A15</f>
        <v>43080</v>
      </c>
      <c r="AJ15" s="323" t="str">
        <f aca="false">IF(Dezember!K15&gt;0,Dezember!K15,"")</f>
        <v/>
      </c>
      <c r="AK15" s="328" t="str">
        <f aca="false">IF(OR(Dezember!C15="",Dezember!J15&lt;&gt;""),UPPER(Dezember!J15),"F")</f>
        <v/>
      </c>
      <c r="AL15" s="329" t="n">
        <v>12</v>
      </c>
    </row>
    <row r="16" customFormat="false" ht="13" hidden="false" customHeight="false" outlineLevel="0" collapsed="false">
      <c r="A16" s="321" t="n">
        <v>13</v>
      </c>
      <c r="B16" s="322" t="n">
        <f aca="false">Januar!A16</f>
        <v>42747</v>
      </c>
      <c r="C16" s="323" t="str">
        <f aca="false">IF(Januar!K16&gt;0,Januar!K16,"")</f>
        <v/>
      </c>
      <c r="D16" s="324" t="str">
        <f aca="false">IF(OR(Januar!C16="",Januar!J16&lt;&gt;""),UPPER(Januar!J16),"F")</f>
        <v/>
      </c>
      <c r="E16" s="322" t="n">
        <f aca="false">Februar!A16</f>
        <v>42778</v>
      </c>
      <c r="F16" s="323" t="str">
        <f aca="false">IF(Februar!K16&gt;0,Februar!K16,"")</f>
        <v/>
      </c>
      <c r="G16" s="325" t="str">
        <f aca="false">IF(OR(Februar!C16="",Februar!J16&lt;&gt;""),UPPER(Februar!J16),"F")</f>
        <v/>
      </c>
      <c r="H16" s="326" t="n">
        <f aca="false">März!A16</f>
        <v>42806</v>
      </c>
      <c r="I16" s="323" t="str">
        <f aca="false">IF(März!K16&gt;0,März!K16,"")</f>
        <v/>
      </c>
      <c r="J16" s="327" t="str">
        <f aca="false">IF(OR(März!C16="",März!J16&lt;&gt;""),UPPER(März!J16),"F")</f>
        <v/>
      </c>
      <c r="K16" s="322" t="n">
        <f aca="false">April!A16</f>
        <v>42837</v>
      </c>
      <c r="L16" s="323" t="str">
        <f aca="false">IF(April!K16&gt;0,April!K16,"")</f>
        <v/>
      </c>
      <c r="M16" s="328" t="str">
        <f aca="false">IF(OR(April!C16="",April!J16&lt;&gt;""),UPPER(April!J16),"F")</f>
        <v/>
      </c>
      <c r="N16" s="326" t="n">
        <f aca="false">Mai!A16</f>
        <v>42867</v>
      </c>
      <c r="O16" s="323" t="str">
        <f aca="false">IF(Mai!K16&gt;0,Mai!K16,"")</f>
        <v/>
      </c>
      <c r="P16" s="324" t="str">
        <f aca="false">IF(OR(Mai!C16="",Mai!J16&lt;&gt;""),UPPER(Mai!J16),"F")</f>
        <v>F</v>
      </c>
      <c r="Q16" s="322" t="n">
        <f aca="false">Juni!A16</f>
        <v>42898</v>
      </c>
      <c r="R16" s="323" t="str">
        <f aca="false">IF(Juni!K16&gt;0,Juni!K16,"")</f>
        <v/>
      </c>
      <c r="S16" s="328" t="str">
        <f aca="false">IF(OR(Juni!C16="",Juni!J16&lt;&gt;""),UPPER(Juni!J16),"F")</f>
        <v/>
      </c>
      <c r="T16" s="326" t="n">
        <f aca="false">Juli!A16</f>
        <v>42928</v>
      </c>
      <c r="U16" s="323" t="str">
        <f aca="false">IF(Juli!K16&gt;0,Juli!K16,"")</f>
        <v/>
      </c>
      <c r="V16" s="327" t="str">
        <f aca="false">IF(OR(Juli!C16="",Juli!J16&lt;&gt;""),UPPER(Juli!J16),"F")</f>
        <v/>
      </c>
      <c r="W16" s="322" t="n">
        <f aca="false">August!A16</f>
        <v>42959</v>
      </c>
      <c r="X16" s="323" t="str">
        <f aca="false">IF(August!K16&gt;0,August!K16,"")</f>
        <v/>
      </c>
      <c r="Y16" s="328" t="str">
        <f aca="false">IF(OR(August!C16="",August!J16&lt;&gt;""),UPPER(August!J16),"F")</f>
        <v/>
      </c>
      <c r="Z16" s="326" t="n">
        <f aca="false">September!A16</f>
        <v>42990</v>
      </c>
      <c r="AA16" s="323" t="str">
        <f aca="false">IF(September!K16&gt;0,September!K16,"")</f>
        <v/>
      </c>
      <c r="AB16" s="327" t="str">
        <f aca="false">IF(OR(September!C16="",September!J16&lt;&gt;""),UPPER(September!J16),"F")</f>
        <v/>
      </c>
      <c r="AC16" s="322" t="n">
        <f aca="false">Oktober!A16</f>
        <v>43020</v>
      </c>
      <c r="AD16" s="323" t="str">
        <f aca="false">IF(Oktober!K16&gt;0,Oktober!K16,"")</f>
        <v/>
      </c>
      <c r="AE16" s="328" t="str">
        <f aca="false">IF(OR(Oktober!C16="",Oktober!J16&lt;&gt;""),UPPER(Oktober!J16),"F")</f>
        <v/>
      </c>
      <c r="AF16" s="326" t="n">
        <f aca="false">November!A16</f>
        <v>43051</v>
      </c>
      <c r="AG16" s="323" t="str">
        <f aca="false">IF(November!K16&gt;0,November!K16,"")</f>
        <v/>
      </c>
      <c r="AH16" s="327" t="str">
        <f aca="false">IF(OR(November!C16="",November!J16&lt;&gt;""),UPPER(November!J16),"F")</f>
        <v/>
      </c>
      <c r="AI16" s="322" t="n">
        <f aca="false">Dezember!A16</f>
        <v>43081</v>
      </c>
      <c r="AJ16" s="323" t="str">
        <f aca="false">IF(Dezember!K16&gt;0,Dezember!K16,"")</f>
        <v/>
      </c>
      <c r="AK16" s="328" t="str">
        <f aca="false">IF(OR(Dezember!C16="",Dezember!J16&lt;&gt;""),UPPER(Dezember!J16),"F")</f>
        <v/>
      </c>
      <c r="AL16" s="329" t="n">
        <v>13</v>
      </c>
    </row>
    <row r="17" customFormat="false" ht="13" hidden="false" customHeight="false" outlineLevel="0" collapsed="false">
      <c r="A17" s="321" t="n">
        <v>14</v>
      </c>
      <c r="B17" s="322" t="n">
        <f aca="false">Januar!A17</f>
        <v>42748</v>
      </c>
      <c r="C17" s="323" t="str">
        <f aca="false">IF(Januar!K17&gt;0,Januar!K17,"")</f>
        <v/>
      </c>
      <c r="D17" s="324" t="str">
        <f aca="false">IF(OR(Januar!C17="",Januar!J17&lt;&gt;""),UPPER(Januar!J17),"F")</f>
        <v/>
      </c>
      <c r="E17" s="322" t="n">
        <f aca="false">Februar!A17</f>
        <v>42779</v>
      </c>
      <c r="F17" s="323" t="str">
        <f aca="false">IF(Februar!K17&gt;0,Februar!K17,"")</f>
        <v/>
      </c>
      <c r="G17" s="325" t="str">
        <f aca="false">IF(OR(Februar!C17="",Februar!J17&lt;&gt;""),UPPER(Februar!J17),"F")</f>
        <v/>
      </c>
      <c r="H17" s="326" t="n">
        <f aca="false">März!A17</f>
        <v>42807</v>
      </c>
      <c r="I17" s="323" t="str">
        <f aca="false">IF(März!K17&gt;0,März!K17,"")</f>
        <v/>
      </c>
      <c r="J17" s="327" t="str">
        <f aca="false">IF(OR(März!C17="",März!J17&lt;&gt;""),UPPER(März!J17),"F")</f>
        <v/>
      </c>
      <c r="K17" s="322" t="n">
        <f aca="false">April!A17</f>
        <v>42838</v>
      </c>
      <c r="L17" s="323" t="str">
        <f aca="false">IF(April!K17&gt;0,April!K17,"")</f>
        <v/>
      </c>
      <c r="M17" s="328" t="str">
        <f aca="false">IF(OR(April!C17="",April!J17&lt;&gt;""),UPPER(April!J17),"F")</f>
        <v/>
      </c>
      <c r="N17" s="326" t="n">
        <f aca="false">Mai!A17</f>
        <v>42868</v>
      </c>
      <c r="O17" s="323" t="str">
        <f aca="false">IF(Mai!K17&gt;0,Mai!K17,"")</f>
        <v/>
      </c>
      <c r="P17" s="324" t="str">
        <f aca="false">IF(OR(Mai!C17="",Mai!J17&lt;&gt;""),UPPER(Mai!J17),"F")</f>
        <v/>
      </c>
      <c r="Q17" s="322" t="n">
        <f aca="false">Juni!A17</f>
        <v>42899</v>
      </c>
      <c r="R17" s="323" t="str">
        <f aca="false">IF(Juni!K17&gt;0,Juni!K17,"")</f>
        <v/>
      </c>
      <c r="S17" s="328" t="str">
        <f aca="false">IF(OR(Juni!C17="",Juni!J17&lt;&gt;""),UPPER(Juni!J17),"F")</f>
        <v/>
      </c>
      <c r="T17" s="326" t="n">
        <f aca="false">Juli!A17</f>
        <v>42929</v>
      </c>
      <c r="U17" s="323" t="str">
        <f aca="false">IF(Juli!K17&gt;0,Juli!K17,"")</f>
        <v/>
      </c>
      <c r="V17" s="327" t="str">
        <f aca="false">IF(OR(Juli!C17="",Juli!J17&lt;&gt;""),UPPER(Juli!J17),"F")</f>
        <v/>
      </c>
      <c r="W17" s="322" t="n">
        <f aca="false">August!A17</f>
        <v>42960</v>
      </c>
      <c r="X17" s="323" t="str">
        <f aca="false">IF(August!K17&gt;0,August!K17,"")</f>
        <v/>
      </c>
      <c r="Y17" s="328" t="str">
        <f aca="false">IF(OR(August!C17="",August!J17&lt;&gt;""),UPPER(August!J17),"F")</f>
        <v/>
      </c>
      <c r="Z17" s="326" t="n">
        <f aca="false">September!A17</f>
        <v>42991</v>
      </c>
      <c r="AA17" s="323" t="str">
        <f aca="false">IF(September!K17&gt;0,September!K17,"")</f>
        <v/>
      </c>
      <c r="AB17" s="327" t="str">
        <f aca="false">IF(OR(September!C17="",September!J17&lt;&gt;""),UPPER(September!J17),"F")</f>
        <v/>
      </c>
      <c r="AC17" s="322" t="n">
        <f aca="false">Oktober!A17</f>
        <v>43021</v>
      </c>
      <c r="AD17" s="323" t="str">
        <f aca="false">IF(Oktober!K17&gt;0,Oktober!K17,"")</f>
        <v/>
      </c>
      <c r="AE17" s="328" t="str">
        <f aca="false">IF(OR(Oktober!C17="",Oktober!J17&lt;&gt;""),UPPER(Oktober!J17),"F")</f>
        <v/>
      </c>
      <c r="AF17" s="326" t="n">
        <f aca="false">November!A17</f>
        <v>43052</v>
      </c>
      <c r="AG17" s="323" t="str">
        <f aca="false">IF(November!K17&gt;0,November!K17,"")</f>
        <v/>
      </c>
      <c r="AH17" s="327" t="str">
        <f aca="false">IF(OR(November!C17="",November!J17&lt;&gt;""),UPPER(November!J17),"F")</f>
        <v/>
      </c>
      <c r="AI17" s="322" t="n">
        <f aca="false">Dezember!A17</f>
        <v>43082</v>
      </c>
      <c r="AJ17" s="323" t="str">
        <f aca="false">IF(Dezember!K17&gt;0,Dezember!K17,"")</f>
        <v/>
      </c>
      <c r="AK17" s="328" t="str">
        <f aca="false">IF(OR(Dezember!C17="",Dezember!J17&lt;&gt;""),UPPER(Dezember!J17),"F")</f>
        <v/>
      </c>
      <c r="AL17" s="329" t="n">
        <v>14</v>
      </c>
    </row>
    <row r="18" customFormat="false" ht="13" hidden="false" customHeight="false" outlineLevel="0" collapsed="false">
      <c r="A18" s="321" t="n">
        <v>15</v>
      </c>
      <c r="B18" s="322" t="n">
        <f aca="false">Januar!A18</f>
        <v>42749</v>
      </c>
      <c r="C18" s="323" t="str">
        <f aca="false">IF(Januar!K18&gt;0,Januar!K18,"")</f>
        <v/>
      </c>
      <c r="D18" s="324" t="str">
        <f aca="false">IF(OR(Januar!C18="",Januar!J18&lt;&gt;""),UPPER(Januar!J18),"F")</f>
        <v/>
      </c>
      <c r="E18" s="322" t="n">
        <f aca="false">Februar!A18</f>
        <v>42780</v>
      </c>
      <c r="F18" s="323" t="str">
        <f aca="false">IF(Februar!K18&gt;0,Februar!K18,"")</f>
        <v/>
      </c>
      <c r="G18" s="325" t="str">
        <f aca="false">IF(OR(Februar!C18="",Februar!J18&lt;&gt;""),UPPER(Februar!J18),"F")</f>
        <v>F</v>
      </c>
      <c r="H18" s="326" t="n">
        <f aca="false">März!A18</f>
        <v>42808</v>
      </c>
      <c r="I18" s="323" t="str">
        <f aca="false">IF(März!K18&gt;0,März!K18,"")</f>
        <v/>
      </c>
      <c r="J18" s="327" t="str">
        <f aca="false">IF(OR(März!C18="",März!J18&lt;&gt;""),UPPER(März!J18),"F")</f>
        <v/>
      </c>
      <c r="K18" s="322" t="n">
        <f aca="false">April!A18</f>
        <v>42839</v>
      </c>
      <c r="L18" s="323" t="str">
        <f aca="false">IF(April!K18&gt;0,April!K18,"")</f>
        <v/>
      </c>
      <c r="M18" s="328" t="str">
        <f aca="false">IF(OR(April!C18="",April!J18&lt;&gt;""),UPPER(April!J18),"F")</f>
        <v/>
      </c>
      <c r="N18" s="326" t="n">
        <f aca="false">Mai!A18</f>
        <v>42869</v>
      </c>
      <c r="O18" s="323" t="str">
        <f aca="false">IF(Mai!K18&gt;0,Mai!K18,"")</f>
        <v/>
      </c>
      <c r="P18" s="324" t="str">
        <f aca="false">IF(OR(Mai!C18="",Mai!J18&lt;&gt;""),UPPER(Mai!J18),"F")</f>
        <v/>
      </c>
      <c r="Q18" s="322" t="n">
        <f aca="false">Juni!A18</f>
        <v>42900</v>
      </c>
      <c r="R18" s="323" t="str">
        <f aca="false">IF(Juni!K18&gt;0,Juni!K18,"")</f>
        <v/>
      </c>
      <c r="S18" s="328" t="str">
        <f aca="false">IF(OR(Juni!C18="",Juni!J18&lt;&gt;""),UPPER(Juni!J18),"F")</f>
        <v/>
      </c>
      <c r="T18" s="326" t="n">
        <f aca="false">Juli!A18</f>
        <v>42930</v>
      </c>
      <c r="U18" s="323" t="str">
        <f aca="false">IF(Juli!K18&gt;0,Juli!K18,"")</f>
        <v/>
      </c>
      <c r="V18" s="327" t="str">
        <f aca="false">IF(OR(Juli!C18="",Juli!J18&lt;&gt;""),UPPER(Juli!J18),"F")</f>
        <v/>
      </c>
      <c r="W18" s="322" t="n">
        <f aca="false">August!A18</f>
        <v>42961</v>
      </c>
      <c r="X18" s="323" t="str">
        <f aca="false">IF(August!K18&gt;0,August!K18,"")</f>
        <v/>
      </c>
      <c r="Y18" s="328" t="str">
        <f aca="false">IF(OR(August!C18="",August!J18&lt;&gt;""),UPPER(August!J18),"F")</f>
        <v>F</v>
      </c>
      <c r="Z18" s="326" t="n">
        <f aca="false">September!A18</f>
        <v>42992</v>
      </c>
      <c r="AA18" s="323" t="str">
        <f aca="false">IF(September!K18&gt;0,September!K18,"")</f>
        <v/>
      </c>
      <c r="AB18" s="327" t="str">
        <f aca="false">IF(OR(September!C18="",September!J18&lt;&gt;""),UPPER(September!J18),"F")</f>
        <v/>
      </c>
      <c r="AC18" s="322" t="n">
        <f aca="false">Oktober!A18</f>
        <v>43022</v>
      </c>
      <c r="AD18" s="323" t="str">
        <f aca="false">IF(Oktober!K18&gt;0,Oktober!K18,"")</f>
        <v/>
      </c>
      <c r="AE18" s="328" t="str">
        <f aca="false">IF(OR(Oktober!C18="",Oktober!J18&lt;&gt;""),UPPER(Oktober!J18),"F")</f>
        <v/>
      </c>
      <c r="AF18" s="326" t="n">
        <f aca="false">November!A18</f>
        <v>43053</v>
      </c>
      <c r="AG18" s="323" t="str">
        <f aca="false">IF(November!K18&gt;0,November!K18,"")</f>
        <v/>
      </c>
      <c r="AH18" s="327" t="str">
        <f aca="false">IF(OR(November!C18="",November!J18&lt;&gt;""),UPPER(November!J18),"F")</f>
        <v/>
      </c>
      <c r="AI18" s="322" t="n">
        <f aca="false">Dezember!A18</f>
        <v>43083</v>
      </c>
      <c r="AJ18" s="323" t="str">
        <f aca="false">IF(Dezember!K18&gt;0,Dezember!K18,"")</f>
        <v/>
      </c>
      <c r="AK18" s="328" t="str">
        <f aca="false">IF(OR(Dezember!C18="",Dezember!J18&lt;&gt;""),UPPER(Dezember!J18),"F")</f>
        <v/>
      </c>
      <c r="AL18" s="329" t="n">
        <v>15</v>
      </c>
    </row>
    <row r="19" customFormat="false" ht="13" hidden="false" customHeight="false" outlineLevel="0" collapsed="false">
      <c r="A19" s="321" t="n">
        <v>16</v>
      </c>
      <c r="B19" s="322" t="n">
        <f aca="false">Januar!A19</f>
        <v>42750</v>
      </c>
      <c r="C19" s="323" t="str">
        <f aca="false">IF(Januar!K19&gt;0,Januar!K19,"")</f>
        <v/>
      </c>
      <c r="D19" s="324" t="str">
        <f aca="false">IF(OR(Januar!C19="",Januar!J19&lt;&gt;""),UPPER(Januar!J19),"F")</f>
        <v/>
      </c>
      <c r="E19" s="322" t="n">
        <f aca="false">Februar!A19</f>
        <v>42781</v>
      </c>
      <c r="F19" s="323" t="str">
        <f aca="false">IF(Februar!K19&gt;0,Februar!K19,"")</f>
        <v/>
      </c>
      <c r="G19" s="325" t="str">
        <f aca="false">IF(OR(Februar!C19="",Februar!J19&lt;&gt;""),UPPER(Februar!J19),"F")</f>
        <v>F</v>
      </c>
      <c r="H19" s="326" t="n">
        <f aca="false">März!A19</f>
        <v>42809</v>
      </c>
      <c r="I19" s="323" t="str">
        <f aca="false">IF(März!K19&gt;0,März!K19,"")</f>
        <v/>
      </c>
      <c r="J19" s="327" t="str">
        <f aca="false">IF(OR(März!C19="",März!J19&lt;&gt;""),UPPER(März!J19),"F")</f>
        <v/>
      </c>
      <c r="K19" s="322" t="n">
        <f aca="false">April!A19</f>
        <v>42840</v>
      </c>
      <c r="L19" s="323" t="str">
        <f aca="false">IF(April!K19&gt;0,April!K19,"")</f>
        <v/>
      </c>
      <c r="M19" s="328" t="str">
        <f aca="false">IF(OR(April!C19="",April!J19&lt;&gt;""),UPPER(April!J19),"F")</f>
        <v/>
      </c>
      <c r="N19" s="326" t="n">
        <f aca="false">Mai!A19</f>
        <v>42870</v>
      </c>
      <c r="O19" s="323" t="str">
        <f aca="false">IF(Mai!K19&gt;0,Mai!K19,"")</f>
        <v/>
      </c>
      <c r="P19" s="324" t="str">
        <f aca="false">IF(OR(Mai!C19="",Mai!J19&lt;&gt;""),UPPER(Mai!J19),"F")</f>
        <v/>
      </c>
      <c r="Q19" s="322" t="n">
        <f aca="false">Juni!A19</f>
        <v>42901</v>
      </c>
      <c r="R19" s="323" t="str">
        <f aca="false">IF(Juni!K19&gt;0,Juni!K19,"")</f>
        <v/>
      </c>
      <c r="S19" s="328" t="str">
        <f aca="false">IF(OR(Juni!C19="",Juni!J19&lt;&gt;""),UPPER(Juni!J19),"F")</f>
        <v/>
      </c>
      <c r="T19" s="326" t="n">
        <f aca="false">Juli!A19</f>
        <v>42931</v>
      </c>
      <c r="U19" s="323" t="str">
        <f aca="false">IF(Juli!K19&gt;0,Juli!K19,"")</f>
        <v/>
      </c>
      <c r="V19" s="327" t="str">
        <f aca="false">IF(OR(Juli!C19="",Juli!J19&lt;&gt;""),UPPER(Juli!J19),"F")</f>
        <v/>
      </c>
      <c r="W19" s="322" t="n">
        <f aca="false">August!A19</f>
        <v>42962</v>
      </c>
      <c r="X19" s="323" t="str">
        <f aca="false">IF(August!K19&gt;0,August!K19,"")</f>
        <v/>
      </c>
      <c r="Y19" s="328" t="str">
        <f aca="false">IF(OR(August!C19="",August!J19&lt;&gt;""),UPPER(August!J19),"F")</f>
        <v/>
      </c>
      <c r="Z19" s="326" t="n">
        <f aca="false">September!A19</f>
        <v>42993</v>
      </c>
      <c r="AA19" s="323" t="str">
        <f aca="false">IF(September!K19&gt;0,September!K19,"")</f>
        <v/>
      </c>
      <c r="AB19" s="327" t="str">
        <f aca="false">IF(OR(September!C19="",September!J19&lt;&gt;""),UPPER(September!J19),"F")</f>
        <v/>
      </c>
      <c r="AC19" s="322" t="n">
        <f aca="false">Oktober!A19</f>
        <v>43023</v>
      </c>
      <c r="AD19" s="323" t="str">
        <f aca="false">IF(Oktober!K19&gt;0,Oktober!K19,"")</f>
        <v/>
      </c>
      <c r="AE19" s="328" t="str">
        <f aca="false">IF(OR(Oktober!C19="",Oktober!J19&lt;&gt;""),UPPER(Oktober!J19),"F")</f>
        <v/>
      </c>
      <c r="AF19" s="326" t="n">
        <f aca="false">November!A19</f>
        <v>43054</v>
      </c>
      <c r="AG19" s="323" t="str">
        <f aca="false">IF(November!K19&gt;0,November!K19,"")</f>
        <v/>
      </c>
      <c r="AH19" s="327" t="str">
        <f aca="false">IF(OR(November!C19="",November!J19&lt;&gt;""),UPPER(November!J19),"F")</f>
        <v/>
      </c>
      <c r="AI19" s="322" t="n">
        <f aca="false">Dezember!A19</f>
        <v>43084</v>
      </c>
      <c r="AJ19" s="323" t="str">
        <f aca="false">IF(Dezember!K19&gt;0,Dezember!K19,"")</f>
        <v/>
      </c>
      <c r="AK19" s="328" t="str">
        <f aca="false">IF(OR(Dezember!C19="",Dezember!J19&lt;&gt;""),UPPER(Dezember!J19),"F")</f>
        <v/>
      </c>
      <c r="AL19" s="329" t="n">
        <v>16</v>
      </c>
    </row>
    <row r="20" customFormat="false" ht="13" hidden="false" customHeight="false" outlineLevel="0" collapsed="false">
      <c r="A20" s="321" t="n">
        <v>17</v>
      </c>
      <c r="B20" s="322" t="n">
        <f aca="false">Januar!A20</f>
        <v>42751</v>
      </c>
      <c r="C20" s="323" t="str">
        <f aca="false">IF(Januar!K20&gt;0,Januar!K20,"")</f>
        <v/>
      </c>
      <c r="D20" s="324" t="str">
        <f aca="false">IF(OR(Januar!C20="",Januar!J20&lt;&gt;""),UPPER(Januar!J20),"F")</f>
        <v/>
      </c>
      <c r="E20" s="322" t="n">
        <f aca="false">Februar!A20</f>
        <v>42782</v>
      </c>
      <c r="F20" s="323" t="str">
        <f aca="false">IF(Februar!K20&gt;0,Februar!K20,"")</f>
        <v/>
      </c>
      <c r="G20" s="325" t="str">
        <f aca="false">IF(OR(Februar!C20="",Februar!J20&lt;&gt;""),UPPER(Februar!J20),"F")</f>
        <v/>
      </c>
      <c r="H20" s="326" t="n">
        <f aca="false">März!A20</f>
        <v>42810</v>
      </c>
      <c r="I20" s="323" t="str">
        <f aca="false">IF(März!K20&gt;0,März!K20,"")</f>
        <v/>
      </c>
      <c r="J20" s="327" t="str">
        <f aca="false">IF(OR(März!C20="",März!J20&lt;&gt;""),UPPER(März!J20),"F")</f>
        <v/>
      </c>
      <c r="K20" s="322" t="n">
        <f aca="false">April!A20</f>
        <v>42841</v>
      </c>
      <c r="L20" s="323" t="str">
        <f aca="false">IF(April!K20&gt;0,April!K20,"")</f>
        <v/>
      </c>
      <c r="M20" s="328" t="str">
        <f aca="false">IF(OR(April!C20="",April!J20&lt;&gt;""),UPPER(April!J20),"F")</f>
        <v/>
      </c>
      <c r="N20" s="326" t="n">
        <f aca="false">Mai!A20</f>
        <v>42871</v>
      </c>
      <c r="O20" s="323" t="str">
        <f aca="false">IF(Mai!K20&gt;0,Mai!K20,"")</f>
        <v/>
      </c>
      <c r="P20" s="324" t="str">
        <f aca="false">IF(OR(Mai!C20="",Mai!J20&lt;&gt;""),UPPER(Mai!J20),"F")</f>
        <v/>
      </c>
      <c r="Q20" s="322" t="n">
        <f aca="false">Juni!A20</f>
        <v>42902</v>
      </c>
      <c r="R20" s="323" t="str">
        <f aca="false">IF(Juni!K20&gt;0,Juni!K20,"")</f>
        <v/>
      </c>
      <c r="S20" s="328" t="str">
        <f aca="false">IF(OR(Juni!C20="",Juni!J20&lt;&gt;""),UPPER(Juni!J20),"F")</f>
        <v/>
      </c>
      <c r="T20" s="326" t="n">
        <f aca="false">Juli!A20</f>
        <v>42932</v>
      </c>
      <c r="U20" s="323" t="str">
        <f aca="false">IF(Juli!K20&gt;0,Juli!K20,"")</f>
        <v/>
      </c>
      <c r="V20" s="327" t="str">
        <f aca="false">IF(OR(Juli!C20="",Juli!J20&lt;&gt;""),UPPER(Juli!J20),"F")</f>
        <v/>
      </c>
      <c r="W20" s="322" t="n">
        <f aca="false">August!A20</f>
        <v>42963</v>
      </c>
      <c r="X20" s="323" t="str">
        <f aca="false">IF(August!K20&gt;0,August!K20,"")</f>
        <v/>
      </c>
      <c r="Y20" s="328" t="str">
        <f aca="false">IF(OR(August!C20="",August!J20&lt;&gt;""),UPPER(August!J20),"F")</f>
        <v/>
      </c>
      <c r="Z20" s="326" t="n">
        <f aca="false">September!A20</f>
        <v>42994</v>
      </c>
      <c r="AA20" s="323" t="str">
        <f aca="false">IF(September!K20&gt;0,September!K20,"")</f>
        <v/>
      </c>
      <c r="AB20" s="327" t="str">
        <f aca="false">IF(OR(September!C20="",September!J20&lt;&gt;""),UPPER(September!J20),"F")</f>
        <v/>
      </c>
      <c r="AC20" s="322" t="n">
        <f aca="false">Oktober!A20</f>
        <v>43024</v>
      </c>
      <c r="AD20" s="323" t="str">
        <f aca="false">IF(Oktober!K20&gt;0,Oktober!K20,"")</f>
        <v/>
      </c>
      <c r="AE20" s="328" t="str">
        <f aca="false">IF(OR(Oktober!C20="",Oktober!J20&lt;&gt;""),UPPER(Oktober!J20),"F")</f>
        <v/>
      </c>
      <c r="AF20" s="326" t="n">
        <f aca="false">November!A20</f>
        <v>43055</v>
      </c>
      <c r="AG20" s="323" t="str">
        <f aca="false">IF(November!K20&gt;0,November!K20,"")</f>
        <v/>
      </c>
      <c r="AH20" s="327" t="str">
        <f aca="false">IF(OR(November!C20="",November!J20&lt;&gt;""),UPPER(November!J20),"F")</f>
        <v>F</v>
      </c>
      <c r="AI20" s="322" t="n">
        <f aca="false">Dezember!A20</f>
        <v>43085</v>
      </c>
      <c r="AJ20" s="323" t="str">
        <f aca="false">IF(Dezember!K20&gt;0,Dezember!K20,"")</f>
        <v/>
      </c>
      <c r="AK20" s="328" t="str">
        <f aca="false">IF(OR(Dezember!C20="",Dezember!J20&lt;&gt;""),UPPER(Dezember!J20),"F")</f>
        <v/>
      </c>
      <c r="AL20" s="329" t="n">
        <v>17</v>
      </c>
    </row>
    <row r="21" customFormat="false" ht="13" hidden="false" customHeight="false" outlineLevel="0" collapsed="false">
      <c r="A21" s="321" t="n">
        <v>18</v>
      </c>
      <c r="B21" s="322" t="n">
        <f aca="false">Januar!A21</f>
        <v>42752</v>
      </c>
      <c r="C21" s="323" t="str">
        <f aca="false">IF(Januar!K21&gt;0,Januar!K21,"")</f>
        <v/>
      </c>
      <c r="D21" s="324" t="str">
        <f aca="false">IF(OR(Januar!C21="",Januar!J21&lt;&gt;""),UPPER(Januar!J21),"F")</f>
        <v/>
      </c>
      <c r="E21" s="322" t="n">
        <f aca="false">Februar!A21</f>
        <v>42783</v>
      </c>
      <c r="F21" s="323" t="str">
        <f aca="false">IF(Februar!K21&gt;0,Februar!K21,"")</f>
        <v/>
      </c>
      <c r="G21" s="325" t="str">
        <f aca="false">IF(OR(Februar!C21="",Februar!J21&lt;&gt;""),UPPER(Februar!J21),"F")</f>
        <v/>
      </c>
      <c r="H21" s="326" t="n">
        <f aca="false">März!A21</f>
        <v>42811</v>
      </c>
      <c r="I21" s="323" t="str">
        <f aca="false">IF(März!K21&gt;0,März!K21,"")</f>
        <v/>
      </c>
      <c r="J21" s="327" t="str">
        <f aca="false">IF(OR(März!C21="",März!J21&lt;&gt;""),UPPER(März!J21),"F")</f>
        <v/>
      </c>
      <c r="K21" s="322" t="n">
        <f aca="false">April!A21</f>
        <v>42842</v>
      </c>
      <c r="L21" s="323" t="str">
        <f aca="false">IF(April!K21&gt;0,April!K21,"")</f>
        <v/>
      </c>
      <c r="M21" s="328" t="str">
        <f aca="false">IF(OR(April!C21="",April!J21&lt;&gt;""),UPPER(April!J21),"F")</f>
        <v/>
      </c>
      <c r="N21" s="326" t="n">
        <f aca="false">Mai!A21</f>
        <v>42872</v>
      </c>
      <c r="O21" s="323" t="str">
        <f aca="false">IF(Mai!K21&gt;0,Mai!K21,"")</f>
        <v/>
      </c>
      <c r="P21" s="324" t="str">
        <f aca="false">IF(OR(Mai!C21="",Mai!J21&lt;&gt;""),UPPER(Mai!J21),"F")</f>
        <v/>
      </c>
      <c r="Q21" s="322" t="n">
        <f aca="false">Juni!A21</f>
        <v>42903</v>
      </c>
      <c r="R21" s="323" t="str">
        <f aca="false">IF(Juni!K21&gt;0,Juni!K21,"")</f>
        <v/>
      </c>
      <c r="S21" s="328" t="str">
        <f aca="false">IF(OR(Juni!C21="",Juni!J21&lt;&gt;""),UPPER(Juni!J21),"F")</f>
        <v/>
      </c>
      <c r="T21" s="326" t="n">
        <f aca="false">Juli!A21</f>
        <v>42933</v>
      </c>
      <c r="U21" s="323" t="str">
        <f aca="false">IF(Juli!K21&gt;0,Juli!K21,"")</f>
        <v/>
      </c>
      <c r="V21" s="327" t="str">
        <f aca="false">IF(OR(Juli!C21="",Juli!J21&lt;&gt;""),UPPER(Juli!J21),"F")</f>
        <v/>
      </c>
      <c r="W21" s="322" t="n">
        <f aca="false">August!A21</f>
        <v>42964</v>
      </c>
      <c r="X21" s="323" t="str">
        <f aca="false">IF(August!K21&gt;0,August!K21,"")</f>
        <v/>
      </c>
      <c r="Y21" s="328" t="str">
        <f aca="false">IF(OR(August!C21="",August!J21&lt;&gt;""),UPPER(August!J21),"F")</f>
        <v/>
      </c>
      <c r="Z21" s="326" t="n">
        <f aca="false">September!A21</f>
        <v>42995</v>
      </c>
      <c r="AA21" s="323" t="str">
        <f aca="false">IF(September!K21&gt;0,September!K21,"")</f>
        <v/>
      </c>
      <c r="AB21" s="327" t="str">
        <f aca="false">IF(OR(September!C21="",September!J21&lt;&gt;""),UPPER(September!J21),"F")</f>
        <v/>
      </c>
      <c r="AC21" s="322" t="n">
        <f aca="false">Oktober!A21</f>
        <v>43025</v>
      </c>
      <c r="AD21" s="323" t="str">
        <f aca="false">IF(Oktober!K21&gt;0,Oktober!K21,"")</f>
        <v/>
      </c>
      <c r="AE21" s="328" t="str">
        <f aca="false">IF(OR(Oktober!C21="",Oktober!J21&lt;&gt;""),UPPER(Oktober!J21),"F")</f>
        <v/>
      </c>
      <c r="AF21" s="326" t="n">
        <f aca="false">November!A21</f>
        <v>43056</v>
      </c>
      <c r="AG21" s="323" t="str">
        <f aca="false">IF(November!K21&gt;0,November!K21,"")</f>
        <v/>
      </c>
      <c r="AH21" s="327" t="str">
        <f aca="false">IF(OR(November!C21="",November!J21&lt;&gt;""),UPPER(November!J21),"F")</f>
        <v/>
      </c>
      <c r="AI21" s="322" t="n">
        <f aca="false">Dezember!A21</f>
        <v>43086</v>
      </c>
      <c r="AJ21" s="323" t="str">
        <f aca="false">IF(Dezember!K21&gt;0,Dezember!K21,"")</f>
        <v/>
      </c>
      <c r="AK21" s="328" t="str">
        <f aca="false">IF(OR(Dezember!C21="",Dezember!J21&lt;&gt;""),UPPER(Dezember!J21),"F")</f>
        <v/>
      </c>
      <c r="AL21" s="329" t="n">
        <v>18</v>
      </c>
    </row>
    <row r="22" customFormat="false" ht="13" hidden="false" customHeight="false" outlineLevel="0" collapsed="false">
      <c r="A22" s="321" t="n">
        <v>19</v>
      </c>
      <c r="B22" s="322" t="n">
        <f aca="false">Januar!A22</f>
        <v>42753</v>
      </c>
      <c r="C22" s="323" t="str">
        <f aca="false">IF(Januar!K22&gt;0,Januar!K22,"")</f>
        <v/>
      </c>
      <c r="D22" s="324" t="str">
        <f aca="false">IF(OR(Januar!C22="",Januar!J22&lt;&gt;""),UPPER(Januar!J22),"F")</f>
        <v/>
      </c>
      <c r="E22" s="322" t="n">
        <f aca="false">Februar!A22</f>
        <v>42784</v>
      </c>
      <c r="F22" s="323" t="str">
        <f aca="false">IF(Februar!K22&gt;0,Februar!K22,"")</f>
        <v/>
      </c>
      <c r="G22" s="325" t="str">
        <f aca="false">IF(OR(Februar!C22="",Februar!J22&lt;&gt;""),UPPER(Februar!J22),"F")</f>
        <v/>
      </c>
      <c r="H22" s="326" t="n">
        <f aca="false">März!A22</f>
        <v>42812</v>
      </c>
      <c r="I22" s="323" t="str">
        <f aca="false">IF(März!K22&gt;0,März!K22,"")</f>
        <v/>
      </c>
      <c r="J22" s="327" t="str">
        <f aca="false">IF(OR(März!C22="",März!J22&lt;&gt;""),UPPER(März!J22),"F")</f>
        <v/>
      </c>
      <c r="K22" s="322" t="n">
        <f aca="false">April!A22</f>
        <v>42843</v>
      </c>
      <c r="L22" s="323" t="str">
        <f aca="false">IF(April!K22&gt;0,April!K22,"")</f>
        <v/>
      </c>
      <c r="M22" s="328" t="str">
        <f aca="false">IF(OR(April!C22="",April!J22&lt;&gt;""),UPPER(April!J22),"F")</f>
        <v/>
      </c>
      <c r="N22" s="326" t="n">
        <f aca="false">Mai!A22</f>
        <v>42873</v>
      </c>
      <c r="O22" s="323" t="str">
        <f aca="false">IF(Mai!K22&gt;0,Mai!K22,"")</f>
        <v/>
      </c>
      <c r="P22" s="324" t="str">
        <f aca="false">IF(OR(Mai!C22="",Mai!J22&lt;&gt;""),UPPER(Mai!J22),"F")</f>
        <v/>
      </c>
      <c r="Q22" s="322" t="n">
        <f aca="false">Juni!A22</f>
        <v>42904</v>
      </c>
      <c r="R22" s="323" t="str">
        <f aca="false">IF(Juni!K22&gt;0,Juni!K22,"")</f>
        <v/>
      </c>
      <c r="S22" s="328" t="str">
        <f aca="false">IF(OR(Juni!C22="",Juni!J22&lt;&gt;""),UPPER(Juni!J22),"F")</f>
        <v/>
      </c>
      <c r="T22" s="326" t="n">
        <f aca="false">Juli!A22</f>
        <v>42934</v>
      </c>
      <c r="U22" s="323" t="str">
        <f aca="false">IF(Juli!K22&gt;0,Juli!K22,"")</f>
        <v/>
      </c>
      <c r="V22" s="327" t="str">
        <f aca="false">IF(OR(Juli!C22="",Juli!J22&lt;&gt;""),UPPER(Juli!J22),"F")</f>
        <v/>
      </c>
      <c r="W22" s="322" t="n">
        <f aca="false">August!A22</f>
        <v>42965</v>
      </c>
      <c r="X22" s="323" t="str">
        <f aca="false">IF(August!K22&gt;0,August!K22,"")</f>
        <v/>
      </c>
      <c r="Y22" s="328" t="str">
        <f aca="false">IF(OR(August!C22="",August!J22&lt;&gt;""),UPPER(August!J22),"F")</f>
        <v/>
      </c>
      <c r="Z22" s="326" t="n">
        <f aca="false">September!A22</f>
        <v>42996</v>
      </c>
      <c r="AA22" s="323" t="str">
        <f aca="false">IF(September!K22&gt;0,September!K22,"")</f>
        <v/>
      </c>
      <c r="AB22" s="327" t="str">
        <f aca="false">IF(OR(September!C22="",September!J22&lt;&gt;""),UPPER(September!J22),"F")</f>
        <v/>
      </c>
      <c r="AC22" s="322" t="n">
        <f aca="false">Oktober!A22</f>
        <v>43026</v>
      </c>
      <c r="AD22" s="323" t="str">
        <f aca="false">IF(Oktober!K22&gt;0,Oktober!K22,"")</f>
        <v/>
      </c>
      <c r="AE22" s="328" t="str">
        <f aca="false">IF(OR(Oktober!C22="",Oktober!J22&lt;&gt;""),UPPER(Oktober!J22),"F")</f>
        <v/>
      </c>
      <c r="AF22" s="326" t="n">
        <f aca="false">November!A22</f>
        <v>43057</v>
      </c>
      <c r="AG22" s="323" t="str">
        <f aca="false">IF(November!K22&gt;0,November!K22,"")</f>
        <v/>
      </c>
      <c r="AH22" s="327" t="str">
        <f aca="false">IF(OR(November!C22="",November!J22&lt;&gt;""),UPPER(November!J22),"F")</f>
        <v/>
      </c>
      <c r="AI22" s="322" t="n">
        <f aca="false">Dezember!A22</f>
        <v>43087</v>
      </c>
      <c r="AJ22" s="323" t="str">
        <f aca="false">IF(Dezember!K22&gt;0,Dezember!K22,"")</f>
        <v/>
      </c>
      <c r="AK22" s="328" t="str">
        <f aca="false">IF(OR(Dezember!C22="",Dezember!J22&lt;&gt;""),UPPER(Dezember!J22),"F")</f>
        <v/>
      </c>
      <c r="AL22" s="329" t="n">
        <v>19</v>
      </c>
    </row>
    <row r="23" customFormat="false" ht="13" hidden="false" customHeight="false" outlineLevel="0" collapsed="false">
      <c r="A23" s="321" t="n">
        <v>20</v>
      </c>
      <c r="B23" s="322" t="n">
        <f aca="false">Januar!A23</f>
        <v>42754</v>
      </c>
      <c r="C23" s="323" t="str">
        <f aca="false">IF(Januar!K23&gt;0,Januar!K23,"")</f>
        <v/>
      </c>
      <c r="D23" s="324" t="str">
        <f aca="false">IF(OR(Januar!C23="",Januar!J23&lt;&gt;""),UPPER(Januar!J23),"F")</f>
        <v/>
      </c>
      <c r="E23" s="322" t="n">
        <f aca="false">Februar!A23</f>
        <v>42785</v>
      </c>
      <c r="F23" s="323" t="str">
        <f aca="false">IF(Februar!K23&gt;0,Februar!K23,"")</f>
        <v/>
      </c>
      <c r="G23" s="325" t="str">
        <f aca="false">IF(OR(Februar!C23="",Februar!J23&lt;&gt;""),UPPER(Februar!J23),"F")</f>
        <v/>
      </c>
      <c r="H23" s="326" t="n">
        <f aca="false">März!A23</f>
        <v>42813</v>
      </c>
      <c r="I23" s="323" t="str">
        <f aca="false">IF(März!K23&gt;0,März!K23,"")</f>
        <v/>
      </c>
      <c r="J23" s="327" t="str">
        <f aca="false">IF(OR(März!C23="",März!J23&lt;&gt;""),UPPER(März!J23),"F")</f>
        <v/>
      </c>
      <c r="K23" s="322" t="n">
        <f aca="false">April!A23</f>
        <v>42844</v>
      </c>
      <c r="L23" s="323" t="str">
        <f aca="false">IF(April!K23&gt;0,April!K23,"")</f>
        <v/>
      </c>
      <c r="M23" s="328" t="str">
        <f aca="false">IF(OR(April!C23="",April!J23&lt;&gt;""),UPPER(April!J23),"F")</f>
        <v/>
      </c>
      <c r="N23" s="326" t="n">
        <f aca="false">Mai!A23</f>
        <v>42874</v>
      </c>
      <c r="O23" s="323" t="str">
        <f aca="false">IF(Mai!K23&gt;0,Mai!K23,"")</f>
        <v/>
      </c>
      <c r="P23" s="324" t="str">
        <f aca="false">IF(OR(Mai!C23="",Mai!J23&lt;&gt;""),UPPER(Mai!J23),"F")</f>
        <v/>
      </c>
      <c r="Q23" s="322" t="n">
        <f aca="false">Juni!A23</f>
        <v>42905</v>
      </c>
      <c r="R23" s="323" t="str">
        <f aca="false">IF(Juni!K23&gt;0,Juni!K23,"")</f>
        <v/>
      </c>
      <c r="S23" s="328" t="str">
        <f aca="false">IF(OR(Juni!C23="",Juni!J23&lt;&gt;""),UPPER(Juni!J23),"F")</f>
        <v/>
      </c>
      <c r="T23" s="326" t="n">
        <f aca="false">Juli!A23</f>
        <v>42935</v>
      </c>
      <c r="U23" s="323" t="str">
        <f aca="false">IF(Juli!K23&gt;0,Juli!K23,"")</f>
        <v/>
      </c>
      <c r="V23" s="327" t="str">
        <f aca="false">IF(OR(Juli!C23="",Juli!J23&lt;&gt;""),UPPER(Juli!J23),"F")</f>
        <v/>
      </c>
      <c r="W23" s="322" t="n">
        <f aca="false">August!A23</f>
        <v>42966</v>
      </c>
      <c r="X23" s="323" t="str">
        <f aca="false">IF(August!K23&gt;0,August!K23,"")</f>
        <v/>
      </c>
      <c r="Y23" s="328" t="str">
        <f aca="false">IF(OR(August!C23="",August!J23&lt;&gt;""),UPPER(August!J23),"F")</f>
        <v/>
      </c>
      <c r="Z23" s="326" t="n">
        <f aca="false">September!A23</f>
        <v>42997</v>
      </c>
      <c r="AA23" s="323" t="str">
        <f aca="false">IF(September!K23&gt;0,September!K23,"")</f>
        <v/>
      </c>
      <c r="AB23" s="327" t="str">
        <f aca="false">IF(OR(September!C23="",September!J23&lt;&gt;""),UPPER(September!J23),"F")</f>
        <v>F</v>
      </c>
      <c r="AC23" s="322" t="n">
        <f aca="false">Oktober!A23</f>
        <v>43027</v>
      </c>
      <c r="AD23" s="323" t="str">
        <f aca="false">IF(Oktober!K23&gt;0,Oktober!K23,"")</f>
        <v/>
      </c>
      <c r="AE23" s="328" t="str">
        <f aca="false">IF(OR(Oktober!C23="",Oktober!J23&lt;&gt;""),UPPER(Oktober!J23),"F")</f>
        <v/>
      </c>
      <c r="AF23" s="326" t="n">
        <f aca="false">November!A23</f>
        <v>43058</v>
      </c>
      <c r="AG23" s="323" t="str">
        <f aca="false">IF(November!K23&gt;0,November!K23,"")</f>
        <v/>
      </c>
      <c r="AH23" s="327" t="str">
        <f aca="false">IF(OR(November!C23="",November!J23&lt;&gt;""),UPPER(November!J23),"F")</f>
        <v/>
      </c>
      <c r="AI23" s="322" t="n">
        <f aca="false">Dezember!A23</f>
        <v>43088</v>
      </c>
      <c r="AJ23" s="323" t="str">
        <f aca="false">IF(Dezember!K23&gt;0,Dezember!K23,"")</f>
        <v/>
      </c>
      <c r="AK23" s="328" t="str">
        <f aca="false">IF(OR(Dezember!C23="",Dezember!J23&lt;&gt;""),UPPER(Dezember!J23),"F")</f>
        <v/>
      </c>
      <c r="AL23" s="329" t="n">
        <v>20</v>
      </c>
    </row>
    <row r="24" customFormat="false" ht="13" hidden="false" customHeight="false" outlineLevel="0" collapsed="false">
      <c r="A24" s="321" t="n">
        <v>21</v>
      </c>
      <c r="B24" s="322" t="n">
        <f aca="false">Januar!A24</f>
        <v>42755</v>
      </c>
      <c r="C24" s="323" t="str">
        <f aca="false">IF(Januar!K24&gt;0,Januar!K24,"")</f>
        <v/>
      </c>
      <c r="D24" s="324" t="str">
        <f aca="false">IF(OR(Januar!C24="",Januar!J24&lt;&gt;""),UPPER(Januar!J24),"F")</f>
        <v/>
      </c>
      <c r="E24" s="322" t="n">
        <f aca="false">Februar!A24</f>
        <v>42786</v>
      </c>
      <c r="F24" s="323" t="str">
        <f aca="false">IF(Februar!K24&gt;0,Februar!K24,"")</f>
        <v/>
      </c>
      <c r="G24" s="325" t="str">
        <f aca="false">IF(OR(Februar!C24="",Februar!J24&lt;&gt;""),UPPER(Februar!J24),"F")</f>
        <v/>
      </c>
      <c r="H24" s="326" t="n">
        <f aca="false">März!A24</f>
        <v>42814</v>
      </c>
      <c r="I24" s="323" t="str">
        <f aca="false">IF(März!K24&gt;0,März!K24,"")</f>
        <v/>
      </c>
      <c r="J24" s="327" t="str">
        <f aca="false">IF(OR(März!C24="",März!J24&lt;&gt;""),UPPER(März!J24),"F")</f>
        <v/>
      </c>
      <c r="K24" s="322" t="n">
        <f aca="false">April!A24</f>
        <v>42845</v>
      </c>
      <c r="L24" s="323" t="str">
        <f aca="false">IF(April!K24&gt;0,April!K24,"")</f>
        <v/>
      </c>
      <c r="M24" s="328" t="str">
        <f aca="false">IF(OR(April!C24="",April!J24&lt;&gt;""),UPPER(April!J24),"F")</f>
        <v/>
      </c>
      <c r="N24" s="326" t="n">
        <f aca="false">Mai!A24</f>
        <v>42875</v>
      </c>
      <c r="O24" s="323" t="str">
        <f aca="false">IF(Mai!K24&gt;0,Mai!K24,"")</f>
        <v/>
      </c>
      <c r="P24" s="324" t="str">
        <f aca="false">IF(OR(Mai!C24="",Mai!J24&lt;&gt;""),UPPER(Mai!J24),"F")</f>
        <v/>
      </c>
      <c r="Q24" s="322" t="n">
        <f aca="false">Juni!A24</f>
        <v>42906</v>
      </c>
      <c r="R24" s="323" t="str">
        <f aca="false">IF(Juni!K24&gt;0,Juni!K24,"")</f>
        <v/>
      </c>
      <c r="S24" s="328" t="str">
        <f aca="false">IF(OR(Juni!C24="",Juni!J24&lt;&gt;""),UPPER(Juni!J24),"F")</f>
        <v/>
      </c>
      <c r="T24" s="326" t="n">
        <f aca="false">Juli!A24</f>
        <v>42936</v>
      </c>
      <c r="U24" s="323" t="str">
        <f aca="false">IF(Juli!K24&gt;0,Juli!K24,"")</f>
        <v/>
      </c>
      <c r="V24" s="327" t="str">
        <f aca="false">IF(OR(Juli!C24="",Juli!J24&lt;&gt;""),UPPER(Juli!J24),"F")</f>
        <v/>
      </c>
      <c r="W24" s="322" t="n">
        <f aca="false">August!A24</f>
        <v>42967</v>
      </c>
      <c r="X24" s="323" t="str">
        <f aca="false">IF(August!K24&gt;0,August!K24,"")</f>
        <v/>
      </c>
      <c r="Y24" s="328" t="str">
        <f aca="false">IF(OR(August!C24="",August!J24&lt;&gt;""),UPPER(August!J24),"F")</f>
        <v/>
      </c>
      <c r="Z24" s="326" t="n">
        <f aca="false">September!A24</f>
        <v>42998</v>
      </c>
      <c r="AA24" s="323" t="str">
        <f aca="false">IF(September!K24&gt;0,September!K24,"")</f>
        <v/>
      </c>
      <c r="AB24" s="327" t="str">
        <f aca="false">IF(OR(September!C24="",September!J24&lt;&gt;""),UPPER(September!J24),"F")</f>
        <v/>
      </c>
      <c r="AC24" s="322" t="n">
        <f aca="false">Oktober!A24</f>
        <v>43028</v>
      </c>
      <c r="AD24" s="323" t="str">
        <f aca="false">IF(Oktober!K24&gt;0,Oktober!K24,"")</f>
        <v/>
      </c>
      <c r="AE24" s="328" t="str">
        <f aca="false">IF(OR(Oktober!C24="",Oktober!J24&lt;&gt;""),UPPER(Oktober!J24),"F")</f>
        <v/>
      </c>
      <c r="AF24" s="326" t="n">
        <f aca="false">November!A24</f>
        <v>43059</v>
      </c>
      <c r="AG24" s="323" t="str">
        <f aca="false">IF(November!K24&gt;0,November!K24,"")</f>
        <v/>
      </c>
      <c r="AH24" s="327" t="str">
        <f aca="false">IF(OR(November!C24="",November!J24&lt;&gt;""),UPPER(November!J24),"F")</f>
        <v/>
      </c>
      <c r="AI24" s="322" t="n">
        <f aca="false">Dezember!A24</f>
        <v>43089</v>
      </c>
      <c r="AJ24" s="323" t="str">
        <f aca="false">IF(Dezember!K24&gt;0,Dezember!K24,"")</f>
        <v/>
      </c>
      <c r="AK24" s="328" t="str">
        <f aca="false">IF(OR(Dezember!C24="",Dezember!J24&lt;&gt;""),UPPER(Dezember!J24),"F")</f>
        <v/>
      </c>
      <c r="AL24" s="329" t="n">
        <v>21</v>
      </c>
    </row>
    <row r="25" customFormat="false" ht="13" hidden="false" customHeight="false" outlineLevel="0" collapsed="false">
      <c r="A25" s="321" t="n">
        <v>22</v>
      </c>
      <c r="B25" s="322" t="n">
        <f aca="false">Januar!A25</f>
        <v>42756</v>
      </c>
      <c r="C25" s="323" t="str">
        <f aca="false">IF(Januar!K25&gt;0,Januar!K25,"")</f>
        <v/>
      </c>
      <c r="D25" s="324" t="str">
        <f aca="false">IF(OR(Januar!C25="",Januar!J25&lt;&gt;""),UPPER(Januar!J25),"F")</f>
        <v/>
      </c>
      <c r="E25" s="322" t="n">
        <f aca="false">Februar!A25</f>
        <v>42787</v>
      </c>
      <c r="F25" s="323" t="str">
        <f aca="false">IF(Februar!K25&gt;0,Februar!K25,"")</f>
        <v/>
      </c>
      <c r="G25" s="325" t="str">
        <f aca="false">IF(OR(Februar!C25="",Februar!J25&lt;&gt;""),UPPER(Februar!J25),"F")</f>
        <v/>
      </c>
      <c r="H25" s="326" t="n">
        <f aca="false">März!A25</f>
        <v>42815</v>
      </c>
      <c r="I25" s="323" t="str">
        <f aca="false">IF(März!K25&gt;0,März!K25,"")</f>
        <v/>
      </c>
      <c r="J25" s="327" t="str">
        <f aca="false">IF(OR(März!C25="",März!J25&lt;&gt;""),UPPER(März!J25),"F")</f>
        <v/>
      </c>
      <c r="K25" s="322" t="n">
        <f aca="false">April!A25</f>
        <v>42846</v>
      </c>
      <c r="L25" s="323" t="str">
        <f aca="false">IF(April!K25&gt;0,April!K25,"")</f>
        <v/>
      </c>
      <c r="M25" s="328" t="str">
        <f aca="false">IF(OR(April!C25="",April!J25&lt;&gt;""),UPPER(April!J25),"F")</f>
        <v/>
      </c>
      <c r="N25" s="326" t="n">
        <f aca="false">Mai!A25</f>
        <v>42876</v>
      </c>
      <c r="O25" s="323" t="str">
        <f aca="false">IF(Mai!K25&gt;0,Mai!K25,"")</f>
        <v/>
      </c>
      <c r="P25" s="324" t="str">
        <f aca="false">IF(OR(Mai!C25="",Mai!J25&lt;&gt;""),UPPER(Mai!J25),"F")</f>
        <v/>
      </c>
      <c r="Q25" s="322" t="n">
        <f aca="false">Juni!A25</f>
        <v>42907</v>
      </c>
      <c r="R25" s="323" t="str">
        <f aca="false">IF(Juni!K25&gt;0,Juni!K25,"")</f>
        <v/>
      </c>
      <c r="S25" s="328" t="str">
        <f aca="false">IF(OR(Juni!C25="",Juni!J25&lt;&gt;""),UPPER(Juni!J25),"F")</f>
        <v/>
      </c>
      <c r="T25" s="326" t="n">
        <f aca="false">Juli!A25</f>
        <v>42937</v>
      </c>
      <c r="U25" s="323" t="str">
        <f aca="false">IF(Juli!K25&gt;0,Juli!K25,"")</f>
        <v/>
      </c>
      <c r="V25" s="327" t="str">
        <f aca="false">IF(OR(Juli!C25="",Juli!J25&lt;&gt;""),UPPER(Juli!J25),"F")</f>
        <v/>
      </c>
      <c r="W25" s="322" t="n">
        <f aca="false">August!A25</f>
        <v>42968</v>
      </c>
      <c r="X25" s="323" t="str">
        <f aca="false">IF(August!K25&gt;0,August!K25,"")</f>
        <v/>
      </c>
      <c r="Y25" s="328" t="str">
        <f aca="false">IF(OR(August!C25="",August!J25&lt;&gt;""),UPPER(August!J25),"F")</f>
        <v/>
      </c>
      <c r="Z25" s="326" t="n">
        <f aca="false">September!A25</f>
        <v>42999</v>
      </c>
      <c r="AA25" s="323" t="str">
        <f aca="false">IF(September!K25&gt;0,September!K25,"")</f>
        <v/>
      </c>
      <c r="AB25" s="327" t="str">
        <f aca="false">IF(OR(September!C25="",September!J25&lt;&gt;""),UPPER(September!J25),"F")</f>
        <v/>
      </c>
      <c r="AC25" s="322" t="n">
        <f aca="false">Oktober!A25</f>
        <v>43029</v>
      </c>
      <c r="AD25" s="323" t="str">
        <f aca="false">IF(Oktober!K25&gt;0,Oktober!K25,"")</f>
        <v/>
      </c>
      <c r="AE25" s="328" t="str">
        <f aca="false">IF(OR(Oktober!C25="",Oktober!J25&lt;&gt;""),UPPER(Oktober!J25),"F")</f>
        <v/>
      </c>
      <c r="AF25" s="326" t="n">
        <f aca="false">November!A25</f>
        <v>43060</v>
      </c>
      <c r="AG25" s="323" t="str">
        <f aca="false">IF(November!K25&gt;0,November!K25,"")</f>
        <v/>
      </c>
      <c r="AH25" s="327" t="str">
        <f aca="false">IF(OR(November!C25="",November!J25&lt;&gt;""),UPPER(November!J25),"F")</f>
        <v/>
      </c>
      <c r="AI25" s="322" t="n">
        <f aca="false">Dezember!A25</f>
        <v>43090</v>
      </c>
      <c r="AJ25" s="323" t="str">
        <f aca="false">IF(Dezember!K25&gt;0,Dezember!K25,"")</f>
        <v/>
      </c>
      <c r="AK25" s="328" t="str">
        <f aca="false">IF(OR(Dezember!C25="",Dezember!J25&lt;&gt;""),UPPER(Dezember!J25),"F")</f>
        <v/>
      </c>
      <c r="AL25" s="329" t="n">
        <v>22</v>
      </c>
    </row>
    <row r="26" customFormat="false" ht="13" hidden="false" customHeight="false" outlineLevel="0" collapsed="false">
      <c r="A26" s="321" t="n">
        <v>23</v>
      </c>
      <c r="B26" s="322" t="n">
        <f aca="false">Januar!A26</f>
        <v>42757</v>
      </c>
      <c r="C26" s="323" t="str">
        <f aca="false">IF(Januar!K26&gt;0,Januar!K26,"")</f>
        <v/>
      </c>
      <c r="D26" s="324" t="str">
        <f aca="false">IF(OR(Januar!C26="",Januar!J26&lt;&gt;""),UPPER(Januar!J26),"F")</f>
        <v/>
      </c>
      <c r="E26" s="322" t="n">
        <f aca="false">Februar!A26</f>
        <v>42788</v>
      </c>
      <c r="F26" s="323" t="str">
        <f aca="false">IF(Februar!K26&gt;0,Februar!K26,"")</f>
        <v/>
      </c>
      <c r="G26" s="325" t="str">
        <f aca="false">IF(OR(Februar!C26="",Februar!J26&lt;&gt;""),UPPER(Februar!J26),"F")</f>
        <v/>
      </c>
      <c r="H26" s="326" t="n">
        <f aca="false">März!A26</f>
        <v>42816</v>
      </c>
      <c r="I26" s="323" t="str">
        <f aca="false">IF(März!K26&gt;0,März!K26,"")</f>
        <v/>
      </c>
      <c r="J26" s="327" t="str">
        <f aca="false">IF(OR(März!C26="",März!J26&lt;&gt;""),UPPER(März!J26),"F")</f>
        <v/>
      </c>
      <c r="K26" s="322" t="n">
        <f aca="false">April!A26</f>
        <v>42847</v>
      </c>
      <c r="L26" s="323" t="str">
        <f aca="false">IF(April!K26&gt;0,April!K26,"")</f>
        <v/>
      </c>
      <c r="M26" s="328" t="str">
        <f aca="false">IF(OR(April!C26="",April!J26&lt;&gt;""),UPPER(April!J26),"F")</f>
        <v/>
      </c>
      <c r="N26" s="326" t="n">
        <f aca="false">Mai!A26</f>
        <v>42877</v>
      </c>
      <c r="O26" s="323" t="str">
        <f aca="false">IF(Mai!K26&gt;0,Mai!K26,"")</f>
        <v/>
      </c>
      <c r="P26" s="324" t="str">
        <f aca="false">IF(OR(Mai!C26="",Mai!J26&lt;&gt;""),UPPER(Mai!J26),"F")</f>
        <v>F</v>
      </c>
      <c r="Q26" s="322" t="n">
        <f aca="false">Juni!A26</f>
        <v>42908</v>
      </c>
      <c r="R26" s="323" t="str">
        <f aca="false">IF(Juni!K26&gt;0,Juni!K26,"")</f>
        <v/>
      </c>
      <c r="S26" s="328" t="str">
        <f aca="false">IF(OR(Juni!C26="",Juni!J26&lt;&gt;""),UPPER(Juni!J26),"F")</f>
        <v/>
      </c>
      <c r="T26" s="326" t="n">
        <f aca="false">Juli!A26</f>
        <v>42938</v>
      </c>
      <c r="U26" s="323" t="str">
        <f aca="false">IF(Juli!K26&gt;0,Juli!K26,"")</f>
        <v/>
      </c>
      <c r="V26" s="327" t="str">
        <f aca="false">IF(OR(Juli!C26="",Juli!J26&lt;&gt;""),UPPER(Juli!J26),"F")</f>
        <v/>
      </c>
      <c r="W26" s="322" t="n">
        <f aca="false">August!A26</f>
        <v>42969</v>
      </c>
      <c r="X26" s="323" t="str">
        <f aca="false">IF(August!K26&gt;0,August!K26,"")</f>
        <v/>
      </c>
      <c r="Y26" s="328" t="str">
        <f aca="false">IF(OR(August!C26="",August!J26&lt;&gt;""),UPPER(August!J26),"F")</f>
        <v/>
      </c>
      <c r="Z26" s="326" t="n">
        <f aca="false">September!A26</f>
        <v>43000</v>
      </c>
      <c r="AA26" s="323" t="str">
        <f aca="false">IF(September!K26&gt;0,September!K26,"")</f>
        <v/>
      </c>
      <c r="AB26" s="327" t="str">
        <f aca="false">IF(OR(September!C26="",September!J26&lt;&gt;""),UPPER(September!J26),"F")</f>
        <v/>
      </c>
      <c r="AC26" s="322" t="n">
        <f aca="false">Oktober!A26</f>
        <v>43030</v>
      </c>
      <c r="AD26" s="323" t="str">
        <f aca="false">IF(Oktober!K26&gt;0,Oktober!K26,"")</f>
        <v/>
      </c>
      <c r="AE26" s="328" t="str">
        <f aca="false">IF(OR(Oktober!C26="",Oktober!J26&lt;&gt;""),UPPER(Oktober!J26),"F")</f>
        <v/>
      </c>
      <c r="AF26" s="326" t="n">
        <f aca="false">November!A26</f>
        <v>43061</v>
      </c>
      <c r="AG26" s="323" t="str">
        <f aca="false">IF(November!K26&gt;0,November!K26,"")</f>
        <v/>
      </c>
      <c r="AH26" s="327" t="str">
        <f aca="false">IF(OR(November!C26="",November!J26&lt;&gt;""),UPPER(November!J26),"F")</f>
        <v/>
      </c>
      <c r="AI26" s="322" t="n">
        <f aca="false">Dezember!A26</f>
        <v>43091</v>
      </c>
      <c r="AJ26" s="323" t="str">
        <f aca="false">IF(Dezember!K26&gt;0,Dezember!K26,"")</f>
        <v/>
      </c>
      <c r="AK26" s="328" t="str">
        <f aca="false">IF(OR(Dezember!C26="",Dezember!J26&lt;&gt;""),UPPER(Dezember!J26),"F")</f>
        <v/>
      </c>
      <c r="AL26" s="329" t="n">
        <v>23</v>
      </c>
    </row>
    <row r="27" customFormat="false" ht="13" hidden="false" customHeight="false" outlineLevel="0" collapsed="false">
      <c r="A27" s="321" t="n">
        <v>24</v>
      </c>
      <c r="B27" s="322" t="n">
        <f aca="false">Januar!A27</f>
        <v>42758</v>
      </c>
      <c r="C27" s="323" t="str">
        <f aca="false">IF(Januar!K27&gt;0,Januar!K27,"")</f>
        <v/>
      </c>
      <c r="D27" s="324" t="str">
        <f aca="false">IF(OR(Januar!C27="",Januar!J27&lt;&gt;""),UPPER(Januar!J27),"F")</f>
        <v/>
      </c>
      <c r="E27" s="322" t="n">
        <f aca="false">Februar!A27</f>
        <v>42789</v>
      </c>
      <c r="F27" s="323" t="str">
        <f aca="false">IF(Februar!K27&gt;0,Februar!K27,"")</f>
        <v/>
      </c>
      <c r="G27" s="325" t="str">
        <f aca="false">IF(OR(Februar!C27="",Februar!J27&lt;&gt;""),UPPER(Februar!J27),"F")</f>
        <v/>
      </c>
      <c r="H27" s="326" t="n">
        <f aca="false">März!A27</f>
        <v>42817</v>
      </c>
      <c r="I27" s="323" t="str">
        <f aca="false">IF(März!K27&gt;0,März!K27,"")</f>
        <v/>
      </c>
      <c r="J27" s="327" t="str">
        <f aca="false">IF(OR(März!C27="",März!J27&lt;&gt;""),UPPER(März!J27),"F")</f>
        <v/>
      </c>
      <c r="K27" s="322" t="n">
        <f aca="false">April!A27</f>
        <v>42848</v>
      </c>
      <c r="L27" s="323" t="str">
        <f aca="false">IF(April!K27&gt;0,April!K27,"")</f>
        <v/>
      </c>
      <c r="M27" s="328" t="str">
        <f aca="false">IF(OR(April!C27="",April!J27&lt;&gt;""),UPPER(April!J27),"F")</f>
        <v/>
      </c>
      <c r="N27" s="326" t="n">
        <f aca="false">Mai!A27</f>
        <v>42878</v>
      </c>
      <c r="O27" s="323" t="str">
        <f aca="false">IF(Mai!K27&gt;0,Mai!K27,"")</f>
        <v/>
      </c>
      <c r="P27" s="324" t="str">
        <f aca="false">IF(OR(Mai!C27="",Mai!J27&lt;&gt;""),UPPER(Mai!J27),"F")</f>
        <v>F</v>
      </c>
      <c r="Q27" s="322" t="n">
        <f aca="false">Juni!A27</f>
        <v>42909</v>
      </c>
      <c r="R27" s="323" t="str">
        <f aca="false">IF(Juni!K27&gt;0,Juni!K27,"")</f>
        <v/>
      </c>
      <c r="S27" s="328" t="str">
        <f aca="false">IF(OR(Juni!C27="",Juni!J27&lt;&gt;""),UPPER(Juni!J27),"F")</f>
        <v/>
      </c>
      <c r="T27" s="326" t="n">
        <f aca="false">Juli!A27</f>
        <v>42939</v>
      </c>
      <c r="U27" s="323" t="str">
        <f aca="false">IF(Juli!K27&gt;0,Juli!K27,"")</f>
        <v/>
      </c>
      <c r="V27" s="327" t="str">
        <f aca="false">IF(OR(Juli!C27="",Juli!J27&lt;&gt;""),UPPER(Juli!J27),"F")</f>
        <v/>
      </c>
      <c r="W27" s="322" t="n">
        <f aca="false">August!A27</f>
        <v>42970</v>
      </c>
      <c r="X27" s="323" t="str">
        <f aca="false">IF(August!K27&gt;0,August!K27,"")</f>
        <v/>
      </c>
      <c r="Y27" s="328" t="str">
        <f aca="false">IF(OR(August!C27="",August!J27&lt;&gt;""),UPPER(August!J27),"F")</f>
        <v/>
      </c>
      <c r="Z27" s="326" t="n">
        <f aca="false">September!A27</f>
        <v>43001</v>
      </c>
      <c r="AA27" s="323" t="str">
        <f aca="false">IF(September!K27&gt;0,September!K27,"")</f>
        <v/>
      </c>
      <c r="AB27" s="327" t="str">
        <f aca="false">IF(OR(September!C27="",September!J27&lt;&gt;""),UPPER(September!J27),"F")</f>
        <v/>
      </c>
      <c r="AC27" s="322" t="n">
        <f aca="false">Oktober!A27</f>
        <v>43031</v>
      </c>
      <c r="AD27" s="323" t="str">
        <f aca="false">IF(Oktober!K27&gt;0,Oktober!K27,"")</f>
        <v/>
      </c>
      <c r="AE27" s="328" t="str">
        <f aca="false">IF(OR(Oktober!C27="",Oktober!J27&lt;&gt;""),UPPER(Oktober!J27),"F")</f>
        <v/>
      </c>
      <c r="AF27" s="326" t="n">
        <f aca="false">November!A27</f>
        <v>43062</v>
      </c>
      <c r="AG27" s="323" t="str">
        <f aca="false">IF(November!K27&gt;0,November!K27,"")</f>
        <v/>
      </c>
      <c r="AH27" s="327" t="str">
        <f aca="false">IF(OR(November!C27="",November!J27&lt;&gt;""),UPPER(November!J27),"F")</f>
        <v/>
      </c>
      <c r="AI27" s="322" t="n">
        <f aca="false">Dezember!A27</f>
        <v>43092</v>
      </c>
      <c r="AJ27" s="323" t="str">
        <f aca="false">IF(Dezember!K27&gt;0,Dezember!K27,"")</f>
        <v/>
      </c>
      <c r="AK27" s="328" t="str">
        <f aca="false">IF(OR(Dezember!C27="",Dezember!J27&lt;&gt;""),UPPER(Dezember!J27),"F")</f>
        <v>F</v>
      </c>
      <c r="AL27" s="329" t="n">
        <v>24</v>
      </c>
    </row>
    <row r="28" customFormat="false" ht="13" hidden="false" customHeight="false" outlineLevel="0" collapsed="false">
      <c r="A28" s="321" t="n">
        <v>25</v>
      </c>
      <c r="B28" s="322" t="n">
        <f aca="false">Januar!A28</f>
        <v>42759</v>
      </c>
      <c r="C28" s="323" t="str">
        <f aca="false">IF(Januar!K28&gt;0,Januar!K28,"")</f>
        <v/>
      </c>
      <c r="D28" s="324" t="str">
        <f aca="false">IF(OR(Januar!C28="",Januar!J28&lt;&gt;""),UPPER(Januar!J28),"F")</f>
        <v/>
      </c>
      <c r="E28" s="322" t="n">
        <f aca="false">Februar!A28</f>
        <v>42790</v>
      </c>
      <c r="F28" s="323" t="str">
        <f aca="false">IF(Februar!K28&gt;0,Februar!K28,"")</f>
        <v/>
      </c>
      <c r="G28" s="325" t="str">
        <f aca="false">IF(OR(Februar!C28="",Februar!J28&lt;&gt;""),UPPER(Februar!J28),"F")</f>
        <v/>
      </c>
      <c r="H28" s="326" t="n">
        <f aca="false">März!A28</f>
        <v>42818</v>
      </c>
      <c r="I28" s="323" t="str">
        <f aca="false">IF(März!K28&gt;0,März!K28,"")</f>
        <v/>
      </c>
      <c r="J28" s="327" t="str">
        <f aca="false">IF(OR(März!C28="",März!J28&lt;&gt;""),UPPER(März!J28),"F")</f>
        <v/>
      </c>
      <c r="K28" s="322" t="n">
        <f aca="false">April!A28</f>
        <v>42849</v>
      </c>
      <c r="L28" s="323" t="str">
        <f aca="false">IF(April!K28&gt;0,April!K28,"")</f>
        <v/>
      </c>
      <c r="M28" s="328" t="str">
        <f aca="false">IF(OR(April!C28="",April!J28&lt;&gt;""),UPPER(April!J28),"F")</f>
        <v/>
      </c>
      <c r="N28" s="326" t="n">
        <f aca="false">Mai!A28</f>
        <v>42879</v>
      </c>
      <c r="O28" s="323" t="str">
        <f aca="false">IF(Mai!K28&gt;0,Mai!K28,"")</f>
        <v/>
      </c>
      <c r="P28" s="324" t="str">
        <f aca="false">IF(OR(Mai!C28="",Mai!J28&lt;&gt;""),UPPER(Mai!J28),"F")</f>
        <v/>
      </c>
      <c r="Q28" s="322" t="n">
        <f aca="false">Juni!A28</f>
        <v>42910</v>
      </c>
      <c r="R28" s="323" t="str">
        <f aca="false">IF(Juni!K28&gt;0,Juni!K28,"")</f>
        <v/>
      </c>
      <c r="S28" s="328" t="str">
        <f aca="false">IF(OR(Juni!C28="",Juni!J28&lt;&gt;""),UPPER(Juni!J28),"F")</f>
        <v/>
      </c>
      <c r="T28" s="326" t="n">
        <f aca="false">Juli!A28</f>
        <v>42940</v>
      </c>
      <c r="U28" s="323" t="str">
        <f aca="false">IF(Juli!K28&gt;0,Juli!K28,"")</f>
        <v/>
      </c>
      <c r="V28" s="327" t="str">
        <f aca="false">IF(OR(Juli!C28="",Juli!J28&lt;&gt;""),UPPER(Juli!J28),"F")</f>
        <v/>
      </c>
      <c r="W28" s="322" t="n">
        <f aca="false">August!A28</f>
        <v>42971</v>
      </c>
      <c r="X28" s="323" t="str">
        <f aca="false">IF(August!K28&gt;0,August!K28,"")</f>
        <v/>
      </c>
      <c r="Y28" s="328" t="str">
        <f aca="false">IF(OR(August!C28="",August!J28&lt;&gt;""),UPPER(August!J28),"F")</f>
        <v/>
      </c>
      <c r="Z28" s="326" t="n">
        <f aca="false">September!A28</f>
        <v>43002</v>
      </c>
      <c r="AA28" s="323" t="str">
        <f aca="false">IF(September!K28&gt;0,September!K28,"")</f>
        <v/>
      </c>
      <c r="AB28" s="327" t="str">
        <f aca="false">IF(OR(September!C28="",September!J28&lt;&gt;""),UPPER(September!J28),"F")</f>
        <v/>
      </c>
      <c r="AC28" s="322" t="n">
        <f aca="false">Oktober!A28</f>
        <v>43032</v>
      </c>
      <c r="AD28" s="323" t="str">
        <f aca="false">IF(Oktober!K28&gt;0,Oktober!K28,"")</f>
        <v/>
      </c>
      <c r="AE28" s="328" t="str">
        <f aca="false">IF(OR(Oktober!C28="",Oktober!J28&lt;&gt;""),UPPER(Oktober!J28),"F")</f>
        <v/>
      </c>
      <c r="AF28" s="326" t="n">
        <f aca="false">November!A28</f>
        <v>43063</v>
      </c>
      <c r="AG28" s="323" t="str">
        <f aca="false">IF(November!K28&gt;0,November!K28,"")</f>
        <v/>
      </c>
      <c r="AH28" s="327" t="str">
        <f aca="false">IF(OR(November!C28="",November!J28&lt;&gt;""),UPPER(November!J28),"F")</f>
        <v/>
      </c>
      <c r="AI28" s="322" t="n">
        <f aca="false">Dezember!A28</f>
        <v>43093</v>
      </c>
      <c r="AJ28" s="323" t="str">
        <f aca="false">IF(Dezember!K28&gt;0,Dezember!K28,"")</f>
        <v/>
      </c>
      <c r="AK28" s="328" t="str">
        <f aca="false">IF(OR(Dezember!C28="",Dezember!J28&lt;&gt;""),UPPER(Dezember!J28),"F")</f>
        <v>F</v>
      </c>
      <c r="AL28" s="329" t="n">
        <v>25</v>
      </c>
    </row>
    <row r="29" customFormat="false" ht="13" hidden="false" customHeight="false" outlineLevel="0" collapsed="false">
      <c r="A29" s="321" t="n">
        <v>26</v>
      </c>
      <c r="B29" s="322" t="n">
        <f aca="false">Januar!A29</f>
        <v>42760</v>
      </c>
      <c r="C29" s="323" t="str">
        <f aca="false">IF(Januar!K29&gt;0,Januar!K29,"")</f>
        <v/>
      </c>
      <c r="D29" s="324" t="str">
        <f aca="false">IF(OR(Januar!C29="",Januar!J29&lt;&gt;""),UPPER(Januar!J29),"F")</f>
        <v/>
      </c>
      <c r="E29" s="322" t="n">
        <f aca="false">Februar!A29</f>
        <v>42791</v>
      </c>
      <c r="F29" s="323" t="str">
        <f aca="false">IF(Februar!K29&gt;0,Februar!K29,"")</f>
        <v/>
      </c>
      <c r="G29" s="325" t="str">
        <f aca="false">IF(OR(Februar!C29="",Februar!J29&lt;&gt;""),UPPER(Februar!J29),"F")</f>
        <v/>
      </c>
      <c r="H29" s="326" t="n">
        <f aca="false">März!A29</f>
        <v>42819</v>
      </c>
      <c r="I29" s="323" t="str">
        <f aca="false">IF(März!K29&gt;0,März!K29,"")</f>
        <v/>
      </c>
      <c r="J29" s="327" t="str">
        <f aca="false">IF(OR(März!C29="",März!J29&lt;&gt;""),UPPER(März!J29),"F")</f>
        <v/>
      </c>
      <c r="K29" s="322" t="n">
        <f aca="false">April!A29</f>
        <v>42850</v>
      </c>
      <c r="L29" s="323" t="str">
        <f aca="false">IF(April!K29&gt;0,April!K29,"")</f>
        <v/>
      </c>
      <c r="M29" s="328" t="str">
        <f aca="false">IF(OR(April!C29="",April!J29&lt;&gt;""),UPPER(April!J29),"F")</f>
        <v/>
      </c>
      <c r="N29" s="326" t="n">
        <f aca="false">Mai!A29</f>
        <v>42880</v>
      </c>
      <c r="O29" s="323" t="str">
        <f aca="false">IF(Mai!K29&gt;0,Mai!K29,"")</f>
        <v/>
      </c>
      <c r="P29" s="324" t="str">
        <f aca="false">IF(OR(Mai!C29="",Mai!J29&lt;&gt;""),UPPER(Mai!J29),"F")</f>
        <v/>
      </c>
      <c r="Q29" s="322" t="n">
        <f aca="false">Juni!A29</f>
        <v>42911</v>
      </c>
      <c r="R29" s="323" t="str">
        <f aca="false">IF(Juni!K29&gt;0,Juni!K29,"")</f>
        <v/>
      </c>
      <c r="S29" s="328" t="str">
        <f aca="false">IF(OR(Juni!C29="",Juni!J29&lt;&gt;""),UPPER(Juni!J29),"F")</f>
        <v/>
      </c>
      <c r="T29" s="326" t="n">
        <f aca="false">Juli!A29</f>
        <v>42941</v>
      </c>
      <c r="U29" s="323" t="str">
        <f aca="false">IF(Juli!K29&gt;0,Juli!K29,"")</f>
        <v/>
      </c>
      <c r="V29" s="327" t="str">
        <f aca="false">IF(OR(Juli!C29="",Juli!J29&lt;&gt;""),UPPER(Juli!J29),"F")</f>
        <v/>
      </c>
      <c r="W29" s="322" t="n">
        <f aca="false">August!A29</f>
        <v>42972</v>
      </c>
      <c r="X29" s="323" t="str">
        <f aca="false">IF(August!K29&gt;0,August!K29,"")</f>
        <v/>
      </c>
      <c r="Y29" s="328" t="str">
        <f aca="false">IF(OR(August!C29="",August!J29&lt;&gt;""),UPPER(August!J29),"F")</f>
        <v/>
      </c>
      <c r="Z29" s="326" t="n">
        <f aca="false">September!A29</f>
        <v>43003</v>
      </c>
      <c r="AA29" s="323" t="str">
        <f aca="false">IF(September!K29&gt;0,September!K29,"")</f>
        <v/>
      </c>
      <c r="AB29" s="327" t="str">
        <f aca="false">IF(OR(September!C29="",September!J29&lt;&gt;""),UPPER(September!J29),"F")</f>
        <v/>
      </c>
      <c r="AC29" s="322" t="n">
        <f aca="false">Oktober!A29</f>
        <v>43033</v>
      </c>
      <c r="AD29" s="323" t="str">
        <f aca="false">IF(Oktober!K29&gt;0,Oktober!K29,"")</f>
        <v/>
      </c>
      <c r="AE29" s="328" t="str">
        <f aca="false">IF(OR(Oktober!C29="",Oktober!J29&lt;&gt;""),UPPER(Oktober!J29),"F")</f>
        <v>F</v>
      </c>
      <c r="AF29" s="326" t="n">
        <f aca="false">November!A29</f>
        <v>43064</v>
      </c>
      <c r="AG29" s="323" t="str">
        <f aca="false">IF(November!K29&gt;0,November!K29,"")</f>
        <v/>
      </c>
      <c r="AH29" s="327" t="str">
        <f aca="false">IF(OR(November!C29="",November!J29&lt;&gt;""),UPPER(November!J29),"F")</f>
        <v/>
      </c>
      <c r="AI29" s="322" t="n">
        <f aca="false">Dezember!A29</f>
        <v>43094</v>
      </c>
      <c r="AJ29" s="323" t="str">
        <f aca="false">IF(Dezember!K29&gt;0,Dezember!K29,"")</f>
        <v/>
      </c>
      <c r="AK29" s="328" t="str">
        <f aca="false">IF(OR(Dezember!C29="",Dezember!J29&lt;&gt;""),UPPER(Dezember!J29),"F")</f>
        <v>F</v>
      </c>
      <c r="AL29" s="329" t="n">
        <v>26</v>
      </c>
    </row>
    <row r="30" customFormat="false" ht="13" hidden="false" customHeight="false" outlineLevel="0" collapsed="false">
      <c r="A30" s="321" t="n">
        <v>27</v>
      </c>
      <c r="B30" s="322" t="n">
        <f aca="false">Januar!A30</f>
        <v>42761</v>
      </c>
      <c r="C30" s="323" t="str">
        <f aca="false">IF(Januar!K30&gt;0,Januar!K30,"")</f>
        <v/>
      </c>
      <c r="D30" s="324" t="str">
        <f aca="false">IF(OR(Januar!C30="",Januar!J30&lt;&gt;""),UPPER(Januar!J30),"F")</f>
        <v/>
      </c>
      <c r="E30" s="322" t="n">
        <f aca="false">Februar!A30</f>
        <v>42792</v>
      </c>
      <c r="F30" s="323" t="str">
        <f aca="false">IF(Februar!K30&gt;0,Februar!K30,"")</f>
        <v/>
      </c>
      <c r="G30" s="325" t="str">
        <f aca="false">IF(OR(Februar!C30="",Februar!J30&lt;&gt;""),UPPER(Februar!J30),"F")</f>
        <v/>
      </c>
      <c r="H30" s="326" t="n">
        <f aca="false">März!A30</f>
        <v>42820</v>
      </c>
      <c r="I30" s="323" t="str">
        <f aca="false">IF(März!K30&gt;0,März!K30,"")</f>
        <v/>
      </c>
      <c r="J30" s="327" t="str">
        <f aca="false">IF(OR(März!C30="",März!J30&lt;&gt;""),UPPER(März!J30),"F")</f>
        <v/>
      </c>
      <c r="K30" s="322" t="n">
        <f aca="false">April!A30</f>
        <v>42851</v>
      </c>
      <c r="L30" s="323" t="str">
        <f aca="false">IF(April!K30&gt;0,April!K30,"")</f>
        <v/>
      </c>
      <c r="M30" s="328" t="str">
        <f aca="false">IF(OR(April!C30="",April!J30&lt;&gt;""),UPPER(April!J30),"F")</f>
        <v/>
      </c>
      <c r="N30" s="326" t="n">
        <f aca="false">Mai!A30</f>
        <v>42881</v>
      </c>
      <c r="O30" s="323" t="str">
        <f aca="false">IF(Mai!K30&gt;0,Mai!K30,"")</f>
        <v/>
      </c>
      <c r="P30" s="324" t="str">
        <f aca="false">IF(OR(Mai!C30="",Mai!J30&lt;&gt;""),UPPER(Mai!J30),"F")</f>
        <v/>
      </c>
      <c r="Q30" s="322" t="n">
        <f aca="false">Juni!A30</f>
        <v>42912</v>
      </c>
      <c r="R30" s="323" t="str">
        <f aca="false">IF(Juni!K30&gt;0,Juni!K30,"")</f>
        <v/>
      </c>
      <c r="S30" s="328" t="str">
        <f aca="false">IF(OR(Juni!C30="",Juni!J30&lt;&gt;""),UPPER(Juni!J30),"F")</f>
        <v/>
      </c>
      <c r="T30" s="326" t="n">
        <f aca="false">Juli!A30</f>
        <v>42942</v>
      </c>
      <c r="U30" s="323" t="str">
        <f aca="false">IF(Juli!K30&gt;0,Juli!K30,"")</f>
        <v/>
      </c>
      <c r="V30" s="327" t="str">
        <f aca="false">IF(OR(Juli!C30="",Juli!J30&lt;&gt;""),UPPER(Juli!J30),"F")</f>
        <v/>
      </c>
      <c r="W30" s="322" t="n">
        <f aca="false">August!A30</f>
        <v>42973</v>
      </c>
      <c r="X30" s="323" t="str">
        <f aca="false">IF(August!K30&gt;0,August!K30,"")</f>
        <v/>
      </c>
      <c r="Y30" s="328" t="str">
        <f aca="false">IF(OR(August!C30="",August!J30&lt;&gt;""),UPPER(August!J30),"F")</f>
        <v/>
      </c>
      <c r="Z30" s="326" t="n">
        <f aca="false">September!A30</f>
        <v>43004</v>
      </c>
      <c r="AA30" s="323" t="str">
        <f aca="false">IF(September!K30&gt;0,September!K30,"")</f>
        <v/>
      </c>
      <c r="AB30" s="327" t="str">
        <f aca="false">IF(OR(September!C30="",September!J30&lt;&gt;""),UPPER(September!J30),"F")</f>
        <v/>
      </c>
      <c r="AC30" s="322" t="n">
        <f aca="false">Oktober!A30</f>
        <v>43034</v>
      </c>
      <c r="AD30" s="323" t="str">
        <f aca="false">IF(Oktober!K30&gt;0,Oktober!K30,"")</f>
        <v/>
      </c>
      <c r="AE30" s="328" t="str">
        <f aca="false">IF(OR(Oktober!C30="",Oktober!J30&lt;&gt;""),UPPER(Oktober!J30),"F")</f>
        <v/>
      </c>
      <c r="AF30" s="326" t="n">
        <f aca="false">November!A30</f>
        <v>43065</v>
      </c>
      <c r="AG30" s="323" t="str">
        <f aca="false">IF(November!K30&gt;0,November!K30,"")</f>
        <v/>
      </c>
      <c r="AH30" s="327" t="str">
        <f aca="false">IF(OR(November!C30="",November!J30&lt;&gt;""),UPPER(November!J30),"F")</f>
        <v/>
      </c>
      <c r="AI30" s="322" t="n">
        <f aca="false">Dezember!A30</f>
        <v>43095</v>
      </c>
      <c r="AJ30" s="323" t="str">
        <f aca="false">IF(Dezember!K30&gt;0,Dezember!K30,"")</f>
        <v/>
      </c>
      <c r="AK30" s="328" t="str">
        <f aca="false">IF(OR(Dezember!C30="",Dezember!J30&lt;&gt;""),UPPER(Dezember!J30),"F")</f>
        <v/>
      </c>
      <c r="AL30" s="329" t="n">
        <v>27</v>
      </c>
    </row>
    <row r="31" customFormat="false" ht="13" hidden="false" customHeight="false" outlineLevel="0" collapsed="false">
      <c r="A31" s="321" t="n">
        <v>28</v>
      </c>
      <c r="B31" s="322" t="n">
        <f aca="false">Januar!A31</f>
        <v>42762</v>
      </c>
      <c r="C31" s="323" t="str">
        <f aca="false">IF(Januar!K31&gt;0,Januar!K31,"")</f>
        <v/>
      </c>
      <c r="D31" s="324" t="str">
        <f aca="false">IF(OR(Januar!C31="",Januar!J31&lt;&gt;""),UPPER(Januar!J31),"F")</f>
        <v/>
      </c>
      <c r="E31" s="322" t="n">
        <f aca="false">Februar!A31</f>
        <v>42793</v>
      </c>
      <c r="F31" s="323" t="str">
        <f aca="false">IF(Februar!K31&gt;0,Februar!K31,"")</f>
        <v/>
      </c>
      <c r="G31" s="325" t="str">
        <f aca="false">IF(OR(Februar!C31="",Februar!J31&lt;&gt;""),UPPER(Februar!J31),"F")</f>
        <v/>
      </c>
      <c r="H31" s="326" t="n">
        <f aca="false">März!A31</f>
        <v>42821</v>
      </c>
      <c r="I31" s="323" t="str">
        <f aca="false">IF(März!K31&gt;0,März!K31,"")</f>
        <v/>
      </c>
      <c r="J31" s="327" t="str">
        <f aca="false">IF(OR(März!C31="",März!J31&lt;&gt;""),UPPER(März!J31),"F")</f>
        <v/>
      </c>
      <c r="K31" s="322" t="n">
        <f aca="false">April!A31</f>
        <v>42852</v>
      </c>
      <c r="L31" s="323" t="str">
        <f aca="false">IF(April!K31&gt;0,April!K31,"")</f>
        <v/>
      </c>
      <c r="M31" s="328" t="str">
        <f aca="false">IF(OR(April!C31="",April!J31&lt;&gt;""),UPPER(April!J31),"F")</f>
        <v/>
      </c>
      <c r="N31" s="326" t="n">
        <f aca="false">Mai!A31</f>
        <v>42882</v>
      </c>
      <c r="O31" s="323" t="str">
        <f aca="false">IF(Mai!K31&gt;0,Mai!K31,"")</f>
        <v/>
      </c>
      <c r="P31" s="324" t="str">
        <f aca="false">IF(OR(Mai!C31="",Mai!J31&lt;&gt;""),UPPER(Mai!J31),"F")</f>
        <v/>
      </c>
      <c r="Q31" s="322" t="n">
        <f aca="false">Juni!A31</f>
        <v>42913</v>
      </c>
      <c r="R31" s="323" t="str">
        <f aca="false">IF(Juni!K31&gt;0,Juni!K31,"")</f>
        <v/>
      </c>
      <c r="S31" s="328" t="str">
        <f aca="false">IF(OR(Juni!C31="",Juni!J31&lt;&gt;""),UPPER(Juni!J31),"F")</f>
        <v/>
      </c>
      <c r="T31" s="326" t="n">
        <f aca="false">Juli!A31</f>
        <v>42943</v>
      </c>
      <c r="U31" s="323" t="str">
        <f aca="false">IF(Juli!K31&gt;0,Juli!K31,"")</f>
        <v/>
      </c>
      <c r="V31" s="327" t="str">
        <f aca="false">IF(OR(Juli!C31="",Juli!J31&lt;&gt;""),UPPER(Juli!J31),"F")</f>
        <v/>
      </c>
      <c r="W31" s="322" t="n">
        <f aca="false">August!A31</f>
        <v>42974</v>
      </c>
      <c r="X31" s="323" t="str">
        <f aca="false">IF(August!K31&gt;0,August!K31,"")</f>
        <v/>
      </c>
      <c r="Y31" s="328" t="str">
        <f aca="false">IF(OR(August!C31="",August!J31&lt;&gt;""),UPPER(August!J31),"F")</f>
        <v/>
      </c>
      <c r="Z31" s="326" t="n">
        <f aca="false">September!A31</f>
        <v>43005</v>
      </c>
      <c r="AA31" s="323" t="str">
        <f aca="false">IF(September!K31&gt;0,September!K31,"")</f>
        <v/>
      </c>
      <c r="AB31" s="327" t="str">
        <f aca="false">IF(OR(September!C31="",September!J31&lt;&gt;""),UPPER(September!J31),"F")</f>
        <v/>
      </c>
      <c r="AC31" s="322" t="n">
        <f aca="false">Oktober!A31</f>
        <v>43035</v>
      </c>
      <c r="AD31" s="323" t="str">
        <f aca="false">IF(Oktober!K31&gt;0,Oktober!K31,"")</f>
        <v/>
      </c>
      <c r="AE31" s="328" t="str">
        <f aca="false">IF(OR(Oktober!C31="",Oktober!J31&lt;&gt;""),UPPER(Oktober!J31),"F")</f>
        <v/>
      </c>
      <c r="AF31" s="326" t="n">
        <f aca="false">November!A31</f>
        <v>43066</v>
      </c>
      <c r="AG31" s="323" t="str">
        <f aca="false">IF(November!K31&gt;0,November!K31,"")</f>
        <v/>
      </c>
      <c r="AH31" s="327" t="str">
        <f aca="false">IF(OR(November!C31="",November!J31&lt;&gt;""),UPPER(November!J31),"F")</f>
        <v/>
      </c>
      <c r="AI31" s="322" t="n">
        <f aca="false">Dezember!A31</f>
        <v>43096</v>
      </c>
      <c r="AJ31" s="323" t="str">
        <f aca="false">IF(Dezember!K31&gt;0,Dezember!K31,"")</f>
        <v/>
      </c>
      <c r="AK31" s="328" t="str">
        <f aca="false">IF(OR(Dezember!C31="",Dezember!J31&lt;&gt;""),UPPER(Dezember!J31),"F")</f>
        <v/>
      </c>
      <c r="AL31" s="329" t="n">
        <v>28</v>
      </c>
    </row>
    <row r="32" customFormat="false" ht="13" hidden="false" customHeight="false" outlineLevel="0" collapsed="false">
      <c r="A32" s="321" t="n">
        <v>29</v>
      </c>
      <c r="B32" s="322" t="n">
        <f aca="false">Januar!A32</f>
        <v>42763</v>
      </c>
      <c r="C32" s="323" t="str">
        <f aca="false">IF(Januar!K32&gt;0,Januar!K32,"")</f>
        <v/>
      </c>
      <c r="D32" s="324" t="str">
        <f aca="false">IF(OR(Januar!C32="",Januar!J32&lt;&gt;""),UPPER(Januar!J32),"F")</f>
        <v/>
      </c>
      <c r="E32" s="322" t="str">
        <f aca="false">Februar!A32</f>
        <v/>
      </c>
      <c r="F32" s="323" t="str">
        <f aca="false">IF(Februar!K32&gt;0,Februar!K32,"")</f>
        <v/>
      </c>
      <c r="G32" s="325" t="str">
        <f aca="false">IF(OR(Februar!C32="",Februar!J32&lt;&gt;""),UPPER(Februar!J32),"F")</f>
        <v/>
      </c>
      <c r="H32" s="326" t="n">
        <f aca="false">März!A32</f>
        <v>42822</v>
      </c>
      <c r="I32" s="323" t="str">
        <f aca="false">IF(März!K32&gt;0,März!K32,"")</f>
        <v/>
      </c>
      <c r="J32" s="327" t="str">
        <f aca="false">IF(OR(März!C32="",März!J32&lt;&gt;""),UPPER(März!J32),"F")</f>
        <v/>
      </c>
      <c r="K32" s="322" t="n">
        <f aca="false">April!A32</f>
        <v>42853</v>
      </c>
      <c r="L32" s="323" t="str">
        <f aca="false">IF(April!K32&gt;0,April!K32,"")</f>
        <v/>
      </c>
      <c r="M32" s="328" t="str">
        <f aca="false">IF(OR(April!C32="",April!J32&lt;&gt;""),UPPER(April!J32),"F")</f>
        <v/>
      </c>
      <c r="N32" s="326" t="n">
        <f aca="false">Mai!A32</f>
        <v>42883</v>
      </c>
      <c r="O32" s="323" t="str">
        <f aca="false">IF(Mai!K32&gt;0,Mai!K32,"")</f>
        <v/>
      </c>
      <c r="P32" s="324" t="str">
        <f aca="false">IF(OR(Mai!C32="",Mai!J32&lt;&gt;""),UPPER(Mai!J32),"F")</f>
        <v/>
      </c>
      <c r="Q32" s="322" t="n">
        <f aca="false">Juni!A32</f>
        <v>42914</v>
      </c>
      <c r="R32" s="323" t="str">
        <f aca="false">IF(Juni!K32&gt;0,Juni!K32,"")</f>
        <v/>
      </c>
      <c r="S32" s="328" t="str">
        <f aca="false">IF(OR(Juni!C32="",Juni!J32&lt;&gt;""),UPPER(Juni!J32),"F")</f>
        <v/>
      </c>
      <c r="T32" s="326" t="n">
        <f aca="false">Juli!A32</f>
        <v>42944</v>
      </c>
      <c r="U32" s="323" t="str">
        <f aca="false">IF(Juli!K32&gt;0,Juli!K32,"")</f>
        <v/>
      </c>
      <c r="V32" s="327" t="str">
        <f aca="false">IF(OR(Juli!C32="",Juli!J32&lt;&gt;""),UPPER(Juli!J32),"F")</f>
        <v/>
      </c>
      <c r="W32" s="322" t="n">
        <f aca="false">August!A32</f>
        <v>42975</v>
      </c>
      <c r="X32" s="323" t="str">
        <f aca="false">IF(August!K32&gt;0,August!K32,"")</f>
        <v/>
      </c>
      <c r="Y32" s="328" t="str">
        <f aca="false">IF(OR(August!C32="",August!J32&lt;&gt;""),UPPER(August!J32),"F")</f>
        <v/>
      </c>
      <c r="Z32" s="326" t="n">
        <f aca="false">September!A32</f>
        <v>43006</v>
      </c>
      <c r="AA32" s="323" t="str">
        <f aca="false">IF(September!K32&gt;0,September!K32,"")</f>
        <v/>
      </c>
      <c r="AB32" s="327" t="str">
        <f aca="false">IF(OR(September!C32="",September!J32&lt;&gt;""),UPPER(September!J32),"F")</f>
        <v/>
      </c>
      <c r="AC32" s="322" t="n">
        <f aca="false">Oktober!A32</f>
        <v>43036</v>
      </c>
      <c r="AD32" s="323" t="str">
        <f aca="false">IF(Oktober!K32&gt;0,Oktober!K32,"")</f>
        <v/>
      </c>
      <c r="AE32" s="328" t="str">
        <f aca="false">IF(OR(Oktober!C32="",Oktober!J32&lt;&gt;""),UPPER(Oktober!J32),"F")</f>
        <v/>
      </c>
      <c r="AF32" s="326" t="n">
        <f aca="false">November!A32</f>
        <v>43067</v>
      </c>
      <c r="AG32" s="323" t="str">
        <f aca="false">IF(November!K32&gt;0,November!K32,"")</f>
        <v/>
      </c>
      <c r="AH32" s="327" t="str">
        <f aca="false">IF(OR(November!C32="",November!J32&lt;&gt;""),UPPER(November!J32),"F")</f>
        <v/>
      </c>
      <c r="AI32" s="322" t="n">
        <f aca="false">Dezember!A32</f>
        <v>43097</v>
      </c>
      <c r="AJ32" s="323" t="str">
        <f aca="false">IF(Dezember!K32&gt;0,Dezember!K32,"")</f>
        <v/>
      </c>
      <c r="AK32" s="328" t="str">
        <f aca="false">IF(OR(Dezember!C32="",Dezember!J32&lt;&gt;""),UPPER(Dezember!J32),"F")</f>
        <v/>
      </c>
      <c r="AL32" s="329" t="n">
        <v>29</v>
      </c>
    </row>
    <row r="33" customFormat="false" ht="13" hidden="false" customHeight="false" outlineLevel="0" collapsed="false">
      <c r="A33" s="321" t="n">
        <v>30</v>
      </c>
      <c r="B33" s="322" t="n">
        <f aca="false">Januar!A33</f>
        <v>42764</v>
      </c>
      <c r="C33" s="323" t="str">
        <f aca="false">IF(Januar!K33&gt;0,Januar!K33,"")</f>
        <v/>
      </c>
      <c r="D33" s="324" t="str">
        <f aca="false">IF(OR(Januar!C33="",Januar!J33&lt;&gt;""),UPPER(Januar!J33),"F")</f>
        <v/>
      </c>
      <c r="E33" s="322" t="str">
        <f aca="false">Februar!A33</f>
        <v/>
      </c>
      <c r="F33" s="323" t="str">
        <f aca="false">IF(Februar!K33&gt;0,Februar!K33,"")</f>
        <v/>
      </c>
      <c r="G33" s="325" t="str">
        <f aca="false">IF(OR(Februar!C33="",Februar!J33&lt;&gt;""),UPPER(Februar!J33),"F")</f>
        <v/>
      </c>
      <c r="H33" s="326" t="n">
        <f aca="false">März!A33</f>
        <v>42823</v>
      </c>
      <c r="I33" s="323" t="str">
        <f aca="false">IF(März!K33&gt;0,März!K33,"")</f>
        <v/>
      </c>
      <c r="J33" s="327" t="str">
        <f aca="false">IF(OR(März!C33="",März!J33&lt;&gt;""),UPPER(März!J33),"F")</f>
        <v/>
      </c>
      <c r="K33" s="322" t="n">
        <f aca="false">April!A33</f>
        <v>42854</v>
      </c>
      <c r="L33" s="323" t="str">
        <f aca="false">IF(April!K33&gt;0,April!K33,"")</f>
        <v/>
      </c>
      <c r="M33" s="328" t="str">
        <f aca="false">IF(OR(April!C33="",April!J33&lt;&gt;""),UPPER(April!J33),"F")</f>
        <v/>
      </c>
      <c r="N33" s="326" t="n">
        <f aca="false">Mai!A33</f>
        <v>42884</v>
      </c>
      <c r="O33" s="323" t="str">
        <f aca="false">IF(Mai!K33&gt;0,Mai!K33,"")</f>
        <v/>
      </c>
      <c r="P33" s="324" t="str">
        <f aca="false">IF(OR(Mai!C33="",Mai!J33&lt;&gt;""),UPPER(Mai!J33),"F")</f>
        <v/>
      </c>
      <c r="Q33" s="322" t="n">
        <f aca="false">Juni!A33</f>
        <v>42915</v>
      </c>
      <c r="R33" s="323" t="str">
        <f aca="false">IF(Juni!K33&gt;0,Juni!K33,"")</f>
        <v/>
      </c>
      <c r="S33" s="328" t="str">
        <f aca="false">IF(OR(Juni!C33="",Juni!J33&lt;&gt;""),UPPER(Juni!J33),"F")</f>
        <v/>
      </c>
      <c r="T33" s="326" t="n">
        <f aca="false">Juli!A33</f>
        <v>42945</v>
      </c>
      <c r="U33" s="323" t="str">
        <f aca="false">IF(Juli!K33&gt;0,Juli!K33,"")</f>
        <v/>
      </c>
      <c r="V33" s="327" t="str">
        <f aca="false">IF(OR(Juli!C33="",Juli!J33&lt;&gt;""),UPPER(Juli!J33),"F")</f>
        <v/>
      </c>
      <c r="W33" s="322" t="n">
        <f aca="false">August!A33</f>
        <v>42976</v>
      </c>
      <c r="X33" s="323" t="str">
        <f aca="false">IF(August!K33&gt;0,August!K33,"")</f>
        <v/>
      </c>
      <c r="Y33" s="328" t="str">
        <f aca="false">IF(OR(August!C33="",August!J33&lt;&gt;""),UPPER(August!J33),"F")</f>
        <v/>
      </c>
      <c r="Z33" s="326" t="n">
        <f aca="false">September!A33</f>
        <v>43007</v>
      </c>
      <c r="AA33" s="323" t="str">
        <f aca="false">IF(September!K33&gt;0,September!K33,"")</f>
        <v/>
      </c>
      <c r="AB33" s="327" t="str">
        <f aca="false">IF(OR(September!C33="",September!J33&lt;&gt;""),UPPER(September!J33),"F")</f>
        <v/>
      </c>
      <c r="AC33" s="322" t="n">
        <f aca="false">Oktober!A33</f>
        <v>43037</v>
      </c>
      <c r="AD33" s="323" t="str">
        <f aca="false">IF(Oktober!K33&gt;0,Oktober!K33,"")</f>
        <v/>
      </c>
      <c r="AE33" s="328" t="str">
        <f aca="false">IF(OR(Oktober!C33="",Oktober!J33&lt;&gt;""),UPPER(Oktober!J33),"F")</f>
        <v/>
      </c>
      <c r="AF33" s="326" t="n">
        <f aca="false">November!A33</f>
        <v>43068</v>
      </c>
      <c r="AG33" s="323" t="str">
        <f aca="false">IF(November!K33&gt;0,November!K33,"")</f>
        <v/>
      </c>
      <c r="AH33" s="327" t="str">
        <f aca="false">IF(OR(November!C33="",November!J33&lt;&gt;""),UPPER(November!J33),"F")</f>
        <v/>
      </c>
      <c r="AI33" s="322" t="n">
        <f aca="false">Dezember!A33</f>
        <v>43098</v>
      </c>
      <c r="AJ33" s="323" t="str">
        <f aca="false">IF(Dezember!K33&gt;0,Dezember!K33,"")</f>
        <v/>
      </c>
      <c r="AK33" s="328" t="str">
        <f aca="false">IF(OR(Dezember!C33="",Dezember!J33&lt;&gt;""),UPPER(Dezember!J33),"F")</f>
        <v/>
      </c>
      <c r="AL33" s="329" t="n">
        <v>30</v>
      </c>
    </row>
    <row r="34" customFormat="false" ht="13.5" hidden="false" customHeight="false" outlineLevel="0" collapsed="false">
      <c r="A34" s="330" t="n">
        <v>31</v>
      </c>
      <c r="B34" s="331" t="n">
        <f aca="false">Januar!A34</f>
        <v>42765</v>
      </c>
      <c r="C34" s="332" t="str">
        <f aca="false">IF(Januar!K34&gt;0,Januar!K34,"")</f>
        <v/>
      </c>
      <c r="D34" s="333" t="str">
        <f aca="false">IF(OR(Januar!C34="",Januar!J34&lt;&gt;""),UPPER(Januar!J34),"F")</f>
        <v/>
      </c>
      <c r="E34" s="331" t="str">
        <f aca="false">Februar!A34</f>
        <v/>
      </c>
      <c r="F34" s="332" t="str">
        <f aca="false">IF(Februar!K34&gt;0,Februar!K34,"")</f>
        <v/>
      </c>
      <c r="G34" s="334" t="str">
        <f aca="false">IF(OR(Februar!C34="",Februar!J34&lt;&gt;""),UPPER(Februar!J34),"F")</f>
        <v/>
      </c>
      <c r="H34" s="335" t="n">
        <f aca="false">März!A34</f>
        <v>42824</v>
      </c>
      <c r="I34" s="332" t="str">
        <f aca="false">IF(März!K34&gt;0,März!K34,"")</f>
        <v/>
      </c>
      <c r="J34" s="336" t="str">
        <f aca="false">IF(OR(März!C34="",März!J34&lt;&gt;""),UPPER(März!J34),"F")</f>
        <v/>
      </c>
      <c r="K34" s="331" t="str">
        <f aca="false">April!A34</f>
        <v/>
      </c>
      <c r="L34" s="332" t="str">
        <f aca="false">IF(April!K34&gt;0,April!K34,"")</f>
        <v/>
      </c>
      <c r="M34" s="337" t="str">
        <f aca="false">IF(OR(April!C34="",April!J34&lt;&gt;""),UPPER(April!J34),"F")</f>
        <v/>
      </c>
      <c r="N34" s="335" t="n">
        <f aca="false">Mai!A34</f>
        <v>42885</v>
      </c>
      <c r="O34" s="332" t="str">
        <f aca="false">IF(Mai!K34&gt;0,Mai!K34,"")</f>
        <v/>
      </c>
      <c r="P34" s="333" t="str">
        <f aca="false">IF(OR(Mai!C34="",Mai!J34&lt;&gt;""),UPPER(Mai!J34),"F")</f>
        <v/>
      </c>
      <c r="Q34" s="331" t="str">
        <f aca="false">Juni!A34</f>
        <v/>
      </c>
      <c r="R34" s="332" t="str">
        <f aca="false">IF(Juni!K34&gt;0,Juni!K34,"")</f>
        <v/>
      </c>
      <c r="S34" s="337" t="str">
        <f aca="false">IF(OR(Juni!C34="",Juni!J34&lt;&gt;""),UPPER(Juni!J34),"F")</f>
        <v/>
      </c>
      <c r="T34" s="335" t="n">
        <f aca="false">Juli!A34</f>
        <v>42946</v>
      </c>
      <c r="U34" s="332" t="str">
        <f aca="false">IF(Juli!K34&gt;0,Juli!K34,"")</f>
        <v/>
      </c>
      <c r="V34" s="336" t="str">
        <f aca="false">IF(OR(Juli!C34="",Juli!J34&lt;&gt;""),UPPER(Juli!J34),"F")</f>
        <v/>
      </c>
      <c r="W34" s="331" t="n">
        <f aca="false">August!A34</f>
        <v>42977</v>
      </c>
      <c r="X34" s="332" t="str">
        <f aca="false">IF(August!K34&gt;0,August!K34,"")</f>
        <v/>
      </c>
      <c r="Y34" s="337" t="str">
        <f aca="false">IF(OR(August!C34="",August!J34&lt;&gt;""),UPPER(August!J34),"F")</f>
        <v/>
      </c>
      <c r="Z34" s="335" t="str">
        <f aca="false">September!A34</f>
        <v/>
      </c>
      <c r="AA34" s="332" t="str">
        <f aca="false">IF(September!K34&gt;0,September!K34,"")</f>
        <v/>
      </c>
      <c r="AB34" s="336" t="str">
        <f aca="false">IF(OR(September!C34="",September!J34&lt;&gt;""),UPPER(September!J34),"F")</f>
        <v/>
      </c>
      <c r="AC34" s="331" t="n">
        <f aca="false">Oktober!A34</f>
        <v>43038</v>
      </c>
      <c r="AD34" s="332" t="str">
        <f aca="false">IF(Oktober!K34&gt;0,Oktober!K34,"")</f>
        <v/>
      </c>
      <c r="AE34" s="337" t="str">
        <f aca="false">IF(OR(Oktober!C34="",Oktober!J34&lt;&gt;""),UPPER(Oktober!J34),"F")</f>
        <v>F</v>
      </c>
      <c r="AF34" s="335" t="str">
        <f aca="false">November!A34</f>
        <v/>
      </c>
      <c r="AG34" s="332" t="str">
        <f aca="false">IF(November!K34&gt;0,November!K34,"")</f>
        <v/>
      </c>
      <c r="AH34" s="336" t="str">
        <f aca="false">IF(OR(November!C34="",November!J34&lt;&gt;""),UPPER(November!J34),"F")</f>
        <v/>
      </c>
      <c r="AI34" s="331" t="n">
        <f aca="false">Dezember!A34</f>
        <v>43099</v>
      </c>
      <c r="AJ34" s="332" t="str">
        <f aca="false">IF(Dezember!K34&gt;0,Dezember!K34,"")</f>
        <v/>
      </c>
      <c r="AK34" s="337" t="str">
        <f aca="false">IF(OR(Dezember!C34="",Dezember!J34&lt;&gt;""),UPPER(Dezember!J34),"F")</f>
        <v>F</v>
      </c>
      <c r="AL34" s="338" t="n">
        <v>31</v>
      </c>
    </row>
    <row r="35" s="7" customFormat="true" ht="13.5" hidden="false" customHeight="false" outlineLevel="0" collapsed="false">
      <c r="A35" s="339" t="s">
        <v>15</v>
      </c>
      <c r="B35" s="340" t="n">
        <f aca="false">Januar!F37</f>
        <v>5.54166666666667</v>
      </c>
      <c r="C35" s="340"/>
      <c r="D35" s="341"/>
      <c r="E35" s="340" t="n">
        <f aca="false">Februar!F37</f>
        <v>5.83333333333334</v>
      </c>
      <c r="F35" s="340"/>
      <c r="G35" s="342"/>
      <c r="H35" s="343" t="n">
        <f aca="false">März!F37</f>
        <v>6.41666666666667</v>
      </c>
      <c r="I35" s="343"/>
      <c r="J35" s="344"/>
      <c r="K35" s="340" t="n">
        <f aca="false">April!F37</f>
        <v>5.83333333333334</v>
      </c>
      <c r="L35" s="340"/>
      <c r="M35" s="342"/>
      <c r="N35" s="343" t="n">
        <f aca="false">Mai!F37</f>
        <v>5.54166666666667</v>
      </c>
      <c r="O35" s="343"/>
      <c r="P35" s="344"/>
      <c r="Q35" s="340" t="n">
        <f aca="false">Juni!F37</f>
        <v>6.12500000000001</v>
      </c>
      <c r="R35" s="340"/>
      <c r="S35" s="342"/>
      <c r="T35" s="343" t="n">
        <f aca="false">Juli!F37</f>
        <v>6.41666666666667</v>
      </c>
      <c r="U35" s="343"/>
      <c r="V35" s="344"/>
      <c r="W35" s="340" t="n">
        <f aca="false">August!F37</f>
        <v>6.41666666666667</v>
      </c>
      <c r="X35" s="340"/>
      <c r="Y35" s="342"/>
      <c r="Z35" s="343" t="n">
        <f aca="false">September!F37</f>
        <v>6.12500000000001</v>
      </c>
      <c r="AA35" s="343"/>
      <c r="AB35" s="344"/>
      <c r="AC35" s="340" t="n">
        <f aca="false">Oktober!F37</f>
        <v>5.83333333333334</v>
      </c>
      <c r="AD35" s="340"/>
      <c r="AE35" s="342"/>
      <c r="AF35" s="343" t="n">
        <f aca="false">November!F37</f>
        <v>5.83333333333334</v>
      </c>
      <c r="AG35" s="343"/>
      <c r="AH35" s="344"/>
      <c r="AI35" s="340" t="n">
        <f aca="false">Dezember!F37</f>
        <v>6.12500000000001</v>
      </c>
      <c r="AJ35" s="340"/>
      <c r="AK35" s="342"/>
      <c r="AL35" s="345" t="n">
        <f aca="false">SUM(B35:AK35)</f>
        <v>72.0416666666668</v>
      </c>
    </row>
    <row r="36" s="7" customFormat="true" ht="13" hidden="false" customHeight="false" outlineLevel="0" collapsed="false">
      <c r="A36" s="346" t="s">
        <v>132</v>
      </c>
      <c r="B36" s="347" t="n">
        <f aca="false">Januar!F38</f>
        <v>0</v>
      </c>
      <c r="C36" s="347"/>
      <c r="D36" s="348"/>
      <c r="E36" s="347" t="n">
        <f aca="false">Februar!F38</f>
        <v>0</v>
      </c>
      <c r="F36" s="347"/>
      <c r="G36" s="349"/>
      <c r="H36" s="350" t="n">
        <f aca="false">März!F38</f>
        <v>0</v>
      </c>
      <c r="I36" s="350"/>
      <c r="J36" s="351"/>
      <c r="K36" s="347" t="n">
        <f aca="false">April!F38</f>
        <v>0</v>
      </c>
      <c r="L36" s="347"/>
      <c r="M36" s="349"/>
      <c r="N36" s="350" t="n">
        <f aca="false">Mai!F38</f>
        <v>0</v>
      </c>
      <c r="O36" s="350"/>
      <c r="P36" s="351"/>
      <c r="Q36" s="347" t="n">
        <f aca="false">Juni!F38</f>
        <v>0</v>
      </c>
      <c r="R36" s="347"/>
      <c r="S36" s="349"/>
      <c r="T36" s="350" t="n">
        <f aca="false">Juli!F38</f>
        <v>0</v>
      </c>
      <c r="U36" s="350"/>
      <c r="V36" s="351"/>
      <c r="W36" s="347" t="n">
        <f aca="false">August!F38</f>
        <v>0</v>
      </c>
      <c r="X36" s="347"/>
      <c r="Y36" s="349"/>
      <c r="Z36" s="350" t="n">
        <f aca="false">September!F38</f>
        <v>0</v>
      </c>
      <c r="AA36" s="350"/>
      <c r="AB36" s="351"/>
      <c r="AC36" s="347" t="n">
        <f aca="false">Oktober!F38</f>
        <v>0</v>
      </c>
      <c r="AD36" s="347"/>
      <c r="AE36" s="349"/>
      <c r="AF36" s="350" t="n">
        <f aca="false">November!F38</f>
        <v>0</v>
      </c>
      <c r="AG36" s="350"/>
      <c r="AH36" s="351"/>
      <c r="AI36" s="347" t="n">
        <f aca="false">Dezember!F38</f>
        <v>0</v>
      </c>
      <c r="AJ36" s="347"/>
      <c r="AK36" s="349"/>
      <c r="AL36" s="352" t="n">
        <f aca="false">SUM(B36:AK36)</f>
        <v>0</v>
      </c>
    </row>
    <row r="37" s="7" customFormat="true" ht="13.5" hidden="false" customHeight="false" outlineLevel="0" collapsed="false">
      <c r="A37" s="353" t="s">
        <v>133</v>
      </c>
      <c r="B37" s="354" t="n">
        <f aca="false">ROUND(B36-B35,10)</f>
        <v>-5.5416666667</v>
      </c>
      <c r="C37" s="354"/>
      <c r="D37" s="355"/>
      <c r="E37" s="354" t="n">
        <f aca="false">ROUND(E36-E35,10)</f>
        <v>-5.8333333333</v>
      </c>
      <c r="F37" s="354"/>
      <c r="G37" s="356"/>
      <c r="H37" s="357" t="n">
        <f aca="false">ROUND(H36-H35,10)</f>
        <v>-6.4166666667</v>
      </c>
      <c r="I37" s="357"/>
      <c r="J37" s="358"/>
      <c r="K37" s="354" t="n">
        <f aca="false">ROUND(K36-K35,10)</f>
        <v>-5.8333333333</v>
      </c>
      <c r="L37" s="354"/>
      <c r="M37" s="356"/>
      <c r="N37" s="357" t="n">
        <f aca="false">ROUND(N36-N35,10)</f>
        <v>-5.5416666667</v>
      </c>
      <c r="O37" s="357"/>
      <c r="P37" s="358"/>
      <c r="Q37" s="354" t="n">
        <f aca="false">ROUND(Q36-Q35,10)</f>
        <v>-6.125</v>
      </c>
      <c r="R37" s="354"/>
      <c r="S37" s="356"/>
      <c r="T37" s="357" t="n">
        <f aca="false">ROUND(T36-T35,10)</f>
        <v>-6.4166666667</v>
      </c>
      <c r="U37" s="357"/>
      <c r="V37" s="358"/>
      <c r="W37" s="354" t="n">
        <f aca="false">ROUND(W36-W35,10)</f>
        <v>-6.4166666667</v>
      </c>
      <c r="X37" s="354"/>
      <c r="Y37" s="356"/>
      <c r="Z37" s="357" t="n">
        <f aca="false">ROUND(Z36-Z35,10)</f>
        <v>-6.125</v>
      </c>
      <c r="AA37" s="357"/>
      <c r="AB37" s="358"/>
      <c r="AC37" s="354" t="n">
        <f aca="false">ROUND(AC36-AC35,10)</f>
        <v>-5.8333333333</v>
      </c>
      <c r="AD37" s="354"/>
      <c r="AE37" s="356"/>
      <c r="AF37" s="357" t="n">
        <f aca="false">ROUND(AF36-AF35,10)</f>
        <v>-5.8333333333</v>
      </c>
      <c r="AG37" s="357"/>
      <c r="AH37" s="358"/>
      <c r="AI37" s="354" t="n">
        <f aca="false">ROUND(AI36-AI35,10)</f>
        <v>-6.125</v>
      </c>
      <c r="AJ37" s="354"/>
      <c r="AK37" s="356"/>
      <c r="AL37" s="359" t="n">
        <f aca="false">SUM(B37:AK37)</f>
        <v>-72.0416666667</v>
      </c>
    </row>
    <row r="38" customFormat="false" ht="13" hidden="false" customHeight="false" outlineLevel="0" collapsed="false">
      <c r="A38" s="360" t="s">
        <v>134</v>
      </c>
      <c r="B38" s="361" t="n">
        <f aca="false">Januar!J40</f>
        <v>0</v>
      </c>
      <c r="C38" s="361"/>
      <c r="D38" s="361"/>
      <c r="E38" s="361" t="n">
        <f aca="false">Februar!J40</f>
        <v>0</v>
      </c>
      <c r="F38" s="361"/>
      <c r="G38" s="361"/>
      <c r="H38" s="361" t="n">
        <f aca="false">März!J40</f>
        <v>0</v>
      </c>
      <c r="I38" s="361"/>
      <c r="J38" s="361"/>
      <c r="K38" s="361" t="n">
        <f aca="false">April!J40</f>
        <v>0</v>
      </c>
      <c r="L38" s="361"/>
      <c r="M38" s="361"/>
      <c r="N38" s="361" t="n">
        <f aca="false">Mai!J40</f>
        <v>0</v>
      </c>
      <c r="O38" s="361"/>
      <c r="P38" s="361"/>
      <c r="Q38" s="361" t="n">
        <f aca="false">Juni!J40</f>
        <v>0</v>
      </c>
      <c r="R38" s="361"/>
      <c r="S38" s="361"/>
      <c r="T38" s="361" t="n">
        <f aca="false">Juli!J40</f>
        <v>0</v>
      </c>
      <c r="U38" s="361"/>
      <c r="V38" s="361"/>
      <c r="W38" s="361" t="n">
        <f aca="false">August!J40</f>
        <v>0</v>
      </c>
      <c r="X38" s="361"/>
      <c r="Y38" s="361"/>
      <c r="Z38" s="361" t="n">
        <f aca="false">September!J40</f>
        <v>0</v>
      </c>
      <c r="AA38" s="361"/>
      <c r="AB38" s="361"/>
      <c r="AC38" s="361" t="n">
        <f aca="false">Oktober!J40</f>
        <v>0</v>
      </c>
      <c r="AD38" s="361"/>
      <c r="AE38" s="361"/>
      <c r="AF38" s="361" t="n">
        <f aca="false">November!J40</f>
        <v>0</v>
      </c>
      <c r="AG38" s="361"/>
      <c r="AH38" s="361"/>
      <c r="AI38" s="361" t="n">
        <f aca="false">Dezember!J40</f>
        <v>0</v>
      </c>
      <c r="AJ38" s="361"/>
      <c r="AK38" s="361"/>
      <c r="AL38" s="362" t="n">
        <f aca="false">SUM(B38:AK38)</f>
        <v>0</v>
      </c>
    </row>
    <row r="39" customFormat="false" ht="12.5" hidden="false" customHeight="false" outlineLevel="0" collapsed="false">
      <c r="A39" s="363" t="str">
        <f aca="false">Voreinstellungen!A20&amp;" ("&amp;Voreinstellungen!B20&amp;")"</f>
        <v>Gleittag (G)</v>
      </c>
      <c r="B39" s="364" t="n">
        <f aca="false">Januar!J38</f>
        <v>0</v>
      </c>
      <c r="C39" s="364"/>
      <c r="D39" s="364"/>
      <c r="E39" s="364" t="n">
        <f aca="false">Februar!J38</f>
        <v>0</v>
      </c>
      <c r="F39" s="364"/>
      <c r="G39" s="364"/>
      <c r="H39" s="364" t="n">
        <f aca="false">März!J38</f>
        <v>0</v>
      </c>
      <c r="I39" s="364"/>
      <c r="J39" s="364"/>
      <c r="K39" s="364" t="n">
        <f aca="false">April!J38</f>
        <v>0</v>
      </c>
      <c r="L39" s="364"/>
      <c r="M39" s="364"/>
      <c r="N39" s="364" t="n">
        <f aca="false">Mai!J38</f>
        <v>0</v>
      </c>
      <c r="O39" s="364"/>
      <c r="P39" s="364"/>
      <c r="Q39" s="364" t="n">
        <f aca="false">Juni!J38</f>
        <v>0</v>
      </c>
      <c r="R39" s="364"/>
      <c r="S39" s="364"/>
      <c r="T39" s="364" t="n">
        <f aca="false">Juli!J38</f>
        <v>0</v>
      </c>
      <c r="U39" s="364"/>
      <c r="V39" s="364"/>
      <c r="W39" s="364" t="n">
        <f aca="false">August!J38</f>
        <v>0</v>
      </c>
      <c r="X39" s="364"/>
      <c r="Y39" s="364"/>
      <c r="Z39" s="364" t="n">
        <f aca="false">September!J38</f>
        <v>0</v>
      </c>
      <c r="AA39" s="364"/>
      <c r="AB39" s="364"/>
      <c r="AC39" s="364" t="n">
        <f aca="false">Oktober!J38</f>
        <v>0</v>
      </c>
      <c r="AD39" s="364"/>
      <c r="AE39" s="364"/>
      <c r="AF39" s="364" t="n">
        <f aca="false">November!J38</f>
        <v>0</v>
      </c>
      <c r="AG39" s="364"/>
      <c r="AH39" s="364"/>
      <c r="AI39" s="364" t="n">
        <f aca="false">Dezember!J38</f>
        <v>0</v>
      </c>
      <c r="AJ39" s="364"/>
      <c r="AK39" s="364"/>
      <c r="AL39" s="365" t="n">
        <f aca="false">SUM(B39:AK39)</f>
        <v>0</v>
      </c>
    </row>
    <row r="40" customFormat="false" ht="12.5" hidden="false" customHeight="false" outlineLevel="0" collapsed="false">
      <c r="A40" s="363" t="str">
        <f aca="false">Voreinstellungen!A21&amp;" ("&amp;Voreinstellungen!B21&amp;")"&amp;"/("&amp;Voreinstellungen!B22&amp;")"</f>
        <v>Krank (K)/(KR)</v>
      </c>
      <c r="B40" s="364" t="n">
        <f aca="false">Januar!J36</f>
        <v>0</v>
      </c>
      <c r="C40" s="364"/>
      <c r="D40" s="364"/>
      <c r="E40" s="364" t="n">
        <f aca="false">Februar!J36</f>
        <v>0</v>
      </c>
      <c r="F40" s="364"/>
      <c r="G40" s="364"/>
      <c r="H40" s="364" t="n">
        <f aca="false">März!J36</f>
        <v>0</v>
      </c>
      <c r="I40" s="364"/>
      <c r="J40" s="364"/>
      <c r="K40" s="364" t="n">
        <f aca="false">April!J36</f>
        <v>0</v>
      </c>
      <c r="L40" s="364"/>
      <c r="M40" s="364"/>
      <c r="N40" s="364" t="n">
        <f aca="false">Mai!J36</f>
        <v>0</v>
      </c>
      <c r="O40" s="364"/>
      <c r="P40" s="364"/>
      <c r="Q40" s="364" t="n">
        <f aca="false">Juni!J36</f>
        <v>0</v>
      </c>
      <c r="R40" s="364"/>
      <c r="S40" s="364"/>
      <c r="T40" s="364" t="n">
        <f aca="false">Juli!J36</f>
        <v>0</v>
      </c>
      <c r="U40" s="364"/>
      <c r="V40" s="364"/>
      <c r="W40" s="364" t="n">
        <f aca="false">August!J36</f>
        <v>0</v>
      </c>
      <c r="X40" s="364"/>
      <c r="Y40" s="364"/>
      <c r="Z40" s="364" t="n">
        <f aca="false">September!J36</f>
        <v>0</v>
      </c>
      <c r="AA40" s="364"/>
      <c r="AB40" s="364"/>
      <c r="AC40" s="364" t="n">
        <f aca="false">Oktober!J36</f>
        <v>0</v>
      </c>
      <c r="AD40" s="364"/>
      <c r="AE40" s="364"/>
      <c r="AF40" s="364" t="n">
        <f aca="false">November!J36</f>
        <v>0</v>
      </c>
      <c r="AG40" s="364"/>
      <c r="AH40" s="364"/>
      <c r="AI40" s="364" t="n">
        <f aca="false">Dezember!J36</f>
        <v>0</v>
      </c>
      <c r="AJ40" s="364"/>
      <c r="AK40" s="364"/>
      <c r="AL40" s="365" t="n">
        <f aca="false">SUM(B40:AK40)</f>
        <v>0</v>
      </c>
    </row>
    <row r="41" customFormat="false" ht="12.5" hidden="false" customHeight="false" outlineLevel="0" collapsed="false">
      <c r="A41" s="363" t="str">
        <f aca="false">Voreinstellungen!A23&amp;" ("&amp;Voreinstellungen!B23&amp;")"&amp;"/("&amp;Voreinstellungen!B24&amp;")"</f>
        <v>Kurzarbeit (KU)/(KA)</v>
      </c>
      <c r="B41" s="364" t="n">
        <f aca="false">Januar!J39</f>
        <v>0</v>
      </c>
      <c r="C41" s="364"/>
      <c r="D41" s="364"/>
      <c r="E41" s="364" t="n">
        <f aca="false">Februar!J39</f>
        <v>0</v>
      </c>
      <c r="F41" s="364"/>
      <c r="G41" s="364"/>
      <c r="H41" s="364" t="n">
        <f aca="false">März!J39</f>
        <v>0</v>
      </c>
      <c r="I41" s="364"/>
      <c r="J41" s="364"/>
      <c r="K41" s="364" t="n">
        <f aca="false">April!J39</f>
        <v>0</v>
      </c>
      <c r="L41" s="364"/>
      <c r="M41" s="364"/>
      <c r="N41" s="364" t="n">
        <f aca="false">Mai!J39</f>
        <v>0</v>
      </c>
      <c r="O41" s="364"/>
      <c r="P41" s="364"/>
      <c r="Q41" s="364" t="n">
        <f aca="false">Juni!J39</f>
        <v>0</v>
      </c>
      <c r="R41" s="364"/>
      <c r="S41" s="364"/>
      <c r="T41" s="364" t="n">
        <f aca="false">Juli!J39</f>
        <v>0</v>
      </c>
      <c r="U41" s="364"/>
      <c r="V41" s="364"/>
      <c r="W41" s="364" t="n">
        <f aca="false">August!J39</f>
        <v>0</v>
      </c>
      <c r="X41" s="364"/>
      <c r="Y41" s="364"/>
      <c r="Z41" s="364" t="n">
        <f aca="false">September!J39</f>
        <v>0</v>
      </c>
      <c r="AA41" s="364"/>
      <c r="AB41" s="364"/>
      <c r="AC41" s="364" t="n">
        <f aca="false">Oktober!J39</f>
        <v>0</v>
      </c>
      <c r="AD41" s="364"/>
      <c r="AE41" s="364"/>
      <c r="AF41" s="364" t="n">
        <f aca="false">November!J39</f>
        <v>0</v>
      </c>
      <c r="AG41" s="364"/>
      <c r="AH41" s="364"/>
      <c r="AI41" s="364" t="n">
        <f aca="false">Dezember!J39</f>
        <v>0</v>
      </c>
      <c r="AJ41" s="364"/>
      <c r="AK41" s="364"/>
      <c r="AL41" s="365" t="n">
        <f aca="false">SUM(B41:AK41)</f>
        <v>0</v>
      </c>
    </row>
    <row r="42" customFormat="false" ht="12.5" hidden="false" customHeight="false" outlineLevel="0" collapsed="false">
      <c r="A42" s="363" t="str">
        <f aca="false">Voreinstellungen!A25&amp;" ("&amp;Voreinstellungen!B25&amp;")"&amp;"/("&amp;Voreinstellungen!B26&amp;")"</f>
        <v>Urlaub (U)/(UH)</v>
      </c>
      <c r="B42" s="364" t="n">
        <f aca="false">Januar!J37</f>
        <v>0</v>
      </c>
      <c r="C42" s="364"/>
      <c r="D42" s="364"/>
      <c r="E42" s="364" t="n">
        <f aca="false">Februar!J37</f>
        <v>0</v>
      </c>
      <c r="F42" s="364"/>
      <c r="G42" s="364"/>
      <c r="H42" s="364" t="n">
        <f aca="false">März!J37</f>
        <v>0</v>
      </c>
      <c r="I42" s="364"/>
      <c r="J42" s="364"/>
      <c r="K42" s="364" t="n">
        <f aca="false">April!J37</f>
        <v>0</v>
      </c>
      <c r="L42" s="364"/>
      <c r="M42" s="364"/>
      <c r="N42" s="364" t="n">
        <f aca="false">Mai!J37</f>
        <v>0</v>
      </c>
      <c r="O42" s="364"/>
      <c r="P42" s="364"/>
      <c r="Q42" s="364" t="n">
        <f aca="false">Juni!J37</f>
        <v>0</v>
      </c>
      <c r="R42" s="364"/>
      <c r="S42" s="364"/>
      <c r="T42" s="364" t="n">
        <f aca="false">Juli!J37</f>
        <v>0</v>
      </c>
      <c r="U42" s="364"/>
      <c r="V42" s="364"/>
      <c r="W42" s="364" t="n">
        <f aca="false">August!J37</f>
        <v>0</v>
      </c>
      <c r="X42" s="364"/>
      <c r="Y42" s="364"/>
      <c r="Z42" s="364" t="n">
        <f aca="false">September!J37</f>
        <v>0</v>
      </c>
      <c r="AA42" s="364"/>
      <c r="AB42" s="364"/>
      <c r="AC42" s="364" t="n">
        <f aca="false">Oktober!J37</f>
        <v>0</v>
      </c>
      <c r="AD42" s="364"/>
      <c r="AE42" s="364"/>
      <c r="AF42" s="364" t="n">
        <f aca="false">November!J37</f>
        <v>0</v>
      </c>
      <c r="AG42" s="364"/>
      <c r="AH42" s="364"/>
      <c r="AI42" s="364" t="n">
        <f aca="false">Dezember!J37</f>
        <v>0</v>
      </c>
      <c r="AJ42" s="364"/>
      <c r="AK42" s="364"/>
      <c r="AL42" s="365" t="n">
        <f aca="false">SUM(B42:AK42)</f>
        <v>0</v>
      </c>
    </row>
    <row r="43" customFormat="false" ht="12.5" hidden="false" customHeight="false" outlineLevel="0" collapsed="false">
      <c r="A43" s="363" t="str">
        <f aca="false">IF(Voreinstellungen!A28="","",Voreinstellungen!A28&amp;" ("&amp;Voreinstellungen!B28&amp;")")</f>
        <v>Bereitschaft (B)</v>
      </c>
      <c r="B43" s="364" t="n">
        <f aca="false">Januar!J42</f>
        <v>0</v>
      </c>
      <c r="C43" s="364"/>
      <c r="D43" s="364"/>
      <c r="E43" s="364" t="n">
        <f aca="false">Februar!J42</f>
        <v>0</v>
      </c>
      <c r="F43" s="364"/>
      <c r="G43" s="364"/>
      <c r="H43" s="364" t="n">
        <f aca="false">März!J42</f>
        <v>0</v>
      </c>
      <c r="I43" s="364"/>
      <c r="J43" s="364"/>
      <c r="K43" s="364" t="n">
        <f aca="false">April!J42</f>
        <v>0</v>
      </c>
      <c r="L43" s="364"/>
      <c r="M43" s="364"/>
      <c r="N43" s="364" t="n">
        <f aca="false">Mai!J42</f>
        <v>0</v>
      </c>
      <c r="O43" s="364"/>
      <c r="P43" s="364"/>
      <c r="Q43" s="364" t="n">
        <f aca="false">Juni!J42</f>
        <v>0</v>
      </c>
      <c r="R43" s="364"/>
      <c r="S43" s="364"/>
      <c r="T43" s="364" t="n">
        <f aca="false">Juli!J42</f>
        <v>0</v>
      </c>
      <c r="U43" s="364"/>
      <c r="V43" s="364"/>
      <c r="W43" s="364" t="n">
        <f aca="false">August!J42</f>
        <v>0</v>
      </c>
      <c r="X43" s="364"/>
      <c r="Y43" s="364"/>
      <c r="Z43" s="364" t="n">
        <f aca="false">September!J42</f>
        <v>0</v>
      </c>
      <c r="AA43" s="364"/>
      <c r="AB43" s="364"/>
      <c r="AC43" s="364" t="n">
        <f aca="false">Oktober!J42</f>
        <v>0</v>
      </c>
      <c r="AD43" s="364"/>
      <c r="AE43" s="364"/>
      <c r="AF43" s="364" t="n">
        <f aca="false">November!J42</f>
        <v>0</v>
      </c>
      <c r="AG43" s="364"/>
      <c r="AH43" s="364"/>
      <c r="AI43" s="364" t="n">
        <f aca="false">Dezember!J42</f>
        <v>0</v>
      </c>
      <c r="AJ43" s="364"/>
      <c r="AK43" s="364"/>
      <c r="AL43" s="365" t="n">
        <f aca="false">SUM(B43:AK43)</f>
        <v>0</v>
      </c>
    </row>
    <row r="44" customFormat="false" ht="12.5" hidden="false" customHeight="false" outlineLevel="0" collapsed="false">
      <c r="A44" s="363" t="str">
        <f aca="false">IF(Voreinstellungen!A29="","",Voreinstellungen!A29&amp;" ("&amp;Voreinstellungen!B29&amp;")")</f>
        <v>Eigener Code 1 (E1)</v>
      </c>
      <c r="B44" s="364" t="n">
        <f aca="false">Januar!J43</f>
        <v>0</v>
      </c>
      <c r="C44" s="364"/>
      <c r="D44" s="364"/>
      <c r="E44" s="364" t="n">
        <f aca="false">Februar!J43</f>
        <v>0</v>
      </c>
      <c r="F44" s="364"/>
      <c r="G44" s="364"/>
      <c r="H44" s="364" t="n">
        <f aca="false">März!J43</f>
        <v>0</v>
      </c>
      <c r="I44" s="364"/>
      <c r="J44" s="364"/>
      <c r="K44" s="364" t="n">
        <f aca="false">April!J43</f>
        <v>0</v>
      </c>
      <c r="L44" s="364"/>
      <c r="M44" s="364"/>
      <c r="N44" s="364" t="n">
        <f aca="false">Mai!J43</f>
        <v>0</v>
      </c>
      <c r="O44" s="364"/>
      <c r="P44" s="364"/>
      <c r="Q44" s="364" t="n">
        <f aca="false">Juni!J43</f>
        <v>0</v>
      </c>
      <c r="R44" s="364"/>
      <c r="S44" s="364"/>
      <c r="T44" s="364" t="n">
        <f aca="false">Juli!J43</f>
        <v>0</v>
      </c>
      <c r="U44" s="364"/>
      <c r="V44" s="364"/>
      <c r="W44" s="364" t="n">
        <f aca="false">August!J43</f>
        <v>0</v>
      </c>
      <c r="X44" s="364"/>
      <c r="Y44" s="364"/>
      <c r="Z44" s="364" t="n">
        <f aca="false">September!J43</f>
        <v>0</v>
      </c>
      <c r="AA44" s="364"/>
      <c r="AB44" s="364"/>
      <c r="AC44" s="364" t="n">
        <f aca="false">Oktober!J43</f>
        <v>0</v>
      </c>
      <c r="AD44" s="364"/>
      <c r="AE44" s="364"/>
      <c r="AF44" s="364" t="n">
        <f aca="false">November!J43</f>
        <v>0</v>
      </c>
      <c r="AG44" s="364"/>
      <c r="AH44" s="364"/>
      <c r="AI44" s="364" t="n">
        <f aca="false">Dezember!J43</f>
        <v>0</v>
      </c>
      <c r="AJ44" s="364"/>
      <c r="AK44" s="364"/>
      <c r="AL44" s="365" t="n">
        <f aca="false">SUM(B44:AK44)</f>
        <v>0</v>
      </c>
    </row>
    <row r="45" customFormat="false" ht="12.5" hidden="false" customHeight="false" outlineLevel="0" collapsed="false">
      <c r="A45" s="363" t="str">
        <f aca="false">IF(Voreinstellungen!A30="","",Voreinstellungen!A30&amp;" ("&amp;Voreinstellungen!B30&amp;")")</f>
        <v>Eigener Code 2 (E2)</v>
      </c>
      <c r="B45" s="364" t="n">
        <f aca="false">Januar!J44</f>
        <v>0</v>
      </c>
      <c r="C45" s="364"/>
      <c r="D45" s="364"/>
      <c r="E45" s="364" t="n">
        <f aca="false">Februar!J44</f>
        <v>0</v>
      </c>
      <c r="F45" s="364"/>
      <c r="G45" s="364"/>
      <c r="H45" s="364" t="n">
        <f aca="false">März!J44</f>
        <v>0</v>
      </c>
      <c r="I45" s="364"/>
      <c r="J45" s="364"/>
      <c r="K45" s="364" t="n">
        <f aca="false">April!J44</f>
        <v>0</v>
      </c>
      <c r="L45" s="364"/>
      <c r="M45" s="364"/>
      <c r="N45" s="364" t="n">
        <f aca="false">Mai!J44</f>
        <v>0</v>
      </c>
      <c r="O45" s="364"/>
      <c r="P45" s="364"/>
      <c r="Q45" s="364" t="n">
        <f aca="false">Juni!J44</f>
        <v>0</v>
      </c>
      <c r="R45" s="364"/>
      <c r="S45" s="364"/>
      <c r="T45" s="364" t="n">
        <f aca="false">Juli!J44</f>
        <v>0</v>
      </c>
      <c r="U45" s="364"/>
      <c r="V45" s="364"/>
      <c r="W45" s="364" t="n">
        <f aca="false">August!J44</f>
        <v>0</v>
      </c>
      <c r="X45" s="364"/>
      <c r="Y45" s="364"/>
      <c r="Z45" s="364" t="n">
        <f aca="false">September!J44</f>
        <v>0</v>
      </c>
      <c r="AA45" s="364"/>
      <c r="AB45" s="364"/>
      <c r="AC45" s="364" t="n">
        <f aca="false">Oktober!J44</f>
        <v>0</v>
      </c>
      <c r="AD45" s="364"/>
      <c r="AE45" s="364"/>
      <c r="AF45" s="364" t="n">
        <f aca="false">November!J44</f>
        <v>0</v>
      </c>
      <c r="AG45" s="364"/>
      <c r="AH45" s="364"/>
      <c r="AI45" s="364" t="n">
        <f aca="false">Dezember!J44</f>
        <v>0</v>
      </c>
      <c r="AJ45" s="364"/>
      <c r="AK45" s="364"/>
      <c r="AL45" s="365" t="n">
        <f aca="false">SUM(B45:AK45)</f>
        <v>0</v>
      </c>
    </row>
    <row r="46" customFormat="false" ht="12.5" hidden="false" customHeight="false" outlineLevel="0" collapsed="false">
      <c r="A46" s="363" t="str">
        <f aca="false">IF(Voreinstellungen!A31="","",Voreinstellungen!A31&amp;" ("&amp;Voreinstellungen!B31&amp;")")</f>
        <v>Eigener Code 3 (E3)</v>
      </c>
      <c r="B46" s="364" t="n">
        <f aca="false">Januar!J45</f>
        <v>0</v>
      </c>
      <c r="C46" s="364"/>
      <c r="D46" s="364"/>
      <c r="E46" s="364" t="n">
        <f aca="false">Februar!J45</f>
        <v>0</v>
      </c>
      <c r="F46" s="364"/>
      <c r="G46" s="364"/>
      <c r="H46" s="364" t="n">
        <f aca="false">März!J45</f>
        <v>0</v>
      </c>
      <c r="I46" s="364"/>
      <c r="J46" s="364"/>
      <c r="K46" s="364" t="n">
        <f aca="false">April!J45</f>
        <v>0</v>
      </c>
      <c r="L46" s="364"/>
      <c r="M46" s="364"/>
      <c r="N46" s="364" t="n">
        <f aca="false">Mai!J45</f>
        <v>0</v>
      </c>
      <c r="O46" s="364"/>
      <c r="P46" s="364"/>
      <c r="Q46" s="364" t="n">
        <f aca="false">Juni!J45</f>
        <v>0</v>
      </c>
      <c r="R46" s="364"/>
      <c r="S46" s="364"/>
      <c r="T46" s="364" t="n">
        <f aca="false">Juli!J45</f>
        <v>0</v>
      </c>
      <c r="U46" s="364"/>
      <c r="V46" s="364"/>
      <c r="W46" s="364" t="n">
        <f aca="false">August!J45</f>
        <v>0</v>
      </c>
      <c r="X46" s="364"/>
      <c r="Y46" s="364"/>
      <c r="Z46" s="364" t="n">
        <f aca="false">September!J45</f>
        <v>0</v>
      </c>
      <c r="AA46" s="364"/>
      <c r="AB46" s="364"/>
      <c r="AC46" s="364" t="n">
        <f aca="false">Oktober!J45</f>
        <v>0</v>
      </c>
      <c r="AD46" s="364"/>
      <c r="AE46" s="364"/>
      <c r="AF46" s="364" t="n">
        <f aca="false">November!J45</f>
        <v>0</v>
      </c>
      <c r="AG46" s="364"/>
      <c r="AH46" s="364"/>
      <c r="AI46" s="364" t="n">
        <f aca="false">Dezember!J45</f>
        <v>0</v>
      </c>
      <c r="AJ46" s="364"/>
      <c r="AK46" s="364"/>
      <c r="AL46" s="365" t="n">
        <f aca="false">SUM(B46:AK46)</f>
        <v>0</v>
      </c>
    </row>
    <row r="47" customFormat="false" ht="12.5" hidden="false" customHeight="false" outlineLevel="0" collapsed="false">
      <c r="A47" s="363" t="str">
        <f aca="false">IF(Voreinstellungen!A32="","",Voreinstellungen!A32&amp;" ("&amp;Voreinstellungen!B32&amp;")")</f>
        <v>Eigener Code 4 (E4)</v>
      </c>
      <c r="B47" s="364" t="n">
        <f aca="false">Januar!J46</f>
        <v>0</v>
      </c>
      <c r="C47" s="364"/>
      <c r="D47" s="364"/>
      <c r="E47" s="364" t="n">
        <f aca="false">Februar!J46</f>
        <v>0</v>
      </c>
      <c r="F47" s="364"/>
      <c r="G47" s="364"/>
      <c r="H47" s="364" t="n">
        <f aca="false">März!J46</f>
        <v>0</v>
      </c>
      <c r="I47" s="364"/>
      <c r="J47" s="364"/>
      <c r="K47" s="364" t="n">
        <f aca="false">April!J46</f>
        <v>0</v>
      </c>
      <c r="L47" s="364"/>
      <c r="M47" s="364"/>
      <c r="N47" s="364" t="n">
        <f aca="false">Mai!J46</f>
        <v>0</v>
      </c>
      <c r="O47" s="364"/>
      <c r="P47" s="364"/>
      <c r="Q47" s="364" t="n">
        <f aca="false">Juni!J46</f>
        <v>0</v>
      </c>
      <c r="R47" s="364"/>
      <c r="S47" s="364"/>
      <c r="T47" s="364" t="n">
        <f aca="false">Juli!J46</f>
        <v>0</v>
      </c>
      <c r="U47" s="364"/>
      <c r="V47" s="364"/>
      <c r="W47" s="364" t="n">
        <f aca="false">August!J46</f>
        <v>0</v>
      </c>
      <c r="X47" s="364"/>
      <c r="Y47" s="364"/>
      <c r="Z47" s="364" t="n">
        <f aca="false">September!J46</f>
        <v>0</v>
      </c>
      <c r="AA47" s="364"/>
      <c r="AB47" s="364"/>
      <c r="AC47" s="364" t="n">
        <f aca="false">Oktober!J46</f>
        <v>0</v>
      </c>
      <c r="AD47" s="364"/>
      <c r="AE47" s="364"/>
      <c r="AF47" s="364" t="n">
        <f aca="false">November!J46</f>
        <v>0</v>
      </c>
      <c r="AG47" s="364"/>
      <c r="AH47" s="364"/>
      <c r="AI47" s="364" t="n">
        <f aca="false">Dezember!J46</f>
        <v>0</v>
      </c>
      <c r="AJ47" s="364"/>
      <c r="AK47" s="364"/>
      <c r="AL47" s="365" t="n">
        <f aca="false">SUM(B47:AK47)</f>
        <v>0</v>
      </c>
    </row>
    <row r="48" customFormat="false" ht="13" hidden="false" customHeight="false" outlineLevel="0" collapsed="false">
      <c r="A48" s="366" t="str">
        <f aca="false">IF(Voreinstellungen!A33="","",Voreinstellungen!A33&amp;" ("&amp;Voreinstellungen!B33&amp;")")</f>
        <v>Eigener Code 5 (E5)</v>
      </c>
      <c r="B48" s="367" t="n">
        <f aca="false">Januar!J47</f>
        <v>0</v>
      </c>
      <c r="C48" s="367"/>
      <c r="D48" s="367"/>
      <c r="E48" s="367" t="n">
        <f aca="false">Februar!J47</f>
        <v>0</v>
      </c>
      <c r="F48" s="367"/>
      <c r="G48" s="367"/>
      <c r="H48" s="367" t="n">
        <f aca="false">März!J47</f>
        <v>0</v>
      </c>
      <c r="I48" s="367"/>
      <c r="J48" s="367"/>
      <c r="K48" s="367" t="n">
        <f aca="false">April!J47</f>
        <v>0</v>
      </c>
      <c r="L48" s="367"/>
      <c r="M48" s="367"/>
      <c r="N48" s="367" t="n">
        <f aca="false">Mai!J47</f>
        <v>0</v>
      </c>
      <c r="O48" s="367"/>
      <c r="P48" s="367"/>
      <c r="Q48" s="367" t="n">
        <f aca="false">Juni!J47</f>
        <v>0</v>
      </c>
      <c r="R48" s="367"/>
      <c r="S48" s="367"/>
      <c r="T48" s="367" t="n">
        <f aca="false">Juli!J47</f>
        <v>0</v>
      </c>
      <c r="U48" s="367"/>
      <c r="V48" s="367"/>
      <c r="W48" s="367" t="n">
        <f aca="false">August!J47</f>
        <v>0</v>
      </c>
      <c r="X48" s="367"/>
      <c r="Y48" s="367"/>
      <c r="Z48" s="367" t="n">
        <f aca="false">September!J47</f>
        <v>0</v>
      </c>
      <c r="AA48" s="367"/>
      <c r="AB48" s="367"/>
      <c r="AC48" s="367" t="n">
        <f aca="false">Oktober!J47</f>
        <v>0</v>
      </c>
      <c r="AD48" s="367"/>
      <c r="AE48" s="367"/>
      <c r="AF48" s="367" t="n">
        <f aca="false">November!J47</f>
        <v>0</v>
      </c>
      <c r="AG48" s="367"/>
      <c r="AH48" s="367"/>
      <c r="AI48" s="367" t="n">
        <f aca="false">Dezember!J47</f>
        <v>0</v>
      </c>
      <c r="AJ48" s="367"/>
      <c r="AK48" s="367"/>
      <c r="AL48" s="368" t="n">
        <f aca="false">SUM(B48:AK48)</f>
        <v>0</v>
      </c>
    </row>
    <row r="49" s="372" customFormat="true" ht="11.5" hidden="false" customHeight="false" outlineLevel="0" collapsed="false">
      <c r="A49" s="369" t="s">
        <v>135</v>
      </c>
      <c r="B49" s="370" t="n">
        <f aca="false">Januar!P39</f>
        <v>-0</v>
      </c>
      <c r="C49" s="370"/>
      <c r="D49" s="370"/>
      <c r="E49" s="370" t="n">
        <f aca="false">Februar!P39</f>
        <v>-0</v>
      </c>
      <c r="F49" s="370"/>
      <c r="G49" s="370"/>
      <c r="H49" s="370" t="n">
        <f aca="false">März!P39</f>
        <v>-0</v>
      </c>
      <c r="I49" s="370"/>
      <c r="J49" s="370"/>
      <c r="K49" s="370" t="n">
        <f aca="false">April!P39</f>
        <v>-0</v>
      </c>
      <c r="L49" s="370"/>
      <c r="M49" s="370"/>
      <c r="N49" s="370" t="n">
        <f aca="false">Mai!P39</f>
        <v>-0</v>
      </c>
      <c r="O49" s="370"/>
      <c r="P49" s="370"/>
      <c r="Q49" s="370" t="n">
        <f aca="false">Juni!P39</f>
        <v>-0</v>
      </c>
      <c r="R49" s="370"/>
      <c r="S49" s="370"/>
      <c r="T49" s="370" t="n">
        <f aca="false">Juli!P39</f>
        <v>-0</v>
      </c>
      <c r="U49" s="370"/>
      <c r="V49" s="370"/>
      <c r="W49" s="370" t="n">
        <f aca="false">August!P39</f>
        <v>-0</v>
      </c>
      <c r="X49" s="370"/>
      <c r="Y49" s="370"/>
      <c r="Z49" s="370" t="n">
        <f aca="false">September!P39</f>
        <v>-0</v>
      </c>
      <c r="AA49" s="370"/>
      <c r="AB49" s="370"/>
      <c r="AC49" s="370" t="n">
        <f aca="false">Oktober!P39</f>
        <v>-0</v>
      </c>
      <c r="AD49" s="370"/>
      <c r="AE49" s="370"/>
      <c r="AF49" s="370" t="n">
        <f aca="false">November!P39</f>
        <v>-0</v>
      </c>
      <c r="AG49" s="370"/>
      <c r="AH49" s="370"/>
      <c r="AI49" s="370" t="n">
        <f aca="false">Dezember!P39</f>
        <v>-0</v>
      </c>
      <c r="AJ49" s="370"/>
      <c r="AK49" s="370"/>
      <c r="AL49" s="371" t="n">
        <f aca="false">SUM(B49:AK49)</f>
        <v>0</v>
      </c>
    </row>
  </sheetData>
  <sheetProtection algorithmName="SHA-512" hashValue="VOPJx+9+2Du0yu4YhzqXi2Y+ol8cfMZ4vMiRTBG+FdYqrzKsA5MMfuGzaO+AZs7+lJV7Oams78YoWirxNoNJ5g==" saltValue="0PplrQMNmgx3EAXNGOA9tQ==" spinCount="100000" sheet="true" objects="true" scenarios="true" selectLockedCells="true"/>
  <mergeCells count="196">
    <mergeCell ref="A1:D2"/>
    <mergeCell ref="E1:AH2"/>
    <mergeCell ref="AI1:AL1"/>
    <mergeCell ref="AI2:AL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B35:C35"/>
    <mergeCell ref="E35:F35"/>
    <mergeCell ref="H35:I35"/>
    <mergeCell ref="K35:L35"/>
    <mergeCell ref="N35:O35"/>
    <mergeCell ref="Q35:R35"/>
    <mergeCell ref="T35:U35"/>
    <mergeCell ref="W35:X35"/>
    <mergeCell ref="Z35:AA35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AC39:AE39"/>
    <mergeCell ref="AF39:AH39"/>
    <mergeCell ref="AI39:AK39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AF48:AH48"/>
    <mergeCell ref="AI48:AK48"/>
    <mergeCell ref="B49:D49"/>
    <mergeCell ref="E49:G49"/>
    <mergeCell ref="H49:J49"/>
    <mergeCell ref="K49:M49"/>
    <mergeCell ref="N49:P49"/>
    <mergeCell ref="Q49:S49"/>
    <mergeCell ref="T49:V49"/>
    <mergeCell ref="W49:Y49"/>
    <mergeCell ref="Z49:AB49"/>
    <mergeCell ref="AC49:AE49"/>
    <mergeCell ref="AF49:AH49"/>
    <mergeCell ref="AI49:AK49"/>
  </mergeCells>
  <conditionalFormatting sqref="B4:D34">
    <cfRule type="expression" priority="2" aboveAverage="0" equalAverage="0" bottom="0" percent="0" rank="0" text="" dxfId="89">
      <formula>WEEKDAY($B4,2)=6</formula>
    </cfRule>
  </conditionalFormatting>
  <conditionalFormatting sqref="B4:D34">
    <cfRule type="expression" priority="3" aboveAverage="0" equalAverage="0" bottom="0" percent="0" rank="0" text="" dxfId="90">
      <formula>OR(WEEKDAY($B4,2)=7,ISERROR(VLOOKUP($B4,Feiertage,2,0))=0)</formula>
    </cfRule>
  </conditionalFormatting>
  <conditionalFormatting sqref="E4:G34">
    <cfRule type="expression" priority="4" aboveAverage="0" equalAverage="0" bottom="0" percent="0" rank="0" text="" dxfId="91">
      <formula>WEEKDAY($E4,2)=6</formula>
    </cfRule>
    <cfRule type="expression" priority="5" aboveAverage="0" equalAverage="0" bottom="0" percent="0" rank="0" text="" dxfId="92">
      <formula>OR(WEEKDAY($E4,2)=7,ISERROR(VLOOKUP($E4,Feiertage,2,0))=0)</formula>
    </cfRule>
  </conditionalFormatting>
  <conditionalFormatting sqref="H4:J34">
    <cfRule type="expression" priority="6" aboveAverage="0" equalAverage="0" bottom="0" percent="0" rank="0" text="" dxfId="93">
      <formula>WEEKDAY($H4,2)=6</formula>
    </cfRule>
    <cfRule type="expression" priority="7" aboveAverage="0" equalAverage="0" bottom="0" percent="0" rank="0" text="" dxfId="94">
      <formula>OR(WEEKDAY($H4,2)=7,ISERROR(VLOOKUP($H4,Feiertage,2,0))=0)</formula>
    </cfRule>
  </conditionalFormatting>
  <conditionalFormatting sqref="K4:M34">
    <cfRule type="expression" priority="8" aboveAverage="0" equalAverage="0" bottom="0" percent="0" rank="0" text="" dxfId="95">
      <formula>WEEKDAY($K4,2)=6</formula>
    </cfRule>
    <cfRule type="expression" priority="9" aboveAverage="0" equalAverage="0" bottom="0" percent="0" rank="0" text="" dxfId="96">
      <formula>OR(WEEKDAY($K4,2)=7,ISERROR(VLOOKUP($K4,Feiertage,2,0))=0)</formula>
    </cfRule>
  </conditionalFormatting>
  <conditionalFormatting sqref="N4:P34">
    <cfRule type="expression" priority="10" aboveAverage="0" equalAverage="0" bottom="0" percent="0" rank="0" text="" dxfId="97">
      <formula>WEEKDAY($N4,2)=6</formula>
    </cfRule>
    <cfRule type="expression" priority="11" aboveAverage="0" equalAverage="0" bottom="0" percent="0" rank="0" text="" dxfId="98">
      <formula>OR(WEEKDAY($N4,2)=7,ISERROR(VLOOKUP($N4,Feiertage,2,0))=0)</formula>
    </cfRule>
  </conditionalFormatting>
  <conditionalFormatting sqref="Q4:S34">
    <cfRule type="expression" priority="12" aboveAverage="0" equalAverage="0" bottom="0" percent="0" rank="0" text="" dxfId="99">
      <formula>WEEKDAY($Q4,2)=6</formula>
    </cfRule>
    <cfRule type="expression" priority="13" aboveAverage="0" equalAverage="0" bottom="0" percent="0" rank="0" text="" dxfId="100">
      <formula>OR(WEEKDAY($Q4,2)=7,ISERROR(VLOOKUP($Q4,Feiertage,2,0))=0)</formula>
    </cfRule>
  </conditionalFormatting>
  <conditionalFormatting sqref="T4:V34">
    <cfRule type="expression" priority="14" aboveAverage="0" equalAverage="0" bottom="0" percent="0" rank="0" text="" dxfId="101">
      <formula>WEEKDAY($T4,2)=6</formula>
    </cfRule>
    <cfRule type="expression" priority="15" aboveAverage="0" equalAverage="0" bottom="0" percent="0" rank="0" text="" dxfId="102">
      <formula>OR(WEEKDAY($T4,2)=7,ISERROR(VLOOKUP($T4,Feiertage,2,0))=0)</formula>
    </cfRule>
  </conditionalFormatting>
  <conditionalFormatting sqref="W4:Y34">
    <cfRule type="expression" priority="16" aboveAverage="0" equalAverage="0" bottom="0" percent="0" rank="0" text="" dxfId="103">
      <formula>WEEKDAY($W4,2)=6</formula>
    </cfRule>
    <cfRule type="expression" priority="17" aboveAverage="0" equalAverage="0" bottom="0" percent="0" rank="0" text="" dxfId="104">
      <formula>OR(WEEKDAY($W4,2)=7,ISERROR(VLOOKUP($W4,Feiertage,2,0))=0)</formula>
    </cfRule>
  </conditionalFormatting>
  <conditionalFormatting sqref="Z4:AB34">
    <cfRule type="expression" priority="18" aboveAverage="0" equalAverage="0" bottom="0" percent="0" rank="0" text="" dxfId="105">
      <formula>WEEKDAY($Z4,2)=6</formula>
    </cfRule>
    <cfRule type="expression" priority="19" aboveAverage="0" equalAverage="0" bottom="0" percent="0" rank="0" text="" dxfId="106">
      <formula>OR(WEEKDAY($Z4,2)=7,ISERROR(VLOOKUP($Z4,Feiertage,2,0))=0)</formula>
    </cfRule>
  </conditionalFormatting>
  <conditionalFormatting sqref="AC4:AE34">
    <cfRule type="expression" priority="20" aboveAverage="0" equalAverage="0" bottom="0" percent="0" rank="0" text="" dxfId="107">
      <formula>WEEKDAY($AC4,2)=6</formula>
    </cfRule>
    <cfRule type="expression" priority="21" aboveAverage="0" equalAverage="0" bottom="0" percent="0" rank="0" text="" dxfId="108">
      <formula>OR(WEEKDAY($AC4,2)=7,ISERROR(VLOOKUP($AC4,Feiertage,2,0))=0)</formula>
    </cfRule>
  </conditionalFormatting>
  <conditionalFormatting sqref="AF4:AH34">
    <cfRule type="expression" priority="22" aboveAverage="0" equalAverage="0" bottom="0" percent="0" rank="0" text="" dxfId="109">
      <formula>WEEKDAY($AF4,2)=6</formula>
    </cfRule>
    <cfRule type="expression" priority="23" aboveAverage="0" equalAverage="0" bottom="0" percent="0" rank="0" text="" dxfId="110">
      <formula>OR(WEEKDAY($AF4,2)=7,ISERROR(VLOOKUP($AF4,Feiertage,2,0))=0)</formula>
    </cfRule>
  </conditionalFormatting>
  <conditionalFormatting sqref="AI4:AK34">
    <cfRule type="expression" priority="24" aboveAverage="0" equalAverage="0" bottom="0" percent="0" rank="0" text="" dxfId="111">
      <formula>WEEKDAY($AI4,2)=6</formula>
    </cfRule>
    <cfRule type="expression" priority="25" aboveAverage="0" equalAverage="0" bottom="0" percent="0" rank="0" text="" dxfId="112">
      <formula>OR(WEEKDAY($AI4,2)=7,ISERROR(VLOOKUP($AI4,Feiertage,2,0))=0)</formula>
    </cfRule>
  </conditionalFormatting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true"/>
  </sheetPr>
  <dimension ref="B1:AK41"/>
  <sheetViews>
    <sheetView showFormulas="false" showGridLines="fals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H1" activeCellId="1" sqref="C2:E2 H1"/>
    </sheetView>
  </sheetViews>
  <sheetFormatPr defaultColWidth="4.4453125" defaultRowHeight="10" zeroHeight="false" outlineLevelRow="0" outlineLevelCol="0"/>
  <cols>
    <col collapsed="false" customWidth="false" hidden="false" outlineLevel="0" max="1" min="1" style="373" width="4.44"/>
    <col collapsed="false" customWidth="true" hidden="false" outlineLevel="0" max="37" min="2" style="374" width="4.71"/>
    <col collapsed="false" customWidth="false" hidden="false" outlineLevel="0" max="1024" min="38" style="373" width="4.44"/>
  </cols>
  <sheetData>
    <row r="1" customFormat="false" ht="18" hidden="false" customHeight="true" outlineLevel="0" collapsed="false">
      <c r="B1" s="375" t="n">
        <v>1</v>
      </c>
      <c r="C1" s="375"/>
      <c r="D1" s="375"/>
      <c r="E1" s="376" t="n">
        <v>2</v>
      </c>
      <c r="F1" s="376"/>
      <c r="G1" s="376"/>
      <c r="H1" s="375" t="n">
        <v>3</v>
      </c>
      <c r="I1" s="375"/>
      <c r="J1" s="375"/>
      <c r="K1" s="376" t="n">
        <v>4</v>
      </c>
      <c r="L1" s="376"/>
      <c r="M1" s="376"/>
      <c r="N1" s="375" t="n">
        <v>5</v>
      </c>
      <c r="O1" s="375"/>
      <c r="P1" s="375"/>
      <c r="Q1" s="376" t="n">
        <v>6</v>
      </c>
      <c r="R1" s="376"/>
      <c r="S1" s="376"/>
      <c r="T1" s="375" t="n">
        <v>7</v>
      </c>
      <c r="U1" s="375"/>
      <c r="V1" s="375"/>
      <c r="W1" s="376" t="n">
        <v>8</v>
      </c>
      <c r="X1" s="376"/>
      <c r="Y1" s="376"/>
      <c r="Z1" s="375" t="n">
        <v>9</v>
      </c>
      <c r="AA1" s="375"/>
      <c r="AB1" s="375"/>
      <c r="AC1" s="376" t="n">
        <v>10</v>
      </c>
      <c r="AD1" s="376"/>
      <c r="AE1" s="376"/>
      <c r="AF1" s="375" t="n">
        <v>11</v>
      </c>
      <c r="AG1" s="375"/>
      <c r="AH1" s="375"/>
      <c r="AI1" s="376" t="n">
        <v>12</v>
      </c>
      <c r="AJ1" s="376"/>
      <c r="AK1" s="376"/>
    </row>
    <row r="2" customFormat="false" ht="10" hidden="false" customHeight="false" outlineLevel="0" collapsed="false">
      <c r="B2" s="377" t="n">
        <f aca="false">IF(Januar!L4=0,0,IF(Januar!N4=0,1,IF(Januar!L4&gt;Januar!N4,1+(1-Januar!L4/Januar!N4)*-1,1-Januar!L4/Januar!N4)))</f>
        <v>0</v>
      </c>
      <c r="C2" s="378" t="n">
        <f aca="false">Januar!L4-Januar!N4</f>
        <v>-0.291666666666667</v>
      </c>
      <c r="D2" s="377"/>
      <c r="E2" s="379" t="n">
        <f aca="false">IF(Februar!L4=0,0,IF(Februar!N4=0,1,IF(Februar!L4&gt;Februar!N4,1+(1-Februar!L4/Februar!N4)*-1,1-Februar!L4/Februar!N4)))</f>
        <v>0</v>
      </c>
      <c r="F2" s="380" t="n">
        <f aca="false">Februar!L4-Februar!N4</f>
        <v>0</v>
      </c>
      <c r="G2" s="379"/>
      <c r="H2" s="377" t="n">
        <f aca="false">IF(März!L4=0,0,IF(März!N4=0,1,IF(März!L4&gt;März!N4,1+(1-März!L4/März!N4)*-1,1-März!L4/März!N4)))</f>
        <v>0</v>
      </c>
      <c r="I2" s="378" t="n">
        <f aca="false">März!L4-März!N4</f>
        <v>0</v>
      </c>
      <c r="J2" s="377"/>
      <c r="K2" s="379" t="n">
        <f aca="false">IF(April!L4=0,0,IF(April!N4=0,1,IF(April!L4&gt;April!N4,1+(1-April!L4/April!N4)*-1,1-April!L4/April!N4)))</f>
        <v>0</v>
      </c>
      <c r="L2" s="380" t="n">
        <f aca="false">April!L4-April!N4</f>
        <v>0</v>
      </c>
      <c r="M2" s="379"/>
      <c r="N2" s="377" t="n">
        <f aca="false">IF(Mai!L4=0,0,IF(Mai!N4=0,1,IF(Mai!L4&gt;Mai!N4,1+(1-Mai!L4/Mai!N4)*-1,1-Mai!L4/Mai!N4)))</f>
        <v>0</v>
      </c>
      <c r="O2" s="378" t="n">
        <f aca="false">Mai!L4-Mai!N4</f>
        <v>0</v>
      </c>
      <c r="P2" s="377"/>
      <c r="Q2" s="379" t="n">
        <f aca="false">IF(Juni!L4=0,0,IF(Juni!N4=0,1,IF(Juni!L4&gt;Juni!N4,1+(1-Juni!L4/Juni!N4)*-1,1-Juni!L4/Juni!N4)))</f>
        <v>0</v>
      </c>
      <c r="R2" s="380" t="n">
        <f aca="false">Juni!L4-Juni!N4</f>
        <v>0</v>
      </c>
      <c r="S2" s="379"/>
      <c r="T2" s="377" t="n">
        <f aca="false">IF(Juli!L4=0,0,IF(Juli!N4=0,1,IF(Juli!L4&gt;Juli!N4,1+(1-Juli!L4/Juli!N4)*-1,1-Juli!L4/Juli!N4)))</f>
        <v>0</v>
      </c>
      <c r="U2" s="378" t="n">
        <f aca="false">Juli!L4-Juli!N4</f>
        <v>0</v>
      </c>
      <c r="V2" s="377"/>
      <c r="W2" s="379" t="n">
        <f aca="false">IF(August!L4=0,0,IF(August!N4=0,1,IF(August!L4&gt;August!N4,1+(1-August!L4/August!N4)*-1,1-August!L4/August!N4)))</f>
        <v>0</v>
      </c>
      <c r="X2" s="380" t="n">
        <f aca="false">August!L4-August!N4</f>
        <v>0</v>
      </c>
      <c r="Y2" s="379"/>
      <c r="Z2" s="377" t="n">
        <f aca="false">IF(September!L4=0,0,IF(September!N4=0,1,IF(September!L4&gt;September!N4,1+(1-September!L4/September!N4)*-1,1-September!L4/September!N4)))</f>
        <v>0</v>
      </c>
      <c r="AA2" s="378" t="n">
        <f aca="false">September!L4-September!N4</f>
        <v>0</v>
      </c>
      <c r="AB2" s="377"/>
      <c r="AC2" s="379" t="n">
        <f aca="false">IF(Oktober!L4=0,0,IF(Oktober!N4=0,1,IF(Oktober!L4&gt;Oktober!N4,1+(1-Oktober!L4/Oktober!N4)*-1,1-Oktober!L4/Oktober!N4)))</f>
        <v>0</v>
      </c>
      <c r="AD2" s="380" t="n">
        <f aca="false">Oktober!L4-Oktober!N4</f>
        <v>0</v>
      </c>
      <c r="AE2" s="379"/>
      <c r="AF2" s="377" t="n">
        <f aca="false">IF(November!L4=0,0,IF(November!N4=0,1,IF(November!L4&gt;November!N4,1+(1-November!L4/November!N4)*-1,1-November!L4/November!N4)))</f>
        <v>0</v>
      </c>
      <c r="AG2" s="378" t="n">
        <f aca="false">November!L4-November!N4</f>
        <v>-0.291666666666667</v>
      </c>
      <c r="AH2" s="377"/>
      <c r="AI2" s="379" t="n">
        <f aca="false">IF(Dezember!L4=0,0,IF(Dezember!N4=0,1,IF(Dezember!L4&gt;Dezember!N4,1+(1-Dezember!L4/Dezember!N4)*-1,1-Dezember!L4/Dezember!N4)))</f>
        <v>0</v>
      </c>
      <c r="AJ2" s="380" t="n">
        <f aca="false">Dezember!L4-Dezember!N4</f>
        <v>0</v>
      </c>
      <c r="AK2" s="379"/>
    </row>
    <row r="3" customFormat="false" ht="10" hidden="false" customHeight="false" outlineLevel="0" collapsed="false">
      <c r="B3" s="377" t="n">
        <f aca="false">IF(Januar!L5=0,0,IF(Januar!N5=0,1,IF(Januar!L5&gt;Januar!N5,1+(1-Januar!L5/Januar!N5)*-1,1-Januar!L5/Januar!N5)))</f>
        <v>0</v>
      </c>
      <c r="C3" s="378" t="n">
        <f aca="false">Januar!L5-Januar!N5</f>
        <v>0</v>
      </c>
      <c r="D3" s="377"/>
      <c r="E3" s="379" t="n">
        <f aca="false">IF(Februar!L5=0,0,IF(Februar!N5=0,1,IF(Februar!L5&gt;Februar!N5,1+(1-Februar!L5/Februar!N5)*-1,1-Februar!L5/Februar!N5)))</f>
        <v>0</v>
      </c>
      <c r="F3" s="380" t="n">
        <f aca="false">Februar!L5-Februar!N5</f>
        <v>0</v>
      </c>
      <c r="G3" s="379"/>
      <c r="H3" s="377" t="n">
        <f aca="false">IF(März!L5=0,0,IF(März!N5=0,1,IF(März!L5&gt;März!N5,1+(1-März!L5/März!N5)*-1,1-März!L5/März!N5)))</f>
        <v>0</v>
      </c>
      <c r="I3" s="378" t="n">
        <f aca="false">März!L5-März!N5</f>
        <v>0</v>
      </c>
      <c r="J3" s="377"/>
      <c r="K3" s="379" t="n">
        <f aca="false">IF(April!L5=0,0,IF(April!N5=0,1,IF(April!L5&gt;April!N5,1+(1-April!L5/April!N5)*-1,1-April!L5/April!N5)))</f>
        <v>0</v>
      </c>
      <c r="L3" s="380" t="n">
        <f aca="false">April!L5-April!N5</f>
        <v>-0.291666666666667</v>
      </c>
      <c r="M3" s="379"/>
      <c r="N3" s="377" t="n">
        <f aca="false">IF(Mai!L5=0,0,IF(Mai!N5=0,1,IF(Mai!L5&gt;Mai!N5,1+(1-Mai!L5/Mai!N5)*-1,1-Mai!L5/Mai!N5)))</f>
        <v>0</v>
      </c>
      <c r="O3" s="378" t="n">
        <f aca="false">Mai!L5-Mai!N5</f>
        <v>0</v>
      </c>
      <c r="P3" s="377"/>
      <c r="Q3" s="379" t="n">
        <f aca="false">IF(Juni!L5=0,0,IF(Juni!N5=0,1,IF(Juni!L5&gt;Juni!N5,1+(1-Juni!L5/Juni!N5)*-1,1-Juni!L5/Juni!N5)))</f>
        <v>0</v>
      </c>
      <c r="R3" s="380" t="n">
        <f aca="false">Juni!L5-Juni!N5</f>
        <v>0</v>
      </c>
      <c r="S3" s="379"/>
      <c r="T3" s="377" t="n">
        <f aca="false">IF(Juli!L5=0,0,IF(Juli!N5=0,1,IF(Juli!L5&gt;Juli!N5,1+(1-Juli!L5/Juli!N5)*-1,1-Juli!L5/Juli!N5)))</f>
        <v>0</v>
      </c>
      <c r="U3" s="378" t="n">
        <f aca="false">Juli!L5-Juli!N5</f>
        <v>0</v>
      </c>
      <c r="V3" s="377"/>
      <c r="W3" s="379" t="n">
        <f aca="false">IF(August!L5=0,0,IF(August!N5=0,1,IF(August!L5&gt;August!N5,1+(1-August!L5/August!N5)*-1,1-August!L5/August!N5)))</f>
        <v>0</v>
      </c>
      <c r="X3" s="380" t="n">
        <f aca="false">August!L5-August!N5</f>
        <v>0</v>
      </c>
      <c r="Y3" s="379"/>
      <c r="Z3" s="377" t="n">
        <f aca="false">IF(September!L5=0,0,IF(September!N5=0,1,IF(September!L5&gt;September!N5,1+(1-September!L5/September!N5)*-1,1-September!L5/September!N5)))</f>
        <v>0</v>
      </c>
      <c r="AA3" s="378" t="n">
        <f aca="false">September!L5-September!N5</f>
        <v>0</v>
      </c>
      <c r="AB3" s="377"/>
      <c r="AC3" s="379" t="n">
        <f aca="false">IF(Oktober!L5=0,0,IF(Oktober!N5=0,1,IF(Oktober!L5&gt;Oktober!N5,1+(1-Oktober!L5/Oktober!N5)*-1,1-Oktober!L5/Oktober!N5)))</f>
        <v>0</v>
      </c>
      <c r="AD3" s="380" t="n">
        <f aca="false">Oktober!L5-Oktober!N5</f>
        <v>0</v>
      </c>
      <c r="AE3" s="379"/>
      <c r="AF3" s="377" t="n">
        <f aca="false">IF(November!L5=0,0,IF(November!N5=0,1,IF(November!L5&gt;November!N5,1+(1-November!L5/November!N5)*-1,1-November!L5/November!N5)))</f>
        <v>0</v>
      </c>
      <c r="AG3" s="378" t="n">
        <f aca="false">November!L5-November!N5</f>
        <v>0</v>
      </c>
      <c r="AH3" s="377"/>
      <c r="AI3" s="379" t="n">
        <f aca="false">IF(Dezember!L5=0,0,IF(Dezember!N5=0,1,IF(Dezember!L5&gt;Dezember!N5,1+(1-Dezember!L5/Dezember!N5)*-1,1-Dezember!L5/Dezember!N5)))</f>
        <v>0</v>
      </c>
      <c r="AJ3" s="380" t="n">
        <f aca="false">Dezember!L5-Dezember!N5</f>
        <v>0</v>
      </c>
      <c r="AK3" s="379"/>
    </row>
    <row r="4" customFormat="false" ht="10" hidden="false" customHeight="false" outlineLevel="0" collapsed="false">
      <c r="B4" s="377" t="n">
        <f aca="false">IF(Januar!L6=0,0,IF(Januar!N6=0,1,IF(Januar!L6&gt;Januar!N6,1+(1-Januar!L6/Januar!N6)*-1,1-Januar!L6/Januar!N6)))</f>
        <v>0</v>
      </c>
      <c r="C4" s="378" t="n">
        <f aca="false">Januar!L6-Januar!N6</f>
        <v>0</v>
      </c>
      <c r="D4" s="377"/>
      <c r="E4" s="379" t="n">
        <f aca="false">IF(Februar!L6=0,0,IF(Februar!N6=0,1,IF(Februar!L6&gt;Februar!N6,1+(1-Februar!L6/Februar!N6)*-1,1-Februar!L6/Februar!N6)))</f>
        <v>0</v>
      </c>
      <c r="F4" s="380" t="n">
        <f aca="false">Februar!L6-Februar!N6</f>
        <v>0</v>
      </c>
      <c r="G4" s="379"/>
      <c r="H4" s="377" t="n">
        <f aca="false">IF(März!L6=0,0,IF(März!N6=0,1,IF(März!L6&gt;März!N6,1+(1-März!L6/März!N6)*-1,1-März!L6/März!N6)))</f>
        <v>0</v>
      </c>
      <c r="I4" s="378" t="n">
        <f aca="false">März!L6-März!N6</f>
        <v>0</v>
      </c>
      <c r="J4" s="377"/>
      <c r="K4" s="379" t="n">
        <f aca="false">IF(April!L6=0,0,IF(April!N6=0,1,IF(April!L6&gt;April!N6,1+(1-April!L6/April!N6)*-1,1-April!L6/April!N6)))</f>
        <v>0</v>
      </c>
      <c r="L4" s="380" t="n">
        <f aca="false">April!L6-April!N6</f>
        <v>0</v>
      </c>
      <c r="M4" s="379"/>
      <c r="N4" s="377" t="n">
        <f aca="false">IF(Mai!L6=0,0,IF(Mai!N6=0,1,IF(Mai!L6&gt;Mai!N6,1+(1-Mai!L6/Mai!N6)*-1,1-Mai!L6/Mai!N6)))</f>
        <v>0</v>
      </c>
      <c r="O4" s="378" t="n">
        <f aca="false">Mai!L6-Mai!N6</f>
        <v>0</v>
      </c>
      <c r="P4" s="377"/>
      <c r="Q4" s="379" t="n">
        <f aca="false">IF(Juni!L6=0,0,IF(Juni!N6=0,1,IF(Juni!L6&gt;Juni!N6,1+(1-Juni!L6/Juni!N6)*-1,1-Juni!L6/Juni!N6)))</f>
        <v>0</v>
      </c>
      <c r="R4" s="380" t="n">
        <f aca="false">Juni!L6-Juni!N6</f>
        <v>-0.291666666666667</v>
      </c>
      <c r="S4" s="379"/>
      <c r="T4" s="377" t="n">
        <f aca="false">IF(Juli!L6=0,0,IF(Juli!N6=0,1,IF(Juli!L6&gt;Juli!N6,1+(1-Juli!L6/Juli!N6)*-1,1-Juli!L6/Juli!N6)))</f>
        <v>0</v>
      </c>
      <c r="U4" s="378" t="n">
        <f aca="false">Juli!L6-Juli!N6</f>
        <v>0</v>
      </c>
      <c r="V4" s="377"/>
      <c r="W4" s="379" t="n">
        <f aca="false">IF(August!L6=0,0,IF(August!N6=0,1,IF(August!L6&gt;August!N6,1+(1-August!L6/August!N6)*-1,1-August!L6/August!N6)))</f>
        <v>0</v>
      </c>
      <c r="X4" s="380" t="n">
        <f aca="false">August!L6-August!N6</f>
        <v>0</v>
      </c>
      <c r="Y4" s="379"/>
      <c r="Z4" s="377" t="n">
        <f aca="false">IF(September!L6=0,0,IF(September!N6=0,1,IF(September!L6&gt;September!N6,1+(1-September!L6/September!N6)*-1,1-September!L6/September!N6)))</f>
        <v>0</v>
      </c>
      <c r="AA4" s="378" t="n">
        <f aca="false">September!L6-September!N6</f>
        <v>0</v>
      </c>
      <c r="AB4" s="377"/>
      <c r="AC4" s="379" t="n">
        <f aca="false">IF(Oktober!L6=0,0,IF(Oktober!N6=0,1,IF(Oktober!L6&gt;Oktober!N6,1+(1-Oktober!L6/Oktober!N6)*-1,1-Oktober!L6/Oktober!N6)))</f>
        <v>0</v>
      </c>
      <c r="AD4" s="380" t="n">
        <f aca="false">Oktober!L6-Oktober!N6</f>
        <v>0</v>
      </c>
      <c r="AE4" s="379"/>
      <c r="AF4" s="377" t="n">
        <f aca="false">IF(November!L6=0,0,IF(November!N6=0,1,IF(November!L6&gt;November!N6,1+(1-November!L6/November!N6)*-1,1-November!L6/November!N6)))</f>
        <v>0</v>
      </c>
      <c r="AG4" s="378" t="n">
        <f aca="false">November!L6-November!N6</f>
        <v>0</v>
      </c>
      <c r="AH4" s="377"/>
      <c r="AI4" s="379" t="n">
        <f aca="false">IF(Dezember!L6=0,0,IF(Dezember!N6=0,1,IF(Dezember!L6&gt;Dezember!N6,1+(1-Dezember!L6/Dezember!N6)*-1,1-Dezember!L6/Dezember!N6)))</f>
        <v>0</v>
      </c>
      <c r="AJ4" s="380" t="n">
        <f aca="false">Dezember!L6-Dezember!N6</f>
        <v>0</v>
      </c>
      <c r="AK4" s="379"/>
    </row>
    <row r="5" customFormat="false" ht="10" hidden="false" customHeight="false" outlineLevel="0" collapsed="false">
      <c r="B5" s="377" t="n">
        <f aca="false">IF(Januar!L7=0,0,IF(Januar!N7=0,1,IF(Januar!L7&gt;Januar!N7,1+(1-Januar!L7/Januar!N7)*-1,1-Januar!L7/Januar!N7)))</f>
        <v>0</v>
      </c>
      <c r="C5" s="378" t="n">
        <f aca="false">Januar!L7-Januar!N7</f>
        <v>0</v>
      </c>
      <c r="D5" s="377"/>
      <c r="E5" s="379" t="n">
        <f aca="false">IF(Februar!L7=0,0,IF(Februar!N7=0,1,IF(Februar!L7&gt;Februar!N7,1+(1-Februar!L7/Februar!N7)*-1,1-Februar!L7/Februar!N7)))</f>
        <v>0</v>
      </c>
      <c r="F5" s="380" t="n">
        <f aca="false">Februar!L7-Februar!N7</f>
        <v>0</v>
      </c>
      <c r="G5" s="379"/>
      <c r="H5" s="377" t="n">
        <f aca="false">IF(März!L7=0,0,IF(März!N7=0,1,IF(März!L7&gt;März!N7,1+(1-März!L7/März!N7)*-1,1-März!L7/März!N7)))</f>
        <v>0</v>
      </c>
      <c r="I5" s="378" t="n">
        <f aca="false">März!L7-März!N7</f>
        <v>0</v>
      </c>
      <c r="J5" s="377"/>
      <c r="K5" s="379" t="n">
        <f aca="false">IF(April!L7=0,0,IF(April!N7=0,1,IF(April!L7&gt;April!N7,1+(1-April!L7/April!N7)*-1,1-April!L7/April!N7)))</f>
        <v>0</v>
      </c>
      <c r="L5" s="380" t="n">
        <f aca="false">April!L7-April!N7</f>
        <v>0</v>
      </c>
      <c r="M5" s="379"/>
      <c r="N5" s="377" t="n">
        <f aca="false">IF(Mai!L7=0,0,IF(Mai!N7=0,1,IF(Mai!L7&gt;Mai!N7,1+(1-Mai!L7/Mai!N7)*-1,1-Mai!L7/Mai!N7)))</f>
        <v>0</v>
      </c>
      <c r="O5" s="378" t="n">
        <f aca="false">Mai!L7-Mai!N7</f>
        <v>0</v>
      </c>
      <c r="P5" s="377"/>
      <c r="Q5" s="379" t="n">
        <f aca="false">IF(Juni!L7=0,0,IF(Juni!N7=0,1,IF(Juni!L7&gt;Juni!N7,1+(1-Juni!L7/Juni!N7)*-1,1-Juni!L7/Juni!N7)))</f>
        <v>0</v>
      </c>
      <c r="R5" s="380" t="n">
        <f aca="false">Juni!L7-Juni!N7</f>
        <v>0</v>
      </c>
      <c r="S5" s="379"/>
      <c r="T5" s="377" t="n">
        <f aca="false">IF(Juli!L7=0,0,IF(Juli!N7=0,1,IF(Juli!L7&gt;Juli!N7,1+(1-Juli!L7/Juli!N7)*-1,1-Juli!L7/Juli!N7)))</f>
        <v>0</v>
      </c>
      <c r="U5" s="378" t="n">
        <f aca="false">Juli!L7-Juli!N7</f>
        <v>0</v>
      </c>
      <c r="V5" s="377"/>
      <c r="W5" s="379" t="n">
        <f aca="false">IF(August!L7=0,0,IF(August!N7=0,1,IF(August!L7&gt;August!N7,1+(1-August!L7/August!N7)*-1,1-August!L7/August!N7)))</f>
        <v>0</v>
      </c>
      <c r="X5" s="380" t="n">
        <f aca="false">August!L7-August!N7</f>
        <v>0</v>
      </c>
      <c r="Y5" s="379"/>
      <c r="Z5" s="377" t="n">
        <f aca="false">IF(September!L7=0,0,IF(September!N7=0,1,IF(September!L7&gt;September!N7,1+(1-September!L7/September!N7)*-1,1-September!L7/September!N7)))</f>
        <v>0</v>
      </c>
      <c r="AA5" s="378" t="n">
        <f aca="false">September!L7-September!N7</f>
        <v>0</v>
      </c>
      <c r="AB5" s="377"/>
      <c r="AC5" s="379" t="n">
        <f aca="false">IF(Oktober!L7=0,0,IF(Oktober!N7=0,1,IF(Oktober!L7&gt;Oktober!N7,1+(1-Oktober!L7/Oktober!N7)*-1,1-Oktober!L7/Oktober!N7)))</f>
        <v>0</v>
      </c>
      <c r="AD5" s="380" t="n">
        <f aca="false">Oktober!L7-Oktober!N7</f>
        <v>0</v>
      </c>
      <c r="AE5" s="379"/>
      <c r="AF5" s="377" t="n">
        <f aca="false">IF(November!L7=0,0,IF(November!N7=0,1,IF(November!L7&gt;November!N7,1+(1-November!L7/November!N7)*-1,1-November!L7/November!N7)))</f>
        <v>0</v>
      </c>
      <c r="AG5" s="378" t="n">
        <f aca="false">November!L7-November!N7</f>
        <v>0</v>
      </c>
      <c r="AH5" s="377"/>
      <c r="AI5" s="379" t="n">
        <f aca="false">IF(Dezember!L7=0,0,IF(Dezember!N7=0,1,IF(Dezember!L7&gt;Dezember!N7,1+(1-Dezember!L7/Dezember!N7)*-1,1-Dezember!L7/Dezember!N7)))</f>
        <v>0</v>
      </c>
      <c r="AJ5" s="380" t="n">
        <f aca="false">Dezember!L7-Dezember!N7</f>
        <v>0</v>
      </c>
      <c r="AK5" s="379"/>
    </row>
    <row r="6" customFormat="false" ht="10" hidden="false" customHeight="false" outlineLevel="0" collapsed="false">
      <c r="B6" s="377" t="n">
        <f aca="false">IF(Januar!L8=0,0,IF(Januar!N8=0,1,IF(Januar!L8&gt;Januar!N8,1+(1-Januar!L8/Januar!N8)*-1,1-Januar!L8/Januar!N8)))</f>
        <v>0</v>
      </c>
      <c r="C6" s="378" t="n">
        <f aca="false">Januar!L8-Januar!N8</f>
        <v>0</v>
      </c>
      <c r="D6" s="377"/>
      <c r="E6" s="379" t="n">
        <f aca="false">IF(Februar!L8=0,0,IF(Februar!N8=0,1,IF(Februar!L8&gt;Februar!N8,1+(1-Februar!L8/Februar!N8)*-1,1-Februar!L8/Februar!N8)))</f>
        <v>0</v>
      </c>
      <c r="F6" s="380" t="n">
        <f aca="false">Februar!L8-Februar!N8</f>
        <v>0</v>
      </c>
      <c r="G6" s="379"/>
      <c r="H6" s="377" t="n">
        <f aca="false">IF(März!L8=0,0,IF(März!N8=0,1,IF(März!L8&gt;März!N8,1+(1-März!L8/März!N8)*-1,1-März!L8/März!N8)))</f>
        <v>0</v>
      </c>
      <c r="I6" s="378" t="n">
        <f aca="false">März!L8-März!N8</f>
        <v>0</v>
      </c>
      <c r="J6" s="377"/>
      <c r="K6" s="379" t="n">
        <f aca="false">IF(April!L8=0,0,IF(April!N8=0,1,IF(April!L8&gt;April!N8,1+(1-April!L8/April!N8)*-1,1-April!L8/April!N8)))</f>
        <v>0</v>
      </c>
      <c r="L6" s="380" t="n">
        <f aca="false">April!L8-April!N8</f>
        <v>-0.291666666666667</v>
      </c>
      <c r="M6" s="379"/>
      <c r="N6" s="377" t="n">
        <f aca="false">IF(Mai!L8=0,0,IF(Mai!N8=0,1,IF(Mai!L8&gt;Mai!N8,1+(1-Mai!L8/Mai!N8)*-1,1-Mai!L8/Mai!N8)))</f>
        <v>0</v>
      </c>
      <c r="O6" s="378" t="n">
        <f aca="false">Mai!L8-Mai!N8</f>
        <v>0</v>
      </c>
      <c r="P6" s="377"/>
      <c r="Q6" s="379" t="n">
        <f aca="false">IF(Juni!L8=0,0,IF(Juni!N8=0,1,IF(Juni!L8&gt;Juni!N8,1+(1-Juni!L8/Juni!N8)*-1,1-Juni!L8/Juni!N8)))</f>
        <v>0</v>
      </c>
      <c r="R6" s="380" t="n">
        <f aca="false">Juni!L8-Juni!N8</f>
        <v>0</v>
      </c>
      <c r="S6" s="379"/>
      <c r="T6" s="377" t="n">
        <f aca="false">IF(Juli!L8=0,0,IF(Juli!N8=0,1,IF(Juli!L8&gt;Juli!N8,1+(1-Juli!L8/Juli!N8)*-1,1-Juli!L8/Juli!N8)))</f>
        <v>0</v>
      </c>
      <c r="U6" s="378" t="n">
        <f aca="false">Juli!L8-Juli!N8</f>
        <v>0</v>
      </c>
      <c r="V6" s="377"/>
      <c r="W6" s="379" t="n">
        <f aca="false">IF(August!L8=0,0,IF(August!N8=0,1,IF(August!L8&gt;August!N8,1+(1-August!L8/August!N8)*-1,1-August!L8/August!N8)))</f>
        <v>0</v>
      </c>
      <c r="X6" s="380" t="n">
        <f aca="false">August!L8-August!N8</f>
        <v>0</v>
      </c>
      <c r="Y6" s="379"/>
      <c r="Z6" s="377" t="n">
        <f aca="false">IF(September!L8=0,0,IF(September!N8=0,1,IF(September!L8&gt;September!N8,1+(1-September!L8/September!N8)*-1,1-September!L8/September!N8)))</f>
        <v>0</v>
      </c>
      <c r="AA6" s="378" t="n">
        <f aca="false">September!L8-September!N8</f>
        <v>0</v>
      </c>
      <c r="AB6" s="377"/>
      <c r="AC6" s="379" t="n">
        <f aca="false">IF(Oktober!L8=0,0,IF(Oktober!N8=0,1,IF(Oktober!L8&gt;Oktober!N8,1+(1-Oktober!L8/Oktober!N8)*-1,1-Oktober!L8/Oktober!N8)))</f>
        <v>0</v>
      </c>
      <c r="AD6" s="380" t="n">
        <f aca="false">Oktober!L8-Oktober!N8</f>
        <v>0</v>
      </c>
      <c r="AE6" s="379"/>
      <c r="AF6" s="377" t="n">
        <f aca="false">IF(November!L8=0,0,IF(November!N8=0,1,IF(November!L8&gt;November!N8,1+(1-November!L8/November!N8)*-1,1-November!L8/November!N8)))</f>
        <v>0</v>
      </c>
      <c r="AG6" s="378" t="n">
        <f aca="false">November!L8-November!N8</f>
        <v>0</v>
      </c>
      <c r="AH6" s="377"/>
      <c r="AI6" s="379" t="n">
        <f aca="false">IF(Dezember!L8=0,0,IF(Dezember!N8=0,1,IF(Dezember!L8&gt;Dezember!N8,1+(1-Dezember!L8/Dezember!N8)*-1,1-Dezember!L8/Dezember!N8)))</f>
        <v>0</v>
      </c>
      <c r="AJ6" s="380" t="n">
        <f aca="false">Dezember!L8-Dezember!N8</f>
        <v>0</v>
      </c>
      <c r="AK6" s="379"/>
    </row>
    <row r="7" customFormat="false" ht="10" hidden="false" customHeight="false" outlineLevel="0" collapsed="false">
      <c r="B7" s="377" t="n">
        <f aca="false">IF(Januar!L9=0,0,IF(Januar!N9=0,1,IF(Januar!L9&gt;Januar!N9,1+(1-Januar!L9/Januar!N9)*-1,1-Januar!L9/Januar!N9)))</f>
        <v>0</v>
      </c>
      <c r="C7" s="378" t="n">
        <f aca="false">Januar!L9-Januar!N9</f>
        <v>-0.291666666666667</v>
      </c>
      <c r="D7" s="377"/>
      <c r="E7" s="379" t="n">
        <f aca="false">IF(Februar!L9=0,0,IF(Februar!N9=0,1,IF(Februar!L9&gt;Februar!N9,1+(1-Februar!L9/Februar!N9)*-1,1-Februar!L9/Februar!N9)))</f>
        <v>0</v>
      </c>
      <c r="F7" s="380" t="n">
        <f aca="false">Februar!L9-Februar!N9</f>
        <v>0</v>
      </c>
      <c r="G7" s="379"/>
      <c r="H7" s="377" t="n">
        <f aca="false">IF(März!L9=0,0,IF(März!N9=0,1,IF(März!L9&gt;März!N9,1+(1-März!L9/März!N9)*-1,1-März!L9/März!N9)))</f>
        <v>0</v>
      </c>
      <c r="I7" s="378" t="n">
        <f aca="false">März!L9-März!N9</f>
        <v>0</v>
      </c>
      <c r="J7" s="377"/>
      <c r="K7" s="379" t="n">
        <f aca="false">IF(April!L9=0,0,IF(April!N9=0,1,IF(April!L9&gt;April!N9,1+(1-April!L9/April!N9)*-1,1-April!L9/April!N9)))</f>
        <v>0</v>
      </c>
      <c r="L7" s="380" t="n">
        <f aca="false">April!L9-April!N9</f>
        <v>0</v>
      </c>
      <c r="M7" s="379"/>
      <c r="N7" s="377" t="n">
        <f aca="false">IF(Mai!L9=0,0,IF(Mai!N9=0,1,IF(Mai!L9&gt;Mai!N9,1+(1-Mai!L9/Mai!N9)*-1,1-Mai!L9/Mai!N9)))</f>
        <v>0</v>
      </c>
      <c r="O7" s="378" t="n">
        <f aca="false">Mai!L9-Mai!N9</f>
        <v>0</v>
      </c>
      <c r="P7" s="377"/>
      <c r="Q7" s="379" t="n">
        <f aca="false">IF(Juni!L9=0,0,IF(Juni!N9=0,1,IF(Juni!L9&gt;Juni!N9,1+(1-Juni!L9/Juni!N9)*-1,1-Juni!L9/Juni!N9)))</f>
        <v>0</v>
      </c>
      <c r="R7" s="380" t="n">
        <f aca="false">Juni!L9-Juni!N9</f>
        <v>0</v>
      </c>
      <c r="S7" s="379"/>
      <c r="T7" s="377" t="n">
        <f aca="false">IF(Juli!L9=0,0,IF(Juli!N9=0,1,IF(Juli!L9&gt;Juli!N9,1+(1-Juli!L9/Juli!N9)*-1,1-Juli!L9/Juli!N9)))</f>
        <v>0</v>
      </c>
      <c r="U7" s="378" t="n">
        <f aca="false">Juli!L9-Juli!N9</f>
        <v>0</v>
      </c>
      <c r="V7" s="377"/>
      <c r="W7" s="379" t="n">
        <f aca="false">IF(August!L9=0,0,IF(August!N9=0,1,IF(August!L9&gt;August!N9,1+(1-August!L9/August!N9)*-1,1-August!L9/August!N9)))</f>
        <v>0</v>
      </c>
      <c r="X7" s="380" t="n">
        <f aca="false">August!L9-August!N9</f>
        <v>0</v>
      </c>
      <c r="Y7" s="379"/>
      <c r="Z7" s="377" t="n">
        <f aca="false">IF(September!L9=0,0,IF(September!N9=0,1,IF(September!L9&gt;September!N9,1+(1-September!L9/September!N9)*-1,1-September!L9/September!N9)))</f>
        <v>0</v>
      </c>
      <c r="AA7" s="378" t="n">
        <f aca="false">September!L9-September!N9</f>
        <v>0</v>
      </c>
      <c r="AB7" s="377"/>
      <c r="AC7" s="379" t="n">
        <f aca="false">IF(Oktober!L9=0,0,IF(Oktober!N9=0,1,IF(Oktober!L9&gt;Oktober!N9,1+(1-Oktober!L9/Oktober!N9)*-1,1-Oktober!L9/Oktober!N9)))</f>
        <v>0</v>
      </c>
      <c r="AD7" s="380" t="n">
        <f aca="false">Oktober!L9-Oktober!N9</f>
        <v>0</v>
      </c>
      <c r="AE7" s="379"/>
      <c r="AF7" s="377" t="n">
        <f aca="false">IF(November!L9=0,0,IF(November!N9=0,1,IF(November!L9&gt;November!N9,1+(1-November!L9/November!N9)*-1,1-November!L9/November!N9)))</f>
        <v>0</v>
      </c>
      <c r="AG7" s="378" t="n">
        <f aca="false">November!L9-November!N9</f>
        <v>0</v>
      </c>
      <c r="AH7" s="377"/>
      <c r="AI7" s="379" t="n">
        <f aca="false">IF(Dezember!L9=0,0,IF(Dezember!N9=0,1,IF(Dezember!L9&gt;Dezember!N9,1+(1-Dezember!L9/Dezember!N9)*-1,1-Dezember!L9/Dezember!N9)))</f>
        <v>0</v>
      </c>
      <c r="AJ7" s="380" t="n">
        <f aca="false">Dezember!L9-Dezember!N9</f>
        <v>0</v>
      </c>
      <c r="AK7" s="379"/>
    </row>
    <row r="8" customFormat="false" ht="10" hidden="false" customHeight="false" outlineLevel="0" collapsed="false">
      <c r="B8" s="377" t="n">
        <f aca="false">IF(Januar!L10=0,0,IF(Januar!N10=0,1,IF(Januar!L10&gt;Januar!N10,1+(1-Januar!L10/Januar!N10)*-1,1-Januar!L10/Januar!N10)))</f>
        <v>0</v>
      </c>
      <c r="C8" s="378" t="n">
        <f aca="false">Januar!L10-Januar!N10</f>
        <v>0</v>
      </c>
      <c r="D8" s="377"/>
      <c r="E8" s="379" t="n">
        <f aca="false">IF(Februar!L10=0,0,IF(Februar!N10=0,1,IF(Februar!L10&gt;Februar!N10,1+(1-Februar!L10/Februar!N10)*-1,1-Februar!L10/Februar!N10)))</f>
        <v>0</v>
      </c>
      <c r="F8" s="380" t="n">
        <f aca="false">Februar!L10-Februar!N10</f>
        <v>0</v>
      </c>
      <c r="G8" s="379"/>
      <c r="H8" s="377" t="n">
        <f aca="false">IF(März!L10=0,0,IF(März!N10=0,1,IF(März!L10&gt;März!N10,1+(1-März!L10/März!N10)*-1,1-März!L10/März!N10)))</f>
        <v>0</v>
      </c>
      <c r="I8" s="378" t="n">
        <f aca="false">März!L10-März!N10</f>
        <v>0</v>
      </c>
      <c r="J8" s="377"/>
      <c r="K8" s="379" t="n">
        <f aca="false">IF(April!L10=0,0,IF(April!N10=0,1,IF(April!L10&gt;April!N10,1+(1-April!L10/April!N10)*-1,1-April!L10/April!N10)))</f>
        <v>0</v>
      </c>
      <c r="L8" s="380" t="n">
        <f aca="false">April!L10-April!N10</f>
        <v>0</v>
      </c>
      <c r="M8" s="379"/>
      <c r="N8" s="377" t="n">
        <f aca="false">IF(Mai!L10=0,0,IF(Mai!N10=0,1,IF(Mai!L10&gt;Mai!N10,1+(1-Mai!L10/Mai!N10)*-1,1-Mai!L10/Mai!N10)))</f>
        <v>0</v>
      </c>
      <c r="O8" s="378" t="n">
        <f aca="false">Mai!L10-Mai!N10</f>
        <v>0</v>
      </c>
      <c r="P8" s="377"/>
      <c r="Q8" s="379" t="n">
        <f aca="false">IF(Juni!L10=0,0,IF(Juni!N10=0,1,IF(Juni!L10&gt;Juni!N10,1+(1-Juni!L10/Juni!N10)*-1,1-Juni!L10/Juni!N10)))</f>
        <v>0</v>
      </c>
      <c r="R8" s="380" t="n">
        <f aca="false">Juni!L10-Juni!N10</f>
        <v>0</v>
      </c>
      <c r="S8" s="379"/>
      <c r="T8" s="377" t="n">
        <f aca="false">IF(Juli!L10=0,0,IF(Juli!N10=0,1,IF(Juli!L10&gt;Juli!N10,1+(1-Juli!L10/Juli!N10)*-1,1-Juli!L10/Juli!N10)))</f>
        <v>0</v>
      </c>
      <c r="U8" s="378" t="n">
        <f aca="false">Juli!L10-Juli!N10</f>
        <v>0</v>
      </c>
      <c r="V8" s="377"/>
      <c r="W8" s="379" t="n">
        <f aca="false">IF(August!L10=0,0,IF(August!N10=0,1,IF(August!L10&gt;August!N10,1+(1-August!L10/August!N10)*-1,1-August!L10/August!N10)))</f>
        <v>0</v>
      </c>
      <c r="X8" s="380" t="n">
        <f aca="false">August!L10-August!N10</f>
        <v>0</v>
      </c>
      <c r="Y8" s="379"/>
      <c r="Z8" s="377" t="n">
        <f aca="false">IF(September!L10=0,0,IF(September!N10=0,1,IF(September!L10&gt;September!N10,1+(1-September!L10/September!N10)*-1,1-September!L10/September!N10)))</f>
        <v>0</v>
      </c>
      <c r="AA8" s="378" t="n">
        <f aca="false">September!L10-September!N10</f>
        <v>0</v>
      </c>
      <c r="AB8" s="377"/>
      <c r="AC8" s="379" t="n">
        <f aca="false">IF(Oktober!L10=0,0,IF(Oktober!N10=0,1,IF(Oktober!L10&gt;Oktober!N10,1+(1-Oktober!L10/Oktober!N10)*-1,1-Oktober!L10/Oktober!N10)))</f>
        <v>0</v>
      </c>
      <c r="AD8" s="380" t="n">
        <f aca="false">Oktober!L10-Oktober!N10</f>
        <v>0</v>
      </c>
      <c r="AE8" s="379"/>
      <c r="AF8" s="377" t="n">
        <f aca="false">IF(November!L10=0,0,IF(November!N10=0,1,IF(November!L10&gt;November!N10,1+(1-November!L10/November!N10)*-1,1-November!L10/November!N10)))</f>
        <v>0</v>
      </c>
      <c r="AG8" s="378" t="n">
        <f aca="false">November!L10-November!N10</f>
        <v>0</v>
      </c>
      <c r="AH8" s="377"/>
      <c r="AI8" s="379" t="n">
        <f aca="false">IF(Dezember!L10=0,0,IF(Dezember!N10=0,1,IF(Dezember!L10&gt;Dezember!N10,1+(1-Dezember!L10/Dezember!N10)*-1,1-Dezember!L10/Dezember!N10)))</f>
        <v>0</v>
      </c>
      <c r="AJ8" s="380" t="n">
        <f aca="false">Dezember!L10-Dezember!N10</f>
        <v>0</v>
      </c>
      <c r="AK8" s="379"/>
    </row>
    <row r="9" customFormat="false" ht="10" hidden="false" customHeight="false" outlineLevel="0" collapsed="false">
      <c r="B9" s="377" t="n">
        <f aca="false">IF(Januar!L11=0,0,IF(Januar!N11=0,1,IF(Januar!L11&gt;Januar!N11,1+(1-Januar!L11/Januar!N11)*-1,1-Januar!L11/Januar!N11)))</f>
        <v>0</v>
      </c>
      <c r="C9" s="378" t="n">
        <f aca="false">Januar!L11-Januar!N11</f>
        <v>0</v>
      </c>
      <c r="D9" s="377"/>
      <c r="E9" s="379" t="n">
        <f aca="false">IF(Februar!L11=0,0,IF(Februar!N11=0,1,IF(Februar!L11&gt;Februar!N11,1+(1-Februar!L11/Februar!N11)*-1,1-Februar!L11/Februar!N11)))</f>
        <v>0</v>
      </c>
      <c r="F9" s="380" t="n">
        <f aca="false">Februar!L11-Februar!N11</f>
        <v>0</v>
      </c>
      <c r="G9" s="379"/>
      <c r="H9" s="377" t="n">
        <f aca="false">IF(März!L11=0,0,IF(März!N11=0,1,IF(März!L11&gt;März!N11,1+(1-März!L11/März!N11)*-1,1-März!L11/März!N11)))</f>
        <v>0</v>
      </c>
      <c r="I9" s="378" t="n">
        <f aca="false">März!L11-März!N11</f>
        <v>-0.291666666666667</v>
      </c>
      <c r="J9" s="377"/>
      <c r="K9" s="379" t="n">
        <f aca="false">IF(April!L11=0,0,IF(April!N11=0,1,IF(April!L11&gt;April!N11,1+(1-April!L11/April!N11)*-1,1-April!L11/April!N11)))</f>
        <v>0</v>
      </c>
      <c r="L9" s="380" t="n">
        <f aca="false">April!L11-April!N11</f>
        <v>0</v>
      </c>
      <c r="M9" s="379"/>
      <c r="N9" s="377" t="n">
        <f aca="false">IF(Mai!L11=0,0,IF(Mai!N11=0,1,IF(Mai!L11&gt;Mai!N11,1+(1-Mai!L11/Mai!N11)*-1,1-Mai!L11/Mai!N11)))</f>
        <v>0</v>
      </c>
      <c r="O9" s="378" t="n">
        <f aca="false">Mai!L11-Mai!N11</f>
        <v>0</v>
      </c>
      <c r="P9" s="377"/>
      <c r="Q9" s="379" t="n">
        <f aca="false">IF(Juni!L11=0,0,IF(Juni!N11=0,1,IF(Juni!L11&gt;Juni!N11,1+(1-Juni!L11/Juni!N11)*-1,1-Juni!L11/Juni!N11)))</f>
        <v>0</v>
      </c>
      <c r="R9" s="380" t="n">
        <f aca="false">Juni!L11-Juni!N11</f>
        <v>0</v>
      </c>
      <c r="S9" s="379"/>
      <c r="T9" s="377" t="n">
        <f aca="false">IF(Juli!L11=0,0,IF(Juli!N11=0,1,IF(Juli!L11&gt;Juli!N11,1+(1-Juli!L11/Juli!N11)*-1,1-Juli!L11/Juli!N11)))</f>
        <v>0</v>
      </c>
      <c r="U9" s="378" t="n">
        <f aca="false">Juli!L11-Juli!N11</f>
        <v>0</v>
      </c>
      <c r="V9" s="377"/>
      <c r="W9" s="379" t="n">
        <f aca="false">IF(August!L11=0,0,IF(August!N11=0,1,IF(August!L11&gt;August!N11,1+(1-August!L11/August!N11)*-1,1-August!L11/August!N11)))</f>
        <v>0</v>
      </c>
      <c r="X9" s="380" t="n">
        <f aca="false">August!L11-August!N11</f>
        <v>0</v>
      </c>
      <c r="Y9" s="379"/>
      <c r="Z9" s="377" t="n">
        <f aca="false">IF(September!L11=0,0,IF(September!N11=0,1,IF(September!L11&gt;September!N11,1+(1-September!L11/September!N11)*-1,1-September!L11/September!N11)))</f>
        <v>0</v>
      </c>
      <c r="AA9" s="378" t="n">
        <f aca="false">September!L11-September!N11</f>
        <v>0</v>
      </c>
      <c r="AB9" s="377"/>
      <c r="AC9" s="379" t="n">
        <f aca="false">IF(Oktober!L11=0,0,IF(Oktober!N11=0,1,IF(Oktober!L11&gt;Oktober!N11,1+(1-Oktober!L11/Oktober!N11)*-1,1-Oktober!L11/Oktober!N11)))</f>
        <v>0</v>
      </c>
      <c r="AD9" s="380" t="n">
        <f aca="false">Oktober!L11-Oktober!N11</f>
        <v>0</v>
      </c>
      <c r="AE9" s="379"/>
      <c r="AF9" s="377" t="n">
        <f aca="false">IF(November!L11=0,0,IF(November!N11=0,1,IF(November!L11&gt;November!N11,1+(1-November!L11/November!N11)*-1,1-November!L11/November!N11)))</f>
        <v>0</v>
      </c>
      <c r="AG9" s="378" t="n">
        <f aca="false">November!L11-November!N11</f>
        <v>0</v>
      </c>
      <c r="AH9" s="377"/>
      <c r="AI9" s="379" t="n">
        <f aca="false">IF(Dezember!L11=0,0,IF(Dezember!N11=0,1,IF(Dezember!L11&gt;Dezember!N11,1+(1-Dezember!L11/Dezember!N11)*-1,1-Dezember!L11/Dezember!N11)))</f>
        <v>0</v>
      </c>
      <c r="AJ9" s="380" t="n">
        <f aca="false">Dezember!L11-Dezember!N11</f>
        <v>-0.291666666666667</v>
      </c>
      <c r="AK9" s="379"/>
    </row>
    <row r="10" customFormat="false" ht="10" hidden="false" customHeight="false" outlineLevel="0" collapsed="false">
      <c r="B10" s="377" t="n">
        <f aca="false">IF(Januar!L12=0,0,IF(Januar!N12=0,1,IF(Januar!L12&gt;Januar!N12,1+(1-Januar!L12/Januar!N12)*-1,1-Januar!L12/Januar!N12)))</f>
        <v>0</v>
      </c>
      <c r="C10" s="378" t="n">
        <f aca="false">Januar!L12-Januar!N12</f>
        <v>0</v>
      </c>
      <c r="D10" s="377"/>
      <c r="E10" s="379" t="n">
        <f aca="false">IF(Februar!L12=0,0,IF(Februar!N12=0,1,IF(Februar!L12&gt;Februar!N12,1+(1-Februar!L12/Februar!N12)*-1,1-Februar!L12/Februar!N12)))</f>
        <v>0</v>
      </c>
      <c r="F10" s="380" t="n">
        <f aca="false">Februar!L12-Februar!N12</f>
        <v>0</v>
      </c>
      <c r="G10" s="379"/>
      <c r="H10" s="377" t="n">
        <f aca="false">IF(März!L12=0,0,IF(März!N12=0,1,IF(März!L12&gt;März!N12,1+(1-März!L12/März!N12)*-1,1-März!L12/März!N12)))</f>
        <v>0</v>
      </c>
      <c r="I10" s="378" t="n">
        <f aca="false">März!L12-März!N12</f>
        <v>0</v>
      </c>
      <c r="J10" s="377"/>
      <c r="K10" s="379" t="n">
        <f aca="false">IF(April!L12=0,0,IF(April!N12=0,1,IF(April!L12&gt;April!N12,1+(1-April!L12/April!N12)*-1,1-April!L12/April!N12)))</f>
        <v>0</v>
      </c>
      <c r="L10" s="380" t="n">
        <f aca="false">April!L12-April!N12</f>
        <v>0</v>
      </c>
      <c r="M10" s="379"/>
      <c r="N10" s="377" t="n">
        <f aca="false">IF(Mai!L12=0,0,IF(Mai!N12=0,1,IF(Mai!L12&gt;Mai!N12,1+(1-Mai!L12/Mai!N12)*-1,1-Mai!L12/Mai!N12)))</f>
        <v>0</v>
      </c>
      <c r="O10" s="378" t="n">
        <f aca="false">Mai!L12-Mai!N12</f>
        <v>0</v>
      </c>
      <c r="P10" s="377"/>
      <c r="Q10" s="379" t="n">
        <f aca="false">IF(Juni!L12=0,0,IF(Juni!N12=0,1,IF(Juni!L12&gt;Juni!N12,1+(1-Juni!L12/Juni!N12)*-1,1-Juni!L12/Juni!N12)))</f>
        <v>0</v>
      </c>
      <c r="R10" s="380" t="n">
        <f aca="false">Juni!L12-Juni!N12</f>
        <v>0</v>
      </c>
      <c r="S10" s="379"/>
      <c r="T10" s="377" t="n">
        <f aca="false">IF(Juli!L12=0,0,IF(Juli!N12=0,1,IF(Juli!L12&gt;Juli!N12,1+(1-Juli!L12/Juli!N12)*-1,1-Juli!L12/Juli!N12)))</f>
        <v>0</v>
      </c>
      <c r="U10" s="378" t="n">
        <f aca="false">Juli!L12-Juli!N12</f>
        <v>0</v>
      </c>
      <c r="V10" s="377"/>
      <c r="W10" s="379" t="n">
        <f aca="false">IF(August!L12=0,0,IF(August!N12=0,1,IF(August!L12&gt;August!N12,1+(1-August!L12/August!N12)*-1,1-August!L12/August!N12)))</f>
        <v>0</v>
      </c>
      <c r="X10" s="380" t="n">
        <f aca="false">August!L12-August!N12</f>
        <v>0</v>
      </c>
      <c r="Y10" s="379"/>
      <c r="Z10" s="377" t="n">
        <f aca="false">IF(September!L12=0,0,IF(September!N12=0,1,IF(September!L12&gt;September!N12,1+(1-September!L12/September!N12)*-1,1-September!L12/September!N12)))</f>
        <v>0</v>
      </c>
      <c r="AA10" s="378" t="n">
        <f aca="false">September!L12-September!N12</f>
        <v>0</v>
      </c>
      <c r="AB10" s="377"/>
      <c r="AC10" s="379" t="n">
        <f aca="false">IF(Oktober!L12=0,0,IF(Oktober!N12=0,1,IF(Oktober!L12&gt;Oktober!N12,1+(1-Oktober!L12/Oktober!N12)*-1,1-Oktober!L12/Oktober!N12)))</f>
        <v>0</v>
      </c>
      <c r="AD10" s="380" t="n">
        <f aca="false">Oktober!L12-Oktober!N12</f>
        <v>0</v>
      </c>
      <c r="AE10" s="379"/>
      <c r="AF10" s="377" t="n">
        <f aca="false">IF(November!L12=0,0,IF(November!N12=0,1,IF(November!L12&gt;November!N12,1+(1-November!L12/November!N12)*-1,1-November!L12/November!N12)))</f>
        <v>0</v>
      </c>
      <c r="AG10" s="378" t="n">
        <f aca="false">November!L12-November!N12</f>
        <v>0</v>
      </c>
      <c r="AH10" s="377"/>
      <c r="AI10" s="379" t="n">
        <f aca="false">IF(Dezember!L12=0,0,IF(Dezember!N12=0,1,IF(Dezember!L12&gt;Dezember!N12,1+(1-Dezember!L12/Dezember!N12)*-1,1-Dezember!L12/Dezember!N12)))</f>
        <v>0</v>
      </c>
      <c r="AJ10" s="380" t="n">
        <f aca="false">Dezember!L12-Dezember!N12</f>
        <v>0</v>
      </c>
      <c r="AK10" s="379"/>
    </row>
    <row r="11" customFormat="false" ht="10" hidden="false" customHeight="false" outlineLevel="0" collapsed="false">
      <c r="B11" s="377" t="n">
        <f aca="false">IF(Januar!L13=0,0,IF(Januar!N13=0,1,IF(Januar!L13&gt;Januar!N13,1+(1-Januar!L13/Januar!N13)*-1,1-Januar!L13/Januar!N13)))</f>
        <v>0</v>
      </c>
      <c r="C11" s="378" t="n">
        <f aca="false">Januar!L13-Januar!N13</f>
        <v>0</v>
      </c>
      <c r="D11" s="377"/>
      <c r="E11" s="379" t="n">
        <f aca="false">IF(Februar!L13=0,0,IF(Februar!N13=0,1,IF(Februar!L13&gt;Februar!N13,1+(1-Februar!L13/Februar!N13)*-1,1-Februar!L13/Februar!N13)))</f>
        <v>0</v>
      </c>
      <c r="F11" s="380" t="n">
        <f aca="false">Februar!L13-Februar!N13</f>
        <v>0</v>
      </c>
      <c r="G11" s="379"/>
      <c r="H11" s="377" t="n">
        <f aca="false">IF(März!L13=0,0,IF(März!N13=0,1,IF(März!L13&gt;März!N13,1+(1-März!L13/März!N13)*-1,1-März!L13/März!N13)))</f>
        <v>0</v>
      </c>
      <c r="I11" s="378" t="n">
        <f aca="false">März!L13-März!N13</f>
        <v>0</v>
      </c>
      <c r="J11" s="377"/>
      <c r="K11" s="379" t="n">
        <f aca="false">IF(April!L13=0,0,IF(April!N13=0,1,IF(April!L13&gt;April!N13,1+(1-April!L13/April!N13)*-1,1-April!L13/April!N13)))</f>
        <v>0</v>
      </c>
      <c r="L11" s="380" t="n">
        <f aca="false">April!L13-April!N13</f>
        <v>0</v>
      </c>
      <c r="M11" s="379"/>
      <c r="N11" s="377" t="n">
        <f aca="false">IF(Mai!L13=0,0,IF(Mai!N13=0,1,IF(Mai!L13&gt;Mai!N13,1+(1-Mai!L13/Mai!N13)*-1,1-Mai!L13/Mai!N13)))</f>
        <v>0</v>
      </c>
      <c r="O11" s="378" t="n">
        <f aca="false">Mai!L13-Mai!N13</f>
        <v>0</v>
      </c>
      <c r="P11" s="377"/>
      <c r="Q11" s="379" t="n">
        <f aca="false">IF(Juni!L13=0,0,IF(Juni!N13=0,1,IF(Juni!L13&gt;Juni!N13,1+(1-Juni!L13/Juni!N13)*-1,1-Juni!L13/Juni!N13)))</f>
        <v>0</v>
      </c>
      <c r="R11" s="380" t="n">
        <f aca="false">Juni!L13-Juni!N13</f>
        <v>0</v>
      </c>
      <c r="S11" s="379"/>
      <c r="T11" s="377" t="n">
        <f aca="false">IF(Juli!L13=0,0,IF(Juli!N13=0,1,IF(Juli!L13&gt;Juli!N13,1+(1-Juli!L13/Juli!N13)*-1,1-Juli!L13/Juli!N13)))</f>
        <v>0</v>
      </c>
      <c r="U11" s="378" t="n">
        <f aca="false">Juli!L13-Juli!N13</f>
        <v>0</v>
      </c>
      <c r="V11" s="377"/>
      <c r="W11" s="379" t="n">
        <f aca="false">IF(August!L13=0,0,IF(August!N13=0,1,IF(August!L13&gt;August!N13,1+(1-August!L13/August!N13)*-1,1-August!L13/August!N13)))</f>
        <v>0</v>
      </c>
      <c r="X11" s="380" t="n">
        <f aca="false">August!L13-August!N13</f>
        <v>0</v>
      </c>
      <c r="Y11" s="379"/>
      <c r="Z11" s="377" t="n">
        <f aca="false">IF(September!L13=0,0,IF(September!N13=0,1,IF(September!L13&gt;September!N13,1+(1-September!L13/September!N13)*-1,1-September!L13/September!N13)))</f>
        <v>0</v>
      </c>
      <c r="AA11" s="378" t="n">
        <f aca="false">September!L13-September!N13</f>
        <v>0</v>
      </c>
      <c r="AB11" s="377"/>
      <c r="AC11" s="379" t="n">
        <f aca="false">IF(Oktober!L13=0,0,IF(Oktober!N13=0,1,IF(Oktober!L13&gt;Oktober!N13,1+(1-Oktober!L13/Oktober!N13)*-1,1-Oktober!L13/Oktober!N13)))</f>
        <v>0</v>
      </c>
      <c r="AD11" s="380" t="n">
        <f aca="false">Oktober!L13-Oktober!N13</f>
        <v>0</v>
      </c>
      <c r="AE11" s="379"/>
      <c r="AF11" s="377" t="n">
        <f aca="false">IF(November!L13=0,0,IF(November!N13=0,1,IF(November!L13&gt;November!N13,1+(1-November!L13/November!N13)*-1,1-November!L13/November!N13)))</f>
        <v>0</v>
      </c>
      <c r="AG11" s="378" t="n">
        <f aca="false">November!L13-November!N13</f>
        <v>0</v>
      </c>
      <c r="AH11" s="377"/>
      <c r="AI11" s="379" t="n">
        <f aca="false">IF(Dezember!L13=0,0,IF(Dezember!N13=0,1,IF(Dezember!L13&gt;Dezember!N13,1+(1-Dezember!L13/Dezember!N13)*-1,1-Dezember!L13/Dezember!N13)))</f>
        <v>0</v>
      </c>
      <c r="AJ11" s="380" t="n">
        <f aca="false">Dezember!L13-Dezember!N13</f>
        <v>0</v>
      </c>
      <c r="AK11" s="379"/>
    </row>
    <row r="12" customFormat="false" ht="10" hidden="false" customHeight="false" outlineLevel="0" collapsed="false">
      <c r="B12" s="377" t="n">
        <f aca="false">IF(Januar!L14=0,0,IF(Januar!N14=0,1,IF(Januar!L14&gt;Januar!N14,1+(1-Januar!L14/Januar!N14)*-1,1-Januar!L14/Januar!N14)))</f>
        <v>0</v>
      </c>
      <c r="C12" s="378" t="n">
        <f aca="false">Januar!L14-Januar!N14</f>
        <v>0</v>
      </c>
      <c r="D12" s="377"/>
      <c r="E12" s="379" t="n">
        <f aca="false">IF(Februar!L14=0,0,IF(Februar!N14=0,1,IF(Februar!L14&gt;Februar!N14,1+(1-Februar!L14/Februar!N14)*-1,1-Februar!L14/Februar!N14)))</f>
        <v>0</v>
      </c>
      <c r="F12" s="380" t="n">
        <f aca="false">Februar!L14-Februar!N14</f>
        <v>0</v>
      </c>
      <c r="G12" s="379"/>
      <c r="H12" s="377" t="n">
        <f aca="false">IF(März!L14=0,0,IF(März!N14=0,1,IF(März!L14&gt;März!N14,1+(1-März!L14/März!N14)*-1,1-März!L14/März!N14)))</f>
        <v>0</v>
      </c>
      <c r="I12" s="378" t="n">
        <f aca="false">März!L14-März!N14</f>
        <v>0</v>
      </c>
      <c r="J12" s="377"/>
      <c r="K12" s="379" t="n">
        <f aca="false">IF(April!L14=0,0,IF(April!N14=0,1,IF(April!L14&gt;April!N14,1+(1-April!L14/April!N14)*-1,1-April!L14/April!N14)))</f>
        <v>0</v>
      </c>
      <c r="L12" s="380" t="n">
        <f aca="false">April!L14-April!N14</f>
        <v>0</v>
      </c>
      <c r="M12" s="379"/>
      <c r="N12" s="377" t="n">
        <f aca="false">IF(Mai!L14=0,0,IF(Mai!N14=0,1,IF(Mai!L14&gt;Mai!N14,1+(1-Mai!L14/Mai!N14)*-1,1-Mai!L14/Mai!N14)))</f>
        <v>0</v>
      </c>
      <c r="O12" s="378" t="n">
        <f aca="false">Mai!L14-Mai!N14</f>
        <v>0</v>
      </c>
      <c r="P12" s="377"/>
      <c r="Q12" s="379" t="n">
        <f aca="false">IF(Juni!L14=0,0,IF(Juni!N14=0,1,IF(Juni!L14&gt;Juni!N14,1+(1-Juni!L14/Juni!N14)*-1,1-Juni!L14/Juni!N14)))</f>
        <v>0</v>
      </c>
      <c r="R12" s="380" t="n">
        <f aca="false">Juni!L14-Juni!N14</f>
        <v>0</v>
      </c>
      <c r="S12" s="379"/>
      <c r="T12" s="377" t="n">
        <f aca="false">IF(Juli!L14=0,0,IF(Juli!N14=0,1,IF(Juli!L14&gt;Juli!N14,1+(1-Juli!L14/Juli!N14)*-1,1-Juli!L14/Juli!N14)))</f>
        <v>0</v>
      </c>
      <c r="U12" s="378" t="n">
        <f aca="false">Juli!L14-Juli!N14</f>
        <v>0</v>
      </c>
      <c r="V12" s="377"/>
      <c r="W12" s="379" t="n">
        <f aca="false">IF(August!L14=0,0,IF(August!N14=0,1,IF(August!L14&gt;August!N14,1+(1-August!L14/August!N14)*-1,1-August!L14/August!N14)))</f>
        <v>0</v>
      </c>
      <c r="X12" s="380" t="n">
        <f aca="false">August!L14-August!N14</f>
        <v>0</v>
      </c>
      <c r="Y12" s="379"/>
      <c r="Z12" s="377" t="n">
        <f aca="false">IF(September!L14=0,0,IF(September!N14=0,1,IF(September!L14&gt;September!N14,1+(1-September!L14/September!N14)*-1,1-September!L14/September!N14)))</f>
        <v>0</v>
      </c>
      <c r="AA12" s="378" t="n">
        <f aca="false">September!L14-September!N14</f>
        <v>0</v>
      </c>
      <c r="AB12" s="377"/>
      <c r="AC12" s="379" t="n">
        <f aca="false">IF(Oktober!L14=0,0,IF(Oktober!N14=0,1,IF(Oktober!L14&gt;Oktober!N14,1+(1-Oktober!L14/Oktober!N14)*-1,1-Oktober!L14/Oktober!N14)))</f>
        <v>0</v>
      </c>
      <c r="AD12" s="380" t="n">
        <f aca="false">Oktober!L14-Oktober!N14</f>
        <v>0</v>
      </c>
      <c r="AE12" s="379"/>
      <c r="AF12" s="377" t="n">
        <f aca="false">IF(November!L14=0,0,IF(November!N14=0,1,IF(November!L14&gt;November!N14,1+(1-November!L14/November!N14)*-1,1-November!L14/November!N14)))</f>
        <v>0</v>
      </c>
      <c r="AG12" s="378" t="n">
        <f aca="false">November!L14-November!N14</f>
        <v>0</v>
      </c>
      <c r="AH12" s="377"/>
      <c r="AI12" s="379" t="n">
        <f aca="false">IF(Dezember!L14=0,0,IF(Dezember!N14=0,1,IF(Dezember!L14&gt;Dezember!N14,1+(1-Dezember!L14/Dezember!N14)*-1,1-Dezember!L14/Dezember!N14)))</f>
        <v>0</v>
      </c>
      <c r="AJ12" s="380" t="n">
        <f aca="false">Dezember!L14-Dezember!N14</f>
        <v>0</v>
      </c>
      <c r="AK12" s="379"/>
    </row>
    <row r="13" customFormat="false" ht="10" hidden="false" customHeight="false" outlineLevel="0" collapsed="false">
      <c r="B13" s="377" t="n">
        <f aca="false">IF(Januar!L15=0,0,IF(Januar!N15=0,1,IF(Januar!L15&gt;Januar!N15,1+(1-Januar!L15/Januar!N15)*-1,1-Januar!L15/Januar!N15)))</f>
        <v>0</v>
      </c>
      <c r="C13" s="378" t="n">
        <f aca="false">Januar!L15-Januar!N15</f>
        <v>0</v>
      </c>
      <c r="D13" s="377"/>
      <c r="E13" s="379" t="n">
        <f aca="false">IF(Februar!L15=0,0,IF(Februar!N15=0,1,IF(Februar!L15&gt;Februar!N15,1+(1-Februar!L15/Februar!N15)*-1,1-Februar!L15/Februar!N15)))</f>
        <v>0</v>
      </c>
      <c r="F13" s="380" t="n">
        <f aca="false">Februar!L15-Februar!N15</f>
        <v>0</v>
      </c>
      <c r="G13" s="379"/>
      <c r="H13" s="377" t="n">
        <f aca="false">IF(März!L15=0,0,IF(März!N15=0,1,IF(März!L15&gt;März!N15,1+(1-März!L15/März!N15)*-1,1-März!L15/März!N15)))</f>
        <v>0</v>
      </c>
      <c r="I13" s="378" t="n">
        <f aca="false">März!L15-März!N15</f>
        <v>0</v>
      </c>
      <c r="J13" s="377"/>
      <c r="K13" s="379" t="n">
        <f aca="false">IF(April!L15=0,0,IF(April!N15=0,1,IF(April!L15&gt;April!N15,1+(1-April!L15/April!N15)*-1,1-April!L15/April!N15)))</f>
        <v>0</v>
      </c>
      <c r="L13" s="380" t="n">
        <f aca="false">April!L15-April!N15</f>
        <v>0</v>
      </c>
      <c r="M13" s="379"/>
      <c r="N13" s="377" t="n">
        <f aca="false">IF(Mai!L15=0,0,IF(Mai!N15=0,1,IF(Mai!L15&gt;Mai!N15,1+(1-Mai!L15/Mai!N15)*-1,1-Mai!L15/Mai!N15)))</f>
        <v>0</v>
      </c>
      <c r="O13" s="378" t="n">
        <f aca="false">Mai!L15-Mai!N15</f>
        <v>0</v>
      </c>
      <c r="P13" s="377"/>
      <c r="Q13" s="379" t="n">
        <f aca="false">IF(Juni!L15=0,0,IF(Juni!N15=0,1,IF(Juni!L15&gt;Juni!N15,1+(1-Juni!L15/Juni!N15)*-1,1-Juni!L15/Juni!N15)))</f>
        <v>0</v>
      </c>
      <c r="R13" s="380" t="n">
        <f aca="false">Juni!L15-Juni!N15</f>
        <v>0</v>
      </c>
      <c r="S13" s="379"/>
      <c r="T13" s="377" t="n">
        <f aca="false">IF(Juli!L15=0,0,IF(Juli!N15=0,1,IF(Juli!L15&gt;Juli!N15,1+(1-Juli!L15/Juli!N15)*-1,1-Juli!L15/Juli!N15)))</f>
        <v>0</v>
      </c>
      <c r="U13" s="378" t="n">
        <f aca="false">Juli!L15-Juli!N15</f>
        <v>0</v>
      </c>
      <c r="V13" s="377"/>
      <c r="W13" s="379" t="n">
        <f aca="false">IF(August!L15=0,0,IF(August!N15=0,1,IF(August!L15&gt;August!N15,1+(1-August!L15/August!N15)*-1,1-August!L15/August!N15)))</f>
        <v>0</v>
      </c>
      <c r="X13" s="380" t="n">
        <f aca="false">August!L15-August!N15</f>
        <v>0</v>
      </c>
      <c r="Y13" s="379"/>
      <c r="Z13" s="377" t="n">
        <f aca="false">IF(September!L15=0,0,IF(September!N15=0,1,IF(September!L15&gt;September!N15,1+(1-September!L15/September!N15)*-1,1-September!L15/September!N15)))</f>
        <v>0</v>
      </c>
      <c r="AA13" s="378" t="n">
        <f aca="false">September!L15-September!N15</f>
        <v>0</v>
      </c>
      <c r="AB13" s="377"/>
      <c r="AC13" s="379" t="n">
        <f aca="false">IF(Oktober!L15=0,0,IF(Oktober!N15=0,1,IF(Oktober!L15&gt;Oktober!N15,1+(1-Oktober!L15/Oktober!N15)*-1,1-Oktober!L15/Oktober!N15)))</f>
        <v>0</v>
      </c>
      <c r="AD13" s="380" t="n">
        <f aca="false">Oktober!L15-Oktober!N15</f>
        <v>0</v>
      </c>
      <c r="AE13" s="379"/>
      <c r="AF13" s="377" t="n">
        <f aca="false">IF(November!L15=0,0,IF(November!N15=0,1,IF(November!L15&gt;November!N15,1+(1-November!L15/November!N15)*-1,1-November!L15/November!N15)))</f>
        <v>0</v>
      </c>
      <c r="AG13" s="378" t="n">
        <f aca="false">November!L15-November!N15</f>
        <v>0</v>
      </c>
      <c r="AH13" s="377"/>
      <c r="AI13" s="379" t="n">
        <f aca="false">IF(Dezember!L15=0,0,IF(Dezember!N15=0,1,IF(Dezember!L15&gt;Dezember!N15,1+(1-Dezember!L15/Dezember!N15)*-1,1-Dezember!L15/Dezember!N15)))</f>
        <v>0</v>
      </c>
      <c r="AJ13" s="380" t="n">
        <f aca="false">Dezember!L15-Dezember!N15</f>
        <v>0</v>
      </c>
      <c r="AK13" s="379"/>
    </row>
    <row r="14" customFormat="false" ht="10" hidden="false" customHeight="false" outlineLevel="0" collapsed="false">
      <c r="B14" s="377" t="n">
        <f aca="false">IF(Januar!L16=0,0,IF(Januar!N16=0,1,IF(Januar!L16&gt;Januar!N16,1+(1-Januar!L16/Januar!N16)*-1,1-Januar!L16/Januar!N16)))</f>
        <v>0</v>
      </c>
      <c r="C14" s="378" t="n">
        <f aca="false">Januar!L16-Januar!N16</f>
        <v>0</v>
      </c>
      <c r="D14" s="377"/>
      <c r="E14" s="379" t="n">
        <f aca="false">IF(Februar!L16=0,0,IF(Februar!N16=0,1,IF(Februar!L16&gt;Februar!N16,1+(1-Februar!L16/Februar!N16)*-1,1-Februar!L16/Februar!N16)))</f>
        <v>0</v>
      </c>
      <c r="F14" s="380" t="n">
        <f aca="false">Februar!L16-Februar!N16</f>
        <v>0</v>
      </c>
      <c r="G14" s="379"/>
      <c r="H14" s="377" t="n">
        <f aca="false">IF(März!L16=0,0,IF(März!N16=0,1,IF(März!L16&gt;März!N16,1+(1-März!L16/März!N16)*-1,1-März!L16/März!N16)))</f>
        <v>0</v>
      </c>
      <c r="I14" s="378" t="n">
        <f aca="false">März!L16-März!N16</f>
        <v>0</v>
      </c>
      <c r="J14" s="377"/>
      <c r="K14" s="379" t="n">
        <f aca="false">IF(April!L16=0,0,IF(April!N16=0,1,IF(April!L16&gt;April!N16,1+(1-April!L16/April!N16)*-1,1-April!L16/April!N16)))</f>
        <v>0</v>
      </c>
      <c r="L14" s="380" t="n">
        <f aca="false">April!L16-April!N16</f>
        <v>0</v>
      </c>
      <c r="M14" s="379"/>
      <c r="N14" s="377" t="n">
        <f aca="false">IF(Mai!L16=0,0,IF(Mai!N16=0,1,IF(Mai!L16&gt;Mai!N16,1+(1-Mai!L16/Mai!N16)*-1,1-Mai!L16/Mai!N16)))</f>
        <v>0</v>
      </c>
      <c r="O14" s="378" t="n">
        <f aca="false">Mai!L16-Mai!N16</f>
        <v>-0.291666666666667</v>
      </c>
      <c r="P14" s="377"/>
      <c r="Q14" s="379" t="n">
        <f aca="false">IF(Juni!L16=0,0,IF(Juni!N16=0,1,IF(Juni!L16&gt;Juni!N16,1+(1-Juni!L16/Juni!N16)*-1,1-Juni!L16/Juni!N16)))</f>
        <v>0</v>
      </c>
      <c r="R14" s="380" t="n">
        <f aca="false">Juni!L16-Juni!N16</f>
        <v>0</v>
      </c>
      <c r="S14" s="379"/>
      <c r="T14" s="377" t="n">
        <f aca="false">IF(Juli!L16=0,0,IF(Juli!N16=0,1,IF(Juli!L16&gt;Juli!N16,1+(1-Juli!L16/Juli!N16)*-1,1-Juli!L16/Juli!N16)))</f>
        <v>0</v>
      </c>
      <c r="U14" s="378" t="n">
        <f aca="false">Juli!L16-Juli!N16</f>
        <v>0</v>
      </c>
      <c r="V14" s="377"/>
      <c r="W14" s="379" t="n">
        <f aca="false">IF(August!L16=0,0,IF(August!N16=0,1,IF(August!L16&gt;August!N16,1+(1-August!L16/August!N16)*-1,1-August!L16/August!N16)))</f>
        <v>0</v>
      </c>
      <c r="X14" s="380" t="n">
        <f aca="false">August!L16-August!N16</f>
        <v>0</v>
      </c>
      <c r="Y14" s="379"/>
      <c r="Z14" s="377" t="n">
        <f aca="false">IF(September!L16=0,0,IF(September!N16=0,1,IF(September!L16&gt;September!N16,1+(1-September!L16/September!N16)*-1,1-September!L16/September!N16)))</f>
        <v>0</v>
      </c>
      <c r="AA14" s="378" t="n">
        <f aca="false">September!L16-September!N16</f>
        <v>0</v>
      </c>
      <c r="AB14" s="377"/>
      <c r="AC14" s="379" t="n">
        <f aca="false">IF(Oktober!L16=0,0,IF(Oktober!N16=0,1,IF(Oktober!L16&gt;Oktober!N16,1+(1-Oktober!L16/Oktober!N16)*-1,1-Oktober!L16/Oktober!N16)))</f>
        <v>0</v>
      </c>
      <c r="AD14" s="380" t="n">
        <f aca="false">Oktober!L16-Oktober!N16</f>
        <v>0</v>
      </c>
      <c r="AE14" s="379"/>
      <c r="AF14" s="377" t="n">
        <f aca="false">IF(November!L16=0,0,IF(November!N16=0,1,IF(November!L16&gt;November!N16,1+(1-November!L16/November!N16)*-1,1-November!L16/November!N16)))</f>
        <v>0</v>
      </c>
      <c r="AG14" s="378" t="n">
        <f aca="false">November!L16-November!N16</f>
        <v>0</v>
      </c>
      <c r="AH14" s="377"/>
      <c r="AI14" s="379" t="n">
        <f aca="false">IF(Dezember!L16=0,0,IF(Dezember!N16=0,1,IF(Dezember!L16&gt;Dezember!N16,1+(1-Dezember!L16/Dezember!N16)*-1,1-Dezember!L16/Dezember!N16)))</f>
        <v>0</v>
      </c>
      <c r="AJ14" s="380" t="n">
        <f aca="false">Dezember!L16-Dezember!N16</f>
        <v>0</v>
      </c>
      <c r="AK14" s="379"/>
    </row>
    <row r="15" customFormat="false" ht="10" hidden="false" customHeight="false" outlineLevel="0" collapsed="false">
      <c r="B15" s="377" t="n">
        <f aca="false">IF(Januar!L17=0,0,IF(Januar!N17=0,1,IF(Januar!L17&gt;Januar!N17,1+(1-Januar!L17/Januar!N17)*-1,1-Januar!L17/Januar!N17)))</f>
        <v>0</v>
      </c>
      <c r="C15" s="378" t="n">
        <f aca="false">Januar!L17-Januar!N17</f>
        <v>0</v>
      </c>
      <c r="D15" s="377"/>
      <c r="E15" s="379" t="n">
        <f aca="false">IF(Februar!L17=0,0,IF(Februar!N17=0,1,IF(Februar!L17&gt;Februar!N17,1+(1-Februar!L17/Februar!N17)*-1,1-Februar!L17/Februar!N17)))</f>
        <v>0</v>
      </c>
      <c r="F15" s="380" t="n">
        <f aca="false">Februar!L17-Februar!N17</f>
        <v>0</v>
      </c>
      <c r="G15" s="379"/>
      <c r="H15" s="377" t="n">
        <f aca="false">IF(März!L17=0,0,IF(März!N17=0,1,IF(März!L17&gt;März!N17,1+(1-März!L17/März!N17)*-1,1-März!L17/März!N17)))</f>
        <v>0</v>
      </c>
      <c r="I15" s="378" t="n">
        <f aca="false">März!L17-März!N17</f>
        <v>0</v>
      </c>
      <c r="J15" s="377"/>
      <c r="K15" s="379" t="n">
        <f aca="false">IF(April!L17=0,0,IF(April!N17=0,1,IF(April!L17&gt;April!N17,1+(1-April!L17/April!N17)*-1,1-April!L17/April!N17)))</f>
        <v>0</v>
      </c>
      <c r="L15" s="380" t="n">
        <f aca="false">April!L17-April!N17</f>
        <v>0</v>
      </c>
      <c r="M15" s="379"/>
      <c r="N15" s="377" t="n">
        <f aca="false">IF(Mai!L17=0,0,IF(Mai!N17=0,1,IF(Mai!L17&gt;Mai!N17,1+(1-Mai!L17/Mai!N17)*-1,1-Mai!L17/Mai!N17)))</f>
        <v>0</v>
      </c>
      <c r="O15" s="378" t="n">
        <f aca="false">Mai!L17-Mai!N17</f>
        <v>0</v>
      </c>
      <c r="P15" s="377"/>
      <c r="Q15" s="379" t="n">
        <f aca="false">IF(Juni!L17=0,0,IF(Juni!N17=0,1,IF(Juni!L17&gt;Juni!N17,1+(1-Juni!L17/Juni!N17)*-1,1-Juni!L17/Juni!N17)))</f>
        <v>0</v>
      </c>
      <c r="R15" s="380" t="n">
        <f aca="false">Juni!L17-Juni!N17</f>
        <v>0</v>
      </c>
      <c r="S15" s="379"/>
      <c r="T15" s="377" t="n">
        <f aca="false">IF(Juli!L17=0,0,IF(Juli!N17=0,1,IF(Juli!L17&gt;Juli!N17,1+(1-Juli!L17/Juli!N17)*-1,1-Juli!L17/Juli!N17)))</f>
        <v>0</v>
      </c>
      <c r="U15" s="378" t="n">
        <f aca="false">Juli!L17-Juli!N17</f>
        <v>0</v>
      </c>
      <c r="V15" s="377"/>
      <c r="W15" s="379" t="n">
        <f aca="false">IF(August!L17=0,0,IF(August!N17=0,1,IF(August!L17&gt;August!N17,1+(1-August!L17/August!N17)*-1,1-August!L17/August!N17)))</f>
        <v>0</v>
      </c>
      <c r="X15" s="380" t="n">
        <f aca="false">August!L17-August!N17</f>
        <v>0</v>
      </c>
      <c r="Y15" s="379"/>
      <c r="Z15" s="377" t="n">
        <f aca="false">IF(September!L17=0,0,IF(September!N17=0,1,IF(September!L17&gt;September!N17,1+(1-September!L17/September!N17)*-1,1-September!L17/September!N17)))</f>
        <v>0</v>
      </c>
      <c r="AA15" s="378" t="n">
        <f aca="false">September!L17-September!N17</f>
        <v>0</v>
      </c>
      <c r="AB15" s="377"/>
      <c r="AC15" s="379" t="n">
        <f aca="false">IF(Oktober!L17=0,0,IF(Oktober!N17=0,1,IF(Oktober!L17&gt;Oktober!N17,1+(1-Oktober!L17/Oktober!N17)*-1,1-Oktober!L17/Oktober!N17)))</f>
        <v>0</v>
      </c>
      <c r="AD15" s="380" t="n">
        <f aca="false">Oktober!L17-Oktober!N17</f>
        <v>0</v>
      </c>
      <c r="AE15" s="379"/>
      <c r="AF15" s="377" t="n">
        <f aca="false">IF(November!L17=0,0,IF(November!N17=0,1,IF(November!L17&gt;November!N17,1+(1-November!L17/November!N17)*-1,1-November!L17/November!N17)))</f>
        <v>0</v>
      </c>
      <c r="AG15" s="378" t="n">
        <f aca="false">November!L17-November!N17</f>
        <v>0</v>
      </c>
      <c r="AH15" s="377"/>
      <c r="AI15" s="379" t="n">
        <f aca="false">IF(Dezember!L17=0,0,IF(Dezember!N17=0,1,IF(Dezember!L17&gt;Dezember!N17,1+(1-Dezember!L17/Dezember!N17)*-1,1-Dezember!L17/Dezember!N17)))</f>
        <v>0</v>
      </c>
      <c r="AJ15" s="380" t="n">
        <f aca="false">Dezember!L17-Dezember!N17</f>
        <v>0</v>
      </c>
      <c r="AK15" s="379"/>
    </row>
    <row r="16" customFormat="false" ht="10" hidden="false" customHeight="false" outlineLevel="0" collapsed="false">
      <c r="B16" s="377" t="n">
        <f aca="false">IF(Januar!L18=0,0,IF(Januar!N18=0,1,IF(Januar!L18&gt;Januar!N18,1+(1-Januar!L18/Januar!N18)*-1,1-Januar!L18/Januar!N18)))</f>
        <v>0</v>
      </c>
      <c r="C16" s="378" t="n">
        <f aca="false">Januar!L18-Januar!N18</f>
        <v>0</v>
      </c>
      <c r="D16" s="377"/>
      <c r="E16" s="379" t="n">
        <f aca="false">IF(Februar!L18=0,0,IF(Februar!N18=0,1,IF(Februar!L18&gt;Februar!N18,1+(1-Februar!L18/Februar!N18)*-1,1-Februar!L18/Februar!N18)))</f>
        <v>0</v>
      </c>
      <c r="F16" s="380" t="n">
        <f aca="false">Februar!L18-Februar!N18</f>
        <v>0</v>
      </c>
      <c r="G16" s="379"/>
      <c r="H16" s="377" t="n">
        <f aca="false">IF(März!L18=0,0,IF(März!N18=0,1,IF(März!L18&gt;März!N18,1+(1-März!L18/März!N18)*-1,1-März!L18/März!N18)))</f>
        <v>0</v>
      </c>
      <c r="I16" s="378" t="n">
        <f aca="false">März!L18-März!N18</f>
        <v>0</v>
      </c>
      <c r="J16" s="377"/>
      <c r="K16" s="379" t="n">
        <f aca="false">IF(April!L18=0,0,IF(April!N18=0,1,IF(April!L18&gt;April!N18,1+(1-April!L18/April!N18)*-1,1-April!L18/April!N18)))</f>
        <v>0</v>
      </c>
      <c r="L16" s="380" t="n">
        <f aca="false">April!L18-April!N18</f>
        <v>0</v>
      </c>
      <c r="M16" s="379"/>
      <c r="N16" s="377" t="n">
        <f aca="false">IF(Mai!L18=0,0,IF(Mai!N18=0,1,IF(Mai!L18&gt;Mai!N18,1+(1-Mai!L18/Mai!N18)*-1,1-Mai!L18/Mai!N18)))</f>
        <v>0</v>
      </c>
      <c r="O16" s="378" t="n">
        <f aca="false">Mai!L18-Mai!N18</f>
        <v>0</v>
      </c>
      <c r="P16" s="377"/>
      <c r="Q16" s="379" t="n">
        <f aca="false">IF(Juni!L18=0,0,IF(Juni!N18=0,1,IF(Juni!L18&gt;Juni!N18,1+(1-Juni!L18/Juni!N18)*-1,1-Juni!L18/Juni!N18)))</f>
        <v>0</v>
      </c>
      <c r="R16" s="380" t="n">
        <f aca="false">Juni!L18-Juni!N18</f>
        <v>0</v>
      </c>
      <c r="S16" s="379"/>
      <c r="T16" s="377" t="n">
        <f aca="false">IF(Juli!L18=0,0,IF(Juli!N18=0,1,IF(Juli!L18&gt;Juli!N18,1+(1-Juli!L18/Juli!N18)*-1,1-Juli!L18/Juli!N18)))</f>
        <v>0</v>
      </c>
      <c r="U16" s="378" t="n">
        <f aca="false">Juli!L18-Juli!N18</f>
        <v>0</v>
      </c>
      <c r="V16" s="377"/>
      <c r="W16" s="379" t="n">
        <f aca="false">IF(August!L18=0,0,IF(August!N18=0,1,IF(August!L18&gt;August!N18,1+(1-August!L18/August!N18)*-1,1-August!L18/August!N18)))</f>
        <v>0</v>
      </c>
      <c r="X16" s="380" t="n">
        <f aca="false">August!L18-August!N18</f>
        <v>0</v>
      </c>
      <c r="Y16" s="379"/>
      <c r="Z16" s="377" t="n">
        <f aca="false">IF(September!L18=0,0,IF(September!N18=0,1,IF(September!L18&gt;September!N18,1+(1-September!L18/September!N18)*-1,1-September!L18/September!N18)))</f>
        <v>0</v>
      </c>
      <c r="AA16" s="378" t="n">
        <f aca="false">September!L18-September!N18</f>
        <v>0</v>
      </c>
      <c r="AB16" s="377"/>
      <c r="AC16" s="379" t="n">
        <f aca="false">IF(Oktober!L18=0,0,IF(Oktober!N18=0,1,IF(Oktober!L18&gt;Oktober!N18,1+(1-Oktober!L18/Oktober!N18)*-1,1-Oktober!L18/Oktober!N18)))</f>
        <v>0</v>
      </c>
      <c r="AD16" s="380" t="n">
        <f aca="false">Oktober!L18-Oktober!N18</f>
        <v>0</v>
      </c>
      <c r="AE16" s="379"/>
      <c r="AF16" s="377" t="n">
        <f aca="false">IF(November!L18=0,0,IF(November!N18=0,1,IF(November!L18&gt;November!N18,1+(1-November!L18/November!N18)*-1,1-November!L18/November!N18)))</f>
        <v>0</v>
      </c>
      <c r="AG16" s="378" t="n">
        <f aca="false">November!L18-November!N18</f>
        <v>0</v>
      </c>
      <c r="AH16" s="377"/>
      <c r="AI16" s="379" t="n">
        <f aca="false">IF(Dezember!L18=0,0,IF(Dezember!N18=0,1,IF(Dezember!L18&gt;Dezember!N18,1+(1-Dezember!L18/Dezember!N18)*-1,1-Dezember!L18/Dezember!N18)))</f>
        <v>0</v>
      </c>
      <c r="AJ16" s="380" t="n">
        <f aca="false">Dezember!L18-Dezember!N18</f>
        <v>0</v>
      </c>
      <c r="AK16" s="379"/>
    </row>
    <row r="17" customFormat="false" ht="10" hidden="false" customHeight="false" outlineLevel="0" collapsed="false">
      <c r="B17" s="377" t="n">
        <f aca="false">IF(Januar!L19=0,0,IF(Januar!N19=0,1,IF(Januar!L19&gt;Januar!N19,1+(1-Januar!L19/Januar!N19)*-1,1-Januar!L19/Januar!N19)))</f>
        <v>0</v>
      </c>
      <c r="C17" s="378" t="n">
        <f aca="false">Januar!L19-Januar!N19</f>
        <v>0</v>
      </c>
      <c r="D17" s="377"/>
      <c r="E17" s="379" t="n">
        <f aca="false">IF(Februar!L19=0,0,IF(Februar!N19=0,1,IF(Februar!L19&gt;Februar!N19,1+(1-Februar!L19/Februar!N19)*-1,1-Februar!L19/Februar!N19)))</f>
        <v>0</v>
      </c>
      <c r="F17" s="380" t="n">
        <f aca="false">Februar!L19-Februar!N19</f>
        <v>0</v>
      </c>
      <c r="G17" s="379"/>
      <c r="H17" s="377" t="n">
        <f aca="false">IF(März!L19=0,0,IF(März!N19=0,1,IF(März!L19&gt;März!N19,1+(1-März!L19/März!N19)*-1,1-März!L19/März!N19)))</f>
        <v>0</v>
      </c>
      <c r="I17" s="378" t="n">
        <f aca="false">März!L19-März!N19</f>
        <v>0</v>
      </c>
      <c r="J17" s="377"/>
      <c r="K17" s="379" t="n">
        <f aca="false">IF(April!L19=0,0,IF(April!N19=0,1,IF(April!L19&gt;April!N19,1+(1-April!L19/April!N19)*-1,1-April!L19/April!N19)))</f>
        <v>0</v>
      </c>
      <c r="L17" s="380" t="n">
        <f aca="false">April!L19-April!N19</f>
        <v>0</v>
      </c>
      <c r="M17" s="379"/>
      <c r="N17" s="377" t="n">
        <f aca="false">IF(Mai!L19=0,0,IF(Mai!N19=0,1,IF(Mai!L19&gt;Mai!N19,1+(1-Mai!L19/Mai!N19)*-1,1-Mai!L19/Mai!N19)))</f>
        <v>0</v>
      </c>
      <c r="O17" s="378" t="n">
        <f aca="false">Mai!L19-Mai!N19</f>
        <v>0</v>
      </c>
      <c r="P17" s="377"/>
      <c r="Q17" s="379" t="n">
        <f aca="false">IF(Juni!L19=0,0,IF(Juni!N19=0,1,IF(Juni!L19&gt;Juni!N19,1+(1-Juni!L19/Juni!N19)*-1,1-Juni!L19/Juni!N19)))</f>
        <v>0</v>
      </c>
      <c r="R17" s="380" t="n">
        <f aca="false">Juni!L19-Juni!N19</f>
        <v>0</v>
      </c>
      <c r="S17" s="379"/>
      <c r="T17" s="377" t="n">
        <f aca="false">IF(Juli!L19=0,0,IF(Juli!N19=0,1,IF(Juli!L19&gt;Juli!N19,1+(1-Juli!L19/Juli!N19)*-1,1-Juli!L19/Juli!N19)))</f>
        <v>0</v>
      </c>
      <c r="U17" s="378" t="n">
        <f aca="false">Juli!L19-Juli!N19</f>
        <v>0</v>
      </c>
      <c r="V17" s="377"/>
      <c r="W17" s="379" t="n">
        <f aca="false">IF(August!L19=0,0,IF(August!N19=0,1,IF(August!L19&gt;August!N19,1+(1-August!L19/August!N19)*-1,1-August!L19/August!N19)))</f>
        <v>0</v>
      </c>
      <c r="X17" s="380" t="n">
        <f aca="false">August!L19-August!N19</f>
        <v>0</v>
      </c>
      <c r="Y17" s="379"/>
      <c r="Z17" s="377" t="n">
        <f aca="false">IF(September!L19=0,0,IF(September!N19=0,1,IF(September!L19&gt;September!N19,1+(1-September!L19/September!N19)*-1,1-September!L19/September!N19)))</f>
        <v>0</v>
      </c>
      <c r="AA17" s="378" t="n">
        <f aca="false">September!L19-September!N19</f>
        <v>0</v>
      </c>
      <c r="AB17" s="377"/>
      <c r="AC17" s="379" t="n">
        <f aca="false">IF(Oktober!L19=0,0,IF(Oktober!N19=0,1,IF(Oktober!L19&gt;Oktober!N19,1+(1-Oktober!L19/Oktober!N19)*-1,1-Oktober!L19/Oktober!N19)))</f>
        <v>0</v>
      </c>
      <c r="AD17" s="380" t="n">
        <f aca="false">Oktober!L19-Oktober!N19</f>
        <v>0</v>
      </c>
      <c r="AE17" s="379"/>
      <c r="AF17" s="377" t="n">
        <f aca="false">IF(November!L19=0,0,IF(November!N19=0,1,IF(November!L19&gt;November!N19,1+(1-November!L19/November!N19)*-1,1-November!L19/November!N19)))</f>
        <v>0</v>
      </c>
      <c r="AG17" s="378" t="n">
        <f aca="false">November!L19-November!N19</f>
        <v>0</v>
      </c>
      <c r="AH17" s="377"/>
      <c r="AI17" s="379" t="n">
        <f aca="false">IF(Dezember!L19=0,0,IF(Dezember!N19=0,1,IF(Dezember!L19&gt;Dezember!N19,1+(1-Dezember!L19/Dezember!N19)*-1,1-Dezember!L19/Dezember!N19)))</f>
        <v>0</v>
      </c>
      <c r="AJ17" s="380" t="n">
        <f aca="false">Dezember!L19-Dezember!N19</f>
        <v>0</v>
      </c>
      <c r="AK17" s="379"/>
    </row>
    <row r="18" customFormat="false" ht="10" hidden="false" customHeight="false" outlineLevel="0" collapsed="false">
      <c r="B18" s="377" t="n">
        <f aca="false">IF(Januar!L20=0,0,IF(Januar!N20=0,1,IF(Januar!L20&gt;Januar!N20,1+(1-Januar!L20/Januar!N20)*-1,1-Januar!L20/Januar!N20)))</f>
        <v>0</v>
      </c>
      <c r="C18" s="378" t="n">
        <f aca="false">Januar!L20-Januar!N20</f>
        <v>0</v>
      </c>
      <c r="D18" s="377"/>
      <c r="E18" s="379" t="n">
        <f aca="false">IF(Februar!L20=0,0,IF(Februar!N20=0,1,IF(Februar!L20&gt;Februar!N20,1+(1-Februar!L20/Februar!N20)*-1,1-Februar!L20/Februar!N20)))</f>
        <v>0</v>
      </c>
      <c r="F18" s="380" t="n">
        <f aca="false">Februar!L20-Februar!N20</f>
        <v>0</v>
      </c>
      <c r="G18" s="379"/>
      <c r="H18" s="377" t="n">
        <f aca="false">IF(März!L20=0,0,IF(März!N20=0,1,IF(März!L20&gt;März!N20,1+(1-März!L20/März!N20)*-1,1-März!L20/März!N20)))</f>
        <v>0</v>
      </c>
      <c r="I18" s="378" t="n">
        <f aca="false">März!L20-März!N20</f>
        <v>0</v>
      </c>
      <c r="J18" s="377"/>
      <c r="K18" s="379" t="n">
        <f aca="false">IF(April!L20=0,0,IF(April!N20=0,1,IF(April!L20&gt;April!N20,1+(1-April!L20/April!N20)*-1,1-April!L20/April!N20)))</f>
        <v>0</v>
      </c>
      <c r="L18" s="380" t="n">
        <f aca="false">April!L20-April!N20</f>
        <v>0</v>
      </c>
      <c r="M18" s="379"/>
      <c r="N18" s="377" t="n">
        <f aca="false">IF(Mai!L20=0,0,IF(Mai!N20=0,1,IF(Mai!L20&gt;Mai!N20,1+(1-Mai!L20/Mai!N20)*-1,1-Mai!L20/Mai!N20)))</f>
        <v>0</v>
      </c>
      <c r="O18" s="378" t="n">
        <f aca="false">Mai!L20-Mai!N20</f>
        <v>0</v>
      </c>
      <c r="P18" s="377"/>
      <c r="Q18" s="379" t="n">
        <f aca="false">IF(Juni!L20=0,0,IF(Juni!N20=0,1,IF(Juni!L20&gt;Juni!N20,1+(1-Juni!L20/Juni!N20)*-1,1-Juni!L20/Juni!N20)))</f>
        <v>0</v>
      </c>
      <c r="R18" s="380" t="n">
        <f aca="false">Juni!L20-Juni!N20</f>
        <v>0</v>
      </c>
      <c r="S18" s="379"/>
      <c r="T18" s="377" t="n">
        <f aca="false">IF(Juli!L20=0,0,IF(Juli!N20=0,1,IF(Juli!L20&gt;Juli!N20,1+(1-Juli!L20/Juli!N20)*-1,1-Juli!L20/Juli!N20)))</f>
        <v>0</v>
      </c>
      <c r="U18" s="378" t="n">
        <f aca="false">Juli!L20-Juli!N20</f>
        <v>0</v>
      </c>
      <c r="V18" s="377"/>
      <c r="W18" s="379" t="n">
        <f aca="false">IF(August!L20=0,0,IF(August!N20=0,1,IF(August!L20&gt;August!N20,1+(1-August!L20/August!N20)*-1,1-August!L20/August!N20)))</f>
        <v>0</v>
      </c>
      <c r="X18" s="380" t="n">
        <f aca="false">August!L20-August!N20</f>
        <v>0</v>
      </c>
      <c r="Y18" s="379"/>
      <c r="Z18" s="377" t="n">
        <f aca="false">IF(September!L20=0,0,IF(September!N20=0,1,IF(September!L20&gt;September!N20,1+(1-September!L20/September!N20)*-1,1-September!L20/September!N20)))</f>
        <v>0</v>
      </c>
      <c r="AA18" s="378" t="n">
        <f aca="false">September!L20-September!N20</f>
        <v>0</v>
      </c>
      <c r="AB18" s="377"/>
      <c r="AC18" s="379" t="n">
        <f aca="false">IF(Oktober!L20=0,0,IF(Oktober!N20=0,1,IF(Oktober!L20&gt;Oktober!N20,1+(1-Oktober!L20/Oktober!N20)*-1,1-Oktober!L20/Oktober!N20)))</f>
        <v>0</v>
      </c>
      <c r="AD18" s="380" t="n">
        <f aca="false">Oktober!L20-Oktober!N20</f>
        <v>0</v>
      </c>
      <c r="AE18" s="379"/>
      <c r="AF18" s="377" t="n">
        <f aca="false">IF(November!L20=0,0,IF(November!N20=0,1,IF(November!L20&gt;November!N20,1+(1-November!L20/November!N20)*-1,1-November!L20/November!N20)))</f>
        <v>0</v>
      </c>
      <c r="AG18" s="378" t="n">
        <f aca="false">November!L20-November!N20</f>
        <v>-0.291666666666667</v>
      </c>
      <c r="AH18" s="377"/>
      <c r="AI18" s="379" t="n">
        <f aca="false">IF(Dezember!L20=0,0,IF(Dezember!N20=0,1,IF(Dezember!L20&gt;Dezember!N20,1+(1-Dezember!L20/Dezember!N20)*-1,1-Dezember!L20/Dezember!N20)))</f>
        <v>0</v>
      </c>
      <c r="AJ18" s="380" t="n">
        <f aca="false">Dezember!L20-Dezember!N20</f>
        <v>0</v>
      </c>
      <c r="AK18" s="379"/>
    </row>
    <row r="19" customFormat="false" ht="10" hidden="false" customHeight="false" outlineLevel="0" collapsed="false">
      <c r="B19" s="377" t="n">
        <f aca="false">IF(Januar!L21=0,0,IF(Januar!N21=0,1,IF(Januar!L21&gt;Januar!N21,1+(1-Januar!L21/Januar!N21)*-1,1-Januar!L21/Januar!N21)))</f>
        <v>0</v>
      </c>
      <c r="C19" s="378" t="n">
        <f aca="false">Januar!L21-Januar!N21</f>
        <v>0</v>
      </c>
      <c r="D19" s="377"/>
      <c r="E19" s="379" t="n">
        <f aca="false">IF(Februar!L21=0,0,IF(Februar!N21=0,1,IF(Februar!L21&gt;Februar!N21,1+(1-Februar!L21/Februar!N21)*-1,1-Februar!L21/Februar!N21)))</f>
        <v>0</v>
      </c>
      <c r="F19" s="380" t="n">
        <f aca="false">Februar!L21-Februar!N21</f>
        <v>0</v>
      </c>
      <c r="G19" s="379"/>
      <c r="H19" s="377" t="n">
        <f aca="false">IF(März!L21=0,0,IF(März!N21=0,1,IF(März!L21&gt;März!N21,1+(1-März!L21/März!N21)*-1,1-März!L21/März!N21)))</f>
        <v>0</v>
      </c>
      <c r="I19" s="378" t="n">
        <f aca="false">März!L21-März!N21</f>
        <v>0</v>
      </c>
      <c r="J19" s="377"/>
      <c r="K19" s="379" t="n">
        <f aca="false">IF(April!L21=0,0,IF(April!N21=0,1,IF(April!L21&gt;April!N21,1+(1-April!L21/April!N21)*-1,1-April!L21/April!N21)))</f>
        <v>0</v>
      </c>
      <c r="L19" s="380" t="n">
        <f aca="false">April!L21-April!N21</f>
        <v>0</v>
      </c>
      <c r="M19" s="379"/>
      <c r="N19" s="377" t="n">
        <f aca="false">IF(Mai!L21=0,0,IF(Mai!N21=0,1,IF(Mai!L21&gt;Mai!N21,1+(1-Mai!L21/Mai!N21)*-1,1-Mai!L21/Mai!N21)))</f>
        <v>0</v>
      </c>
      <c r="O19" s="378" t="n">
        <f aca="false">Mai!L21-Mai!N21</f>
        <v>0</v>
      </c>
      <c r="P19" s="377"/>
      <c r="Q19" s="379" t="n">
        <f aca="false">IF(Juni!L21=0,0,IF(Juni!N21=0,1,IF(Juni!L21&gt;Juni!N21,1+(1-Juni!L21/Juni!N21)*-1,1-Juni!L21/Juni!N21)))</f>
        <v>0</v>
      </c>
      <c r="R19" s="380" t="n">
        <f aca="false">Juni!L21-Juni!N21</f>
        <v>0</v>
      </c>
      <c r="S19" s="379"/>
      <c r="T19" s="377" t="n">
        <f aca="false">IF(Juli!L21=0,0,IF(Juli!N21=0,1,IF(Juli!L21&gt;Juli!N21,1+(1-Juli!L21/Juli!N21)*-1,1-Juli!L21/Juli!N21)))</f>
        <v>0</v>
      </c>
      <c r="U19" s="378" t="n">
        <f aca="false">Juli!L21-Juli!N21</f>
        <v>0</v>
      </c>
      <c r="V19" s="377"/>
      <c r="W19" s="379" t="n">
        <f aca="false">IF(August!L21=0,0,IF(August!N21=0,1,IF(August!L21&gt;August!N21,1+(1-August!L21/August!N21)*-1,1-August!L21/August!N21)))</f>
        <v>0</v>
      </c>
      <c r="X19" s="380" t="n">
        <f aca="false">August!L21-August!N21</f>
        <v>0</v>
      </c>
      <c r="Y19" s="379"/>
      <c r="Z19" s="377" t="n">
        <f aca="false">IF(September!L21=0,0,IF(September!N21=0,1,IF(September!L21&gt;September!N21,1+(1-September!L21/September!N21)*-1,1-September!L21/September!N21)))</f>
        <v>0</v>
      </c>
      <c r="AA19" s="378" t="n">
        <f aca="false">September!L21-September!N21</f>
        <v>0</v>
      </c>
      <c r="AB19" s="377"/>
      <c r="AC19" s="379" t="n">
        <f aca="false">IF(Oktober!L21=0,0,IF(Oktober!N21=0,1,IF(Oktober!L21&gt;Oktober!N21,1+(1-Oktober!L21/Oktober!N21)*-1,1-Oktober!L21/Oktober!N21)))</f>
        <v>0</v>
      </c>
      <c r="AD19" s="380" t="n">
        <f aca="false">Oktober!L21-Oktober!N21</f>
        <v>0</v>
      </c>
      <c r="AE19" s="379"/>
      <c r="AF19" s="377" t="n">
        <f aca="false">IF(November!L21=0,0,IF(November!N21=0,1,IF(November!L21&gt;November!N21,1+(1-November!L21/November!N21)*-1,1-November!L21/November!N21)))</f>
        <v>0</v>
      </c>
      <c r="AG19" s="378" t="n">
        <f aca="false">November!L21-November!N21</f>
        <v>0</v>
      </c>
      <c r="AH19" s="377"/>
      <c r="AI19" s="379" t="n">
        <f aca="false">IF(Dezember!L21=0,0,IF(Dezember!N21=0,1,IF(Dezember!L21&gt;Dezember!N21,1+(1-Dezember!L21/Dezember!N21)*-1,1-Dezember!L21/Dezember!N21)))</f>
        <v>0</v>
      </c>
      <c r="AJ19" s="380" t="n">
        <f aca="false">Dezember!L21-Dezember!N21</f>
        <v>0</v>
      </c>
      <c r="AK19" s="379"/>
    </row>
    <row r="20" customFormat="false" ht="10" hidden="false" customHeight="false" outlineLevel="0" collapsed="false">
      <c r="B20" s="377" t="n">
        <f aca="false">IF(Januar!L22=0,0,IF(Januar!N22=0,1,IF(Januar!L22&gt;Januar!N22,1+(1-Januar!L22/Januar!N22)*-1,1-Januar!L22/Januar!N22)))</f>
        <v>0</v>
      </c>
      <c r="C20" s="378" t="n">
        <f aca="false">Januar!L22-Januar!N22</f>
        <v>0</v>
      </c>
      <c r="D20" s="377"/>
      <c r="E20" s="379" t="n">
        <f aca="false">IF(Februar!L22=0,0,IF(Februar!N22=0,1,IF(Februar!L22&gt;Februar!N22,1+(1-Februar!L22/Februar!N22)*-1,1-Februar!L22/Februar!N22)))</f>
        <v>0</v>
      </c>
      <c r="F20" s="380" t="n">
        <f aca="false">Februar!L22-Februar!N22</f>
        <v>0</v>
      </c>
      <c r="G20" s="379"/>
      <c r="H20" s="377" t="n">
        <f aca="false">IF(März!L22=0,0,IF(März!N22=0,1,IF(März!L22&gt;März!N22,1+(1-März!L22/März!N22)*-1,1-März!L22/März!N22)))</f>
        <v>0</v>
      </c>
      <c r="I20" s="378" t="n">
        <f aca="false">März!L22-März!N22</f>
        <v>0</v>
      </c>
      <c r="J20" s="377"/>
      <c r="K20" s="379" t="n">
        <f aca="false">IF(April!L22=0,0,IF(April!N22=0,1,IF(April!L22&gt;April!N22,1+(1-April!L22/April!N22)*-1,1-April!L22/April!N22)))</f>
        <v>0</v>
      </c>
      <c r="L20" s="380" t="n">
        <f aca="false">April!L22-April!N22</f>
        <v>0</v>
      </c>
      <c r="M20" s="379"/>
      <c r="N20" s="377" t="n">
        <f aca="false">IF(Mai!L22=0,0,IF(Mai!N22=0,1,IF(Mai!L22&gt;Mai!N22,1+(1-Mai!L22/Mai!N22)*-1,1-Mai!L22/Mai!N22)))</f>
        <v>0</v>
      </c>
      <c r="O20" s="378" t="n">
        <f aca="false">Mai!L22-Mai!N22</f>
        <v>0</v>
      </c>
      <c r="P20" s="377"/>
      <c r="Q20" s="379" t="n">
        <f aca="false">IF(Juni!L22=0,0,IF(Juni!N22=0,1,IF(Juni!L22&gt;Juni!N22,1+(1-Juni!L22/Juni!N22)*-1,1-Juni!L22/Juni!N22)))</f>
        <v>0</v>
      </c>
      <c r="R20" s="380" t="n">
        <f aca="false">Juni!L22-Juni!N22</f>
        <v>0</v>
      </c>
      <c r="S20" s="379"/>
      <c r="T20" s="377" t="n">
        <f aca="false">IF(Juli!L22=0,0,IF(Juli!N22=0,1,IF(Juli!L22&gt;Juli!N22,1+(1-Juli!L22/Juli!N22)*-1,1-Juli!L22/Juli!N22)))</f>
        <v>0</v>
      </c>
      <c r="U20" s="378" t="n">
        <f aca="false">Juli!L22-Juli!N22</f>
        <v>0</v>
      </c>
      <c r="V20" s="377"/>
      <c r="W20" s="379" t="n">
        <f aca="false">IF(August!L22=0,0,IF(August!N22=0,1,IF(August!L22&gt;August!N22,1+(1-August!L22/August!N22)*-1,1-August!L22/August!N22)))</f>
        <v>0</v>
      </c>
      <c r="X20" s="380" t="n">
        <f aca="false">August!L22-August!N22</f>
        <v>0</v>
      </c>
      <c r="Y20" s="379"/>
      <c r="Z20" s="377" t="n">
        <f aca="false">IF(September!L22=0,0,IF(September!N22=0,1,IF(September!L22&gt;September!N22,1+(1-September!L22/September!N22)*-1,1-September!L22/September!N22)))</f>
        <v>0</v>
      </c>
      <c r="AA20" s="378" t="n">
        <f aca="false">September!L22-September!N22</f>
        <v>0</v>
      </c>
      <c r="AB20" s="377"/>
      <c r="AC20" s="379" t="n">
        <f aca="false">IF(Oktober!L22=0,0,IF(Oktober!N22=0,1,IF(Oktober!L22&gt;Oktober!N22,1+(1-Oktober!L22/Oktober!N22)*-1,1-Oktober!L22/Oktober!N22)))</f>
        <v>0</v>
      </c>
      <c r="AD20" s="380" t="n">
        <f aca="false">Oktober!L22-Oktober!N22</f>
        <v>0</v>
      </c>
      <c r="AE20" s="379"/>
      <c r="AF20" s="377" t="n">
        <f aca="false">IF(November!L22=0,0,IF(November!N22=0,1,IF(November!L22&gt;November!N22,1+(1-November!L22/November!N22)*-1,1-November!L22/November!N22)))</f>
        <v>0</v>
      </c>
      <c r="AG20" s="378" t="n">
        <f aca="false">November!L22-November!N22</f>
        <v>0</v>
      </c>
      <c r="AH20" s="377"/>
      <c r="AI20" s="379" t="n">
        <f aca="false">IF(Dezember!L22=0,0,IF(Dezember!N22=0,1,IF(Dezember!L22&gt;Dezember!N22,1+(1-Dezember!L22/Dezember!N22)*-1,1-Dezember!L22/Dezember!N22)))</f>
        <v>0</v>
      </c>
      <c r="AJ20" s="380" t="n">
        <f aca="false">Dezember!L22-Dezember!N22</f>
        <v>0</v>
      </c>
      <c r="AK20" s="379"/>
    </row>
    <row r="21" customFormat="false" ht="10" hidden="false" customHeight="false" outlineLevel="0" collapsed="false">
      <c r="B21" s="377" t="n">
        <f aca="false">IF(Januar!L23=0,0,IF(Januar!N23=0,1,IF(Januar!L23&gt;Januar!N23,1+(1-Januar!L23/Januar!N23)*-1,1-Januar!L23/Januar!N23)))</f>
        <v>0</v>
      </c>
      <c r="C21" s="378" t="n">
        <f aca="false">Januar!L23-Januar!N23</f>
        <v>0</v>
      </c>
      <c r="D21" s="377"/>
      <c r="E21" s="379" t="n">
        <f aca="false">IF(Februar!L23=0,0,IF(Februar!N23=0,1,IF(Februar!L23&gt;Februar!N23,1+(1-Februar!L23/Februar!N23)*-1,1-Februar!L23/Februar!N23)))</f>
        <v>0</v>
      </c>
      <c r="F21" s="380" t="n">
        <f aca="false">Februar!L23-Februar!N23</f>
        <v>0</v>
      </c>
      <c r="G21" s="379"/>
      <c r="H21" s="377" t="n">
        <f aca="false">IF(März!L23=0,0,IF(März!N23=0,1,IF(März!L23&gt;März!N23,1+(1-März!L23/März!N23)*-1,1-März!L23/März!N23)))</f>
        <v>0</v>
      </c>
      <c r="I21" s="378" t="n">
        <f aca="false">März!L23-März!N23</f>
        <v>0</v>
      </c>
      <c r="J21" s="377"/>
      <c r="K21" s="379" t="n">
        <f aca="false">IF(April!L23=0,0,IF(April!N23=0,1,IF(April!L23&gt;April!N23,1+(1-April!L23/April!N23)*-1,1-April!L23/April!N23)))</f>
        <v>0</v>
      </c>
      <c r="L21" s="380" t="n">
        <f aca="false">April!L23-April!N23</f>
        <v>0</v>
      </c>
      <c r="M21" s="379"/>
      <c r="N21" s="377" t="n">
        <f aca="false">IF(Mai!L23=0,0,IF(Mai!N23=0,1,IF(Mai!L23&gt;Mai!N23,1+(1-Mai!L23/Mai!N23)*-1,1-Mai!L23/Mai!N23)))</f>
        <v>0</v>
      </c>
      <c r="O21" s="378" t="n">
        <f aca="false">Mai!L23-Mai!N23</f>
        <v>0</v>
      </c>
      <c r="P21" s="377"/>
      <c r="Q21" s="379" t="n">
        <f aca="false">IF(Juni!L23=0,0,IF(Juni!N23=0,1,IF(Juni!L23&gt;Juni!N23,1+(1-Juni!L23/Juni!N23)*-1,1-Juni!L23/Juni!N23)))</f>
        <v>0</v>
      </c>
      <c r="R21" s="380" t="n">
        <f aca="false">Juni!L23-Juni!N23</f>
        <v>0</v>
      </c>
      <c r="S21" s="379"/>
      <c r="T21" s="377" t="n">
        <f aca="false">IF(Juli!L23=0,0,IF(Juli!N23=0,1,IF(Juli!L23&gt;Juli!N23,1+(1-Juli!L23/Juli!N23)*-1,1-Juli!L23/Juli!N23)))</f>
        <v>0</v>
      </c>
      <c r="U21" s="378" t="n">
        <f aca="false">Juli!L23-Juli!N23</f>
        <v>0</v>
      </c>
      <c r="V21" s="377"/>
      <c r="W21" s="379" t="n">
        <f aca="false">IF(August!L23=0,0,IF(August!N23=0,1,IF(August!L23&gt;August!N23,1+(1-August!L23/August!N23)*-1,1-August!L23/August!N23)))</f>
        <v>0</v>
      </c>
      <c r="X21" s="380" t="n">
        <f aca="false">August!L23-August!N23</f>
        <v>0</v>
      </c>
      <c r="Y21" s="379"/>
      <c r="Z21" s="377" t="n">
        <f aca="false">IF(September!L23=0,0,IF(September!N23=0,1,IF(September!L23&gt;September!N23,1+(1-September!L23/September!N23)*-1,1-September!L23/September!N23)))</f>
        <v>0</v>
      </c>
      <c r="AA21" s="378" t="n">
        <f aca="false">September!L23-September!N23</f>
        <v>-0.291666666666667</v>
      </c>
      <c r="AB21" s="377"/>
      <c r="AC21" s="379" t="n">
        <f aca="false">IF(Oktober!L23=0,0,IF(Oktober!N23=0,1,IF(Oktober!L23&gt;Oktober!N23,1+(1-Oktober!L23/Oktober!N23)*-1,1-Oktober!L23/Oktober!N23)))</f>
        <v>0</v>
      </c>
      <c r="AD21" s="380" t="n">
        <f aca="false">Oktober!L23-Oktober!N23</f>
        <v>0</v>
      </c>
      <c r="AE21" s="379"/>
      <c r="AF21" s="377" t="n">
        <f aca="false">IF(November!L23=0,0,IF(November!N23=0,1,IF(November!L23&gt;November!N23,1+(1-November!L23/November!N23)*-1,1-November!L23/November!N23)))</f>
        <v>0</v>
      </c>
      <c r="AG21" s="378" t="n">
        <f aca="false">November!L23-November!N23</f>
        <v>0</v>
      </c>
      <c r="AH21" s="377"/>
      <c r="AI21" s="379" t="n">
        <f aca="false">IF(Dezember!L23=0,0,IF(Dezember!N23=0,1,IF(Dezember!L23&gt;Dezember!N23,1+(1-Dezember!L23/Dezember!N23)*-1,1-Dezember!L23/Dezember!N23)))</f>
        <v>0</v>
      </c>
      <c r="AJ21" s="380" t="n">
        <f aca="false">Dezember!L23-Dezember!N23</f>
        <v>0</v>
      </c>
      <c r="AK21" s="379"/>
    </row>
    <row r="22" customFormat="false" ht="10" hidden="false" customHeight="false" outlineLevel="0" collapsed="false">
      <c r="B22" s="377" t="n">
        <f aca="false">IF(Januar!L24=0,0,IF(Januar!N24=0,1,IF(Januar!L24&gt;Januar!N24,1+(1-Januar!L24/Januar!N24)*-1,1-Januar!L24/Januar!N24)))</f>
        <v>0</v>
      </c>
      <c r="C22" s="378" t="n">
        <f aca="false">Januar!L24-Januar!N24</f>
        <v>0</v>
      </c>
      <c r="D22" s="377"/>
      <c r="E22" s="379" t="n">
        <f aca="false">IF(Februar!L24=0,0,IF(Februar!N24=0,1,IF(Februar!L24&gt;Februar!N24,1+(1-Februar!L24/Februar!N24)*-1,1-Februar!L24/Februar!N24)))</f>
        <v>0</v>
      </c>
      <c r="F22" s="380" t="n">
        <f aca="false">Februar!L24-Februar!N24</f>
        <v>0</v>
      </c>
      <c r="G22" s="379"/>
      <c r="H22" s="377" t="n">
        <f aca="false">IF(März!L24=0,0,IF(März!N24=0,1,IF(März!L24&gt;März!N24,1+(1-März!L24/März!N24)*-1,1-März!L24/März!N24)))</f>
        <v>0</v>
      </c>
      <c r="I22" s="378" t="n">
        <f aca="false">März!L24-März!N24</f>
        <v>0</v>
      </c>
      <c r="J22" s="377"/>
      <c r="K22" s="379" t="n">
        <f aca="false">IF(April!L24=0,0,IF(April!N24=0,1,IF(April!L24&gt;April!N24,1+(1-April!L24/April!N24)*-1,1-April!L24/April!N24)))</f>
        <v>0</v>
      </c>
      <c r="L22" s="380" t="n">
        <f aca="false">April!L24-April!N24</f>
        <v>0</v>
      </c>
      <c r="M22" s="379"/>
      <c r="N22" s="377" t="n">
        <f aca="false">IF(Mai!L24=0,0,IF(Mai!N24=0,1,IF(Mai!L24&gt;Mai!N24,1+(1-Mai!L24/Mai!N24)*-1,1-Mai!L24/Mai!N24)))</f>
        <v>0</v>
      </c>
      <c r="O22" s="378" t="n">
        <f aca="false">Mai!L24-Mai!N24</f>
        <v>0</v>
      </c>
      <c r="P22" s="377"/>
      <c r="Q22" s="379" t="n">
        <f aca="false">IF(Juni!L24=0,0,IF(Juni!N24=0,1,IF(Juni!L24&gt;Juni!N24,1+(1-Juni!L24/Juni!N24)*-1,1-Juni!L24/Juni!N24)))</f>
        <v>0</v>
      </c>
      <c r="R22" s="380" t="n">
        <f aca="false">Juni!L24-Juni!N24</f>
        <v>0</v>
      </c>
      <c r="S22" s="379"/>
      <c r="T22" s="377" t="n">
        <f aca="false">IF(Juli!L24=0,0,IF(Juli!N24=0,1,IF(Juli!L24&gt;Juli!N24,1+(1-Juli!L24/Juli!N24)*-1,1-Juli!L24/Juli!N24)))</f>
        <v>0</v>
      </c>
      <c r="U22" s="378" t="n">
        <f aca="false">Juli!L24-Juli!N24</f>
        <v>0</v>
      </c>
      <c r="V22" s="377"/>
      <c r="W22" s="379" t="n">
        <f aca="false">IF(August!L24=0,0,IF(August!N24=0,1,IF(August!L24&gt;August!N24,1+(1-August!L24/August!N24)*-1,1-August!L24/August!N24)))</f>
        <v>0</v>
      </c>
      <c r="X22" s="380" t="n">
        <f aca="false">August!L24-August!N24</f>
        <v>0</v>
      </c>
      <c r="Y22" s="379"/>
      <c r="Z22" s="377" t="n">
        <f aca="false">IF(September!L24=0,0,IF(September!N24=0,1,IF(September!L24&gt;September!N24,1+(1-September!L24/September!N24)*-1,1-September!L24/September!N24)))</f>
        <v>0</v>
      </c>
      <c r="AA22" s="378" t="n">
        <f aca="false">September!L24-September!N24</f>
        <v>0</v>
      </c>
      <c r="AB22" s="377"/>
      <c r="AC22" s="379" t="n">
        <f aca="false">IF(Oktober!L24=0,0,IF(Oktober!N24=0,1,IF(Oktober!L24&gt;Oktober!N24,1+(1-Oktober!L24/Oktober!N24)*-1,1-Oktober!L24/Oktober!N24)))</f>
        <v>0</v>
      </c>
      <c r="AD22" s="380" t="n">
        <f aca="false">Oktober!L24-Oktober!N24</f>
        <v>0</v>
      </c>
      <c r="AE22" s="379"/>
      <c r="AF22" s="377" t="n">
        <f aca="false">IF(November!L24=0,0,IF(November!N24=0,1,IF(November!L24&gt;November!N24,1+(1-November!L24/November!N24)*-1,1-November!L24/November!N24)))</f>
        <v>0</v>
      </c>
      <c r="AG22" s="378" t="n">
        <f aca="false">November!L24-November!N24</f>
        <v>0</v>
      </c>
      <c r="AH22" s="377"/>
      <c r="AI22" s="379" t="n">
        <f aca="false">IF(Dezember!L24=0,0,IF(Dezember!N24=0,1,IF(Dezember!L24&gt;Dezember!N24,1+(1-Dezember!L24/Dezember!N24)*-1,1-Dezember!L24/Dezember!N24)))</f>
        <v>0</v>
      </c>
      <c r="AJ22" s="380" t="n">
        <f aca="false">Dezember!L24-Dezember!N24</f>
        <v>0</v>
      </c>
      <c r="AK22" s="379"/>
    </row>
    <row r="23" customFormat="false" ht="10" hidden="false" customHeight="false" outlineLevel="0" collapsed="false">
      <c r="B23" s="377" t="n">
        <f aca="false">IF(Januar!L25=0,0,IF(Januar!N25=0,1,IF(Januar!L25&gt;Januar!N25,1+(1-Januar!L25/Januar!N25)*-1,1-Januar!L25/Januar!N25)))</f>
        <v>0</v>
      </c>
      <c r="C23" s="378" t="n">
        <f aca="false">Januar!L25-Januar!N25</f>
        <v>0</v>
      </c>
      <c r="D23" s="377"/>
      <c r="E23" s="379" t="n">
        <f aca="false">IF(Februar!L25=0,0,IF(Februar!N25=0,1,IF(Februar!L25&gt;Februar!N25,1+(1-Februar!L25/Februar!N25)*-1,1-Februar!L25/Februar!N25)))</f>
        <v>0</v>
      </c>
      <c r="F23" s="380" t="n">
        <f aca="false">Februar!L25-Februar!N25</f>
        <v>0</v>
      </c>
      <c r="G23" s="379"/>
      <c r="H23" s="377" t="n">
        <f aca="false">IF(März!L25=0,0,IF(März!N25=0,1,IF(März!L25&gt;März!N25,1+(1-März!L25/März!N25)*-1,1-März!L25/März!N25)))</f>
        <v>0</v>
      </c>
      <c r="I23" s="378" t="n">
        <f aca="false">März!L25-März!N25</f>
        <v>0</v>
      </c>
      <c r="J23" s="377"/>
      <c r="K23" s="379" t="n">
        <f aca="false">IF(April!L25=0,0,IF(April!N25=0,1,IF(April!L25&gt;April!N25,1+(1-April!L25/April!N25)*-1,1-April!L25/April!N25)))</f>
        <v>0</v>
      </c>
      <c r="L23" s="380" t="n">
        <f aca="false">April!L25-April!N25</f>
        <v>0</v>
      </c>
      <c r="M23" s="379"/>
      <c r="N23" s="377" t="n">
        <f aca="false">IF(Mai!L25=0,0,IF(Mai!N25=0,1,IF(Mai!L25&gt;Mai!N25,1+(1-Mai!L25/Mai!N25)*-1,1-Mai!L25/Mai!N25)))</f>
        <v>0</v>
      </c>
      <c r="O23" s="378" t="n">
        <f aca="false">Mai!L25-Mai!N25</f>
        <v>0</v>
      </c>
      <c r="P23" s="377"/>
      <c r="Q23" s="379" t="n">
        <f aca="false">IF(Juni!L25=0,0,IF(Juni!N25=0,1,IF(Juni!L25&gt;Juni!N25,1+(1-Juni!L25/Juni!N25)*-1,1-Juni!L25/Juni!N25)))</f>
        <v>0</v>
      </c>
      <c r="R23" s="380" t="n">
        <f aca="false">Juni!L25-Juni!N25</f>
        <v>0</v>
      </c>
      <c r="S23" s="379"/>
      <c r="T23" s="377" t="n">
        <f aca="false">IF(Juli!L25=0,0,IF(Juli!N25=0,1,IF(Juli!L25&gt;Juli!N25,1+(1-Juli!L25/Juli!N25)*-1,1-Juli!L25/Juli!N25)))</f>
        <v>0</v>
      </c>
      <c r="U23" s="378" t="n">
        <f aca="false">Juli!L25-Juli!N25</f>
        <v>0</v>
      </c>
      <c r="V23" s="377"/>
      <c r="W23" s="379" t="n">
        <f aca="false">IF(August!L25=0,0,IF(August!N25=0,1,IF(August!L25&gt;August!N25,1+(1-August!L25/August!N25)*-1,1-August!L25/August!N25)))</f>
        <v>0</v>
      </c>
      <c r="X23" s="380" t="n">
        <f aca="false">August!L25-August!N25</f>
        <v>0</v>
      </c>
      <c r="Y23" s="379"/>
      <c r="Z23" s="377" t="n">
        <f aca="false">IF(September!L25=0,0,IF(September!N25=0,1,IF(September!L25&gt;September!N25,1+(1-September!L25/September!N25)*-1,1-September!L25/September!N25)))</f>
        <v>0</v>
      </c>
      <c r="AA23" s="378" t="n">
        <f aca="false">September!L25-September!N25</f>
        <v>0</v>
      </c>
      <c r="AB23" s="377"/>
      <c r="AC23" s="379" t="n">
        <f aca="false">IF(Oktober!L25=0,0,IF(Oktober!N25=0,1,IF(Oktober!L25&gt;Oktober!N25,1+(1-Oktober!L25/Oktober!N25)*-1,1-Oktober!L25/Oktober!N25)))</f>
        <v>0</v>
      </c>
      <c r="AD23" s="380" t="n">
        <f aca="false">Oktober!L25-Oktober!N25</f>
        <v>0</v>
      </c>
      <c r="AE23" s="379"/>
      <c r="AF23" s="377" t="n">
        <f aca="false">IF(November!L25=0,0,IF(November!N25=0,1,IF(November!L25&gt;November!N25,1+(1-November!L25/November!N25)*-1,1-November!L25/November!N25)))</f>
        <v>0</v>
      </c>
      <c r="AG23" s="378" t="n">
        <f aca="false">November!L25-November!N25</f>
        <v>0</v>
      </c>
      <c r="AH23" s="377"/>
      <c r="AI23" s="379" t="n">
        <f aca="false">IF(Dezember!L25=0,0,IF(Dezember!N25=0,1,IF(Dezember!L25&gt;Dezember!N25,1+(1-Dezember!L25/Dezember!N25)*-1,1-Dezember!L25/Dezember!N25)))</f>
        <v>0</v>
      </c>
      <c r="AJ23" s="380" t="n">
        <f aca="false">Dezember!L25-Dezember!N25</f>
        <v>0</v>
      </c>
      <c r="AK23" s="379"/>
    </row>
    <row r="24" customFormat="false" ht="10" hidden="false" customHeight="false" outlineLevel="0" collapsed="false">
      <c r="B24" s="377" t="n">
        <f aca="false">IF(Januar!L26=0,0,IF(Januar!N26=0,1,IF(Januar!L26&gt;Januar!N26,1+(1-Januar!L26/Januar!N26)*-1,1-Januar!L26/Januar!N26)))</f>
        <v>0</v>
      </c>
      <c r="C24" s="378" t="n">
        <f aca="false">Januar!L26-Januar!N26</f>
        <v>0</v>
      </c>
      <c r="D24" s="377"/>
      <c r="E24" s="379" t="n">
        <f aca="false">IF(Februar!L26=0,0,IF(Februar!N26=0,1,IF(Februar!L26&gt;Februar!N26,1+(1-Februar!L26/Februar!N26)*-1,1-Februar!L26/Februar!N26)))</f>
        <v>0</v>
      </c>
      <c r="F24" s="380" t="n">
        <f aca="false">Februar!L26-Februar!N26</f>
        <v>0</v>
      </c>
      <c r="G24" s="379"/>
      <c r="H24" s="377" t="n">
        <f aca="false">IF(März!L26=0,0,IF(März!N26=0,1,IF(März!L26&gt;März!N26,1+(1-März!L26/März!N26)*-1,1-März!L26/März!N26)))</f>
        <v>0</v>
      </c>
      <c r="I24" s="378" t="n">
        <f aca="false">März!L26-März!N26</f>
        <v>0</v>
      </c>
      <c r="J24" s="377"/>
      <c r="K24" s="379" t="n">
        <f aca="false">IF(April!L26=0,0,IF(April!N26=0,1,IF(April!L26&gt;April!N26,1+(1-April!L26/April!N26)*-1,1-April!L26/April!N26)))</f>
        <v>0</v>
      </c>
      <c r="L24" s="380" t="n">
        <f aca="false">April!L26-April!N26</f>
        <v>0</v>
      </c>
      <c r="M24" s="379"/>
      <c r="N24" s="377" t="n">
        <f aca="false">IF(Mai!L26=0,0,IF(Mai!N26=0,1,IF(Mai!L26&gt;Mai!N26,1+(1-Mai!L26/Mai!N26)*-1,1-Mai!L26/Mai!N26)))</f>
        <v>0</v>
      </c>
      <c r="O24" s="378" t="n">
        <f aca="false">Mai!L26-Mai!N26</f>
        <v>0</v>
      </c>
      <c r="P24" s="377"/>
      <c r="Q24" s="379" t="n">
        <f aca="false">IF(Juni!L26=0,0,IF(Juni!N26=0,1,IF(Juni!L26&gt;Juni!N26,1+(1-Juni!L26/Juni!N26)*-1,1-Juni!L26/Juni!N26)))</f>
        <v>0</v>
      </c>
      <c r="R24" s="380" t="n">
        <f aca="false">Juni!L26-Juni!N26</f>
        <v>0</v>
      </c>
      <c r="S24" s="379"/>
      <c r="T24" s="377" t="n">
        <f aca="false">IF(Juli!L26=0,0,IF(Juli!N26=0,1,IF(Juli!L26&gt;Juli!N26,1+(1-Juli!L26/Juli!N26)*-1,1-Juli!L26/Juli!N26)))</f>
        <v>0</v>
      </c>
      <c r="U24" s="378" t="n">
        <f aca="false">Juli!L26-Juli!N26</f>
        <v>0</v>
      </c>
      <c r="V24" s="377"/>
      <c r="W24" s="379" t="n">
        <f aca="false">IF(August!L26=0,0,IF(August!N26=0,1,IF(August!L26&gt;August!N26,1+(1-August!L26/August!N26)*-1,1-August!L26/August!N26)))</f>
        <v>0</v>
      </c>
      <c r="X24" s="380" t="n">
        <f aca="false">August!L26-August!N26</f>
        <v>0</v>
      </c>
      <c r="Y24" s="379"/>
      <c r="Z24" s="377" t="n">
        <f aca="false">IF(September!L26=0,0,IF(September!N26=0,1,IF(September!L26&gt;September!N26,1+(1-September!L26/September!N26)*-1,1-September!L26/September!N26)))</f>
        <v>0</v>
      </c>
      <c r="AA24" s="378" t="n">
        <f aca="false">September!L26-September!N26</f>
        <v>0</v>
      </c>
      <c r="AB24" s="377"/>
      <c r="AC24" s="379" t="n">
        <f aca="false">IF(Oktober!L26=0,0,IF(Oktober!N26=0,1,IF(Oktober!L26&gt;Oktober!N26,1+(1-Oktober!L26/Oktober!N26)*-1,1-Oktober!L26/Oktober!N26)))</f>
        <v>0</v>
      </c>
      <c r="AD24" s="380" t="n">
        <f aca="false">Oktober!L26-Oktober!N26</f>
        <v>0</v>
      </c>
      <c r="AE24" s="379"/>
      <c r="AF24" s="377" t="n">
        <f aca="false">IF(November!L26=0,0,IF(November!N26=0,1,IF(November!L26&gt;November!N26,1+(1-November!L26/November!N26)*-1,1-November!L26/November!N26)))</f>
        <v>0</v>
      </c>
      <c r="AG24" s="378" t="n">
        <f aca="false">November!L26-November!N26</f>
        <v>0</v>
      </c>
      <c r="AH24" s="377"/>
      <c r="AI24" s="379" t="n">
        <f aca="false">IF(Dezember!L26=0,0,IF(Dezember!N26=0,1,IF(Dezember!L26&gt;Dezember!N26,1+(1-Dezember!L26/Dezember!N26)*-1,1-Dezember!L26/Dezember!N26)))</f>
        <v>0</v>
      </c>
      <c r="AJ24" s="380" t="n">
        <f aca="false">Dezember!L26-Dezember!N26</f>
        <v>0</v>
      </c>
      <c r="AK24" s="379"/>
    </row>
    <row r="25" customFormat="false" ht="10" hidden="false" customHeight="false" outlineLevel="0" collapsed="false">
      <c r="B25" s="377" t="n">
        <f aca="false">IF(Januar!L27=0,0,IF(Januar!N27=0,1,IF(Januar!L27&gt;Januar!N27,1+(1-Januar!L27/Januar!N27)*-1,1-Januar!L27/Januar!N27)))</f>
        <v>0</v>
      </c>
      <c r="C25" s="378" t="n">
        <f aca="false">Januar!L27-Januar!N27</f>
        <v>0</v>
      </c>
      <c r="D25" s="377"/>
      <c r="E25" s="379" t="n">
        <f aca="false">IF(Februar!L27=0,0,IF(Februar!N27=0,1,IF(Februar!L27&gt;Februar!N27,1+(1-Februar!L27/Februar!N27)*-1,1-Februar!L27/Februar!N27)))</f>
        <v>0</v>
      </c>
      <c r="F25" s="380" t="n">
        <f aca="false">Februar!L27-Februar!N27</f>
        <v>0</v>
      </c>
      <c r="G25" s="379"/>
      <c r="H25" s="377" t="n">
        <f aca="false">IF(März!L27=0,0,IF(März!N27=0,1,IF(März!L27&gt;März!N27,1+(1-März!L27/März!N27)*-1,1-März!L27/März!N27)))</f>
        <v>0</v>
      </c>
      <c r="I25" s="378" t="n">
        <f aca="false">März!L27-März!N27</f>
        <v>0</v>
      </c>
      <c r="J25" s="377"/>
      <c r="K25" s="379" t="n">
        <f aca="false">IF(April!L27=0,0,IF(April!N27=0,1,IF(April!L27&gt;April!N27,1+(1-April!L27/April!N27)*-1,1-April!L27/April!N27)))</f>
        <v>0</v>
      </c>
      <c r="L25" s="380" t="n">
        <f aca="false">April!L27-April!N27</f>
        <v>0</v>
      </c>
      <c r="M25" s="379"/>
      <c r="N25" s="377" t="n">
        <f aca="false">IF(Mai!L27=0,0,IF(Mai!N27=0,1,IF(Mai!L27&gt;Mai!N27,1+(1-Mai!L27/Mai!N27)*-1,1-Mai!L27/Mai!N27)))</f>
        <v>0</v>
      </c>
      <c r="O25" s="378" t="n">
        <f aca="false">Mai!L27-Mai!N27</f>
        <v>-0.291666666666667</v>
      </c>
      <c r="P25" s="377"/>
      <c r="Q25" s="379" t="n">
        <f aca="false">IF(Juni!L27=0,0,IF(Juni!N27=0,1,IF(Juni!L27&gt;Juni!N27,1+(1-Juni!L27/Juni!N27)*-1,1-Juni!L27/Juni!N27)))</f>
        <v>0</v>
      </c>
      <c r="R25" s="380" t="n">
        <f aca="false">Juni!L27-Juni!N27</f>
        <v>0</v>
      </c>
      <c r="S25" s="379"/>
      <c r="T25" s="377" t="n">
        <f aca="false">IF(Juli!L27=0,0,IF(Juli!N27=0,1,IF(Juli!L27&gt;Juli!N27,1+(1-Juli!L27/Juli!N27)*-1,1-Juli!L27/Juli!N27)))</f>
        <v>0</v>
      </c>
      <c r="U25" s="378" t="n">
        <f aca="false">Juli!L27-Juli!N27</f>
        <v>0</v>
      </c>
      <c r="V25" s="377"/>
      <c r="W25" s="379" t="n">
        <f aca="false">IF(August!L27=0,0,IF(August!N27=0,1,IF(August!L27&gt;August!N27,1+(1-August!L27/August!N27)*-1,1-August!L27/August!N27)))</f>
        <v>0</v>
      </c>
      <c r="X25" s="380" t="n">
        <f aca="false">August!L27-August!N27</f>
        <v>0</v>
      </c>
      <c r="Y25" s="379"/>
      <c r="Z25" s="377" t="n">
        <f aca="false">IF(September!L27=0,0,IF(September!N27=0,1,IF(September!L27&gt;September!N27,1+(1-September!L27/September!N27)*-1,1-September!L27/September!N27)))</f>
        <v>0</v>
      </c>
      <c r="AA25" s="378" t="n">
        <f aca="false">September!L27-September!N27</f>
        <v>0</v>
      </c>
      <c r="AB25" s="377"/>
      <c r="AC25" s="379" t="n">
        <f aca="false">IF(Oktober!L27=0,0,IF(Oktober!N27=0,1,IF(Oktober!L27&gt;Oktober!N27,1+(1-Oktober!L27/Oktober!N27)*-1,1-Oktober!L27/Oktober!N27)))</f>
        <v>0</v>
      </c>
      <c r="AD25" s="380" t="n">
        <f aca="false">Oktober!L27-Oktober!N27</f>
        <v>0</v>
      </c>
      <c r="AE25" s="379"/>
      <c r="AF25" s="377" t="n">
        <f aca="false">IF(November!L27=0,0,IF(November!N27=0,1,IF(November!L27&gt;November!N27,1+(1-November!L27/November!N27)*-1,1-November!L27/November!N27)))</f>
        <v>0</v>
      </c>
      <c r="AG25" s="378" t="n">
        <f aca="false">November!L27-November!N27</f>
        <v>0</v>
      </c>
      <c r="AH25" s="377"/>
      <c r="AI25" s="379" t="n">
        <f aca="false">IF(Dezember!L27=0,0,IF(Dezember!N27=0,1,IF(Dezember!L27&gt;Dezember!N27,1+(1-Dezember!L27/Dezember!N27)*-1,1-Dezember!L27/Dezember!N27)))</f>
        <v>0.5</v>
      </c>
      <c r="AJ25" s="380" t="n">
        <f aca="false">Dezember!L27-Dezember!N27</f>
        <v>-0.145833333333333</v>
      </c>
      <c r="AK25" s="379"/>
    </row>
    <row r="26" customFormat="false" ht="10" hidden="false" customHeight="false" outlineLevel="0" collapsed="false">
      <c r="B26" s="377" t="n">
        <f aca="false">IF(Januar!L28=0,0,IF(Januar!N28=0,1,IF(Januar!L28&gt;Januar!N28,1+(1-Januar!L28/Januar!N28)*-1,1-Januar!L28/Januar!N28)))</f>
        <v>0</v>
      </c>
      <c r="C26" s="378" t="n">
        <f aca="false">Januar!L28-Januar!N28</f>
        <v>0</v>
      </c>
      <c r="D26" s="377"/>
      <c r="E26" s="379" t="n">
        <f aca="false">IF(Februar!L28=0,0,IF(Februar!N28=0,1,IF(Februar!L28&gt;Februar!N28,1+(1-Februar!L28/Februar!N28)*-1,1-Februar!L28/Februar!N28)))</f>
        <v>0</v>
      </c>
      <c r="F26" s="380" t="n">
        <f aca="false">Februar!L28-Februar!N28</f>
        <v>0</v>
      </c>
      <c r="G26" s="379"/>
      <c r="H26" s="377" t="n">
        <f aca="false">IF(März!L28=0,0,IF(März!N28=0,1,IF(März!L28&gt;März!N28,1+(1-März!L28/März!N28)*-1,1-März!L28/März!N28)))</f>
        <v>0</v>
      </c>
      <c r="I26" s="378" t="n">
        <f aca="false">März!L28-März!N28</f>
        <v>0</v>
      </c>
      <c r="J26" s="377"/>
      <c r="K26" s="379" t="n">
        <f aca="false">IF(April!L28=0,0,IF(April!N28=0,1,IF(April!L28&gt;April!N28,1+(1-April!L28/April!N28)*-1,1-April!L28/April!N28)))</f>
        <v>0</v>
      </c>
      <c r="L26" s="380" t="n">
        <f aca="false">April!L28-April!N28</f>
        <v>0</v>
      </c>
      <c r="M26" s="379"/>
      <c r="N26" s="377" t="n">
        <f aca="false">IF(Mai!L28=0,0,IF(Mai!N28=0,1,IF(Mai!L28&gt;Mai!N28,1+(1-Mai!L28/Mai!N28)*-1,1-Mai!L28/Mai!N28)))</f>
        <v>0</v>
      </c>
      <c r="O26" s="378" t="n">
        <f aca="false">Mai!L28-Mai!N28</f>
        <v>0</v>
      </c>
      <c r="P26" s="377"/>
      <c r="Q26" s="379" t="n">
        <f aca="false">IF(Juni!L28=0,0,IF(Juni!N28=0,1,IF(Juni!L28&gt;Juni!N28,1+(1-Juni!L28/Juni!N28)*-1,1-Juni!L28/Juni!N28)))</f>
        <v>0</v>
      </c>
      <c r="R26" s="380" t="n">
        <f aca="false">Juni!L28-Juni!N28</f>
        <v>0</v>
      </c>
      <c r="S26" s="379"/>
      <c r="T26" s="377" t="n">
        <f aca="false">IF(Juli!L28=0,0,IF(Juli!N28=0,1,IF(Juli!L28&gt;Juli!N28,1+(1-Juli!L28/Juli!N28)*-1,1-Juli!L28/Juli!N28)))</f>
        <v>0</v>
      </c>
      <c r="U26" s="378" t="n">
        <f aca="false">Juli!L28-Juli!N28</f>
        <v>0</v>
      </c>
      <c r="V26" s="377"/>
      <c r="W26" s="379" t="n">
        <f aca="false">IF(August!L28=0,0,IF(August!N28=0,1,IF(August!L28&gt;August!N28,1+(1-August!L28/August!N28)*-1,1-August!L28/August!N28)))</f>
        <v>0</v>
      </c>
      <c r="X26" s="380" t="n">
        <f aca="false">August!L28-August!N28</f>
        <v>0</v>
      </c>
      <c r="Y26" s="379"/>
      <c r="Z26" s="377" t="n">
        <f aca="false">IF(September!L28=0,0,IF(September!N28=0,1,IF(September!L28&gt;September!N28,1+(1-September!L28/September!N28)*-1,1-September!L28/September!N28)))</f>
        <v>0</v>
      </c>
      <c r="AA26" s="378" t="n">
        <f aca="false">September!L28-September!N28</f>
        <v>0</v>
      </c>
      <c r="AB26" s="377"/>
      <c r="AC26" s="379" t="n">
        <f aca="false">IF(Oktober!L28=0,0,IF(Oktober!N28=0,1,IF(Oktober!L28&gt;Oktober!N28,1+(1-Oktober!L28/Oktober!N28)*-1,1-Oktober!L28/Oktober!N28)))</f>
        <v>0</v>
      </c>
      <c r="AD26" s="380" t="n">
        <f aca="false">Oktober!L28-Oktober!N28</f>
        <v>0</v>
      </c>
      <c r="AE26" s="379"/>
      <c r="AF26" s="377" t="n">
        <f aca="false">IF(November!L28=0,0,IF(November!N28=0,1,IF(November!L28&gt;November!N28,1+(1-November!L28/November!N28)*-1,1-November!L28/November!N28)))</f>
        <v>0</v>
      </c>
      <c r="AG26" s="378" t="n">
        <f aca="false">November!L28-November!N28</f>
        <v>0</v>
      </c>
      <c r="AH26" s="377"/>
      <c r="AI26" s="379" t="n">
        <f aca="false">IF(Dezember!L28=0,0,IF(Dezember!N28=0,1,IF(Dezember!L28&gt;Dezember!N28,1+(1-Dezember!L28/Dezember!N28)*-1,1-Dezember!L28/Dezember!N28)))</f>
        <v>0</v>
      </c>
      <c r="AJ26" s="380" t="n">
        <f aca="false">Dezember!L28-Dezember!N28</f>
        <v>0</v>
      </c>
      <c r="AK26" s="379"/>
    </row>
    <row r="27" customFormat="false" ht="10" hidden="false" customHeight="false" outlineLevel="0" collapsed="false">
      <c r="B27" s="377" t="n">
        <f aca="false">IF(Januar!L29=0,0,IF(Januar!N29=0,1,IF(Januar!L29&gt;Januar!N29,1+(1-Januar!L29/Januar!N29)*-1,1-Januar!L29/Januar!N29)))</f>
        <v>0</v>
      </c>
      <c r="C27" s="378" t="n">
        <f aca="false">Januar!L29-Januar!N29</f>
        <v>0</v>
      </c>
      <c r="D27" s="377"/>
      <c r="E27" s="379" t="n">
        <f aca="false">IF(Februar!L29=0,0,IF(Februar!N29=0,1,IF(Februar!L29&gt;Februar!N29,1+(1-Februar!L29/Februar!N29)*-1,1-Februar!L29/Februar!N29)))</f>
        <v>0</v>
      </c>
      <c r="F27" s="380" t="n">
        <f aca="false">Februar!L29-Februar!N29</f>
        <v>0</v>
      </c>
      <c r="G27" s="379"/>
      <c r="H27" s="377" t="n">
        <f aca="false">IF(März!L29=0,0,IF(März!N29=0,1,IF(März!L29&gt;März!N29,1+(1-März!L29/März!N29)*-1,1-März!L29/März!N29)))</f>
        <v>0</v>
      </c>
      <c r="I27" s="378" t="n">
        <f aca="false">März!L29-März!N29</f>
        <v>0</v>
      </c>
      <c r="J27" s="377"/>
      <c r="K27" s="379" t="n">
        <f aca="false">IF(April!L29=0,0,IF(April!N29=0,1,IF(April!L29&gt;April!N29,1+(1-April!L29/April!N29)*-1,1-April!L29/April!N29)))</f>
        <v>0</v>
      </c>
      <c r="L27" s="380" t="n">
        <f aca="false">April!L29-April!N29</f>
        <v>0</v>
      </c>
      <c r="M27" s="379"/>
      <c r="N27" s="377" t="n">
        <f aca="false">IF(Mai!L29=0,0,IF(Mai!N29=0,1,IF(Mai!L29&gt;Mai!N29,1+(1-Mai!L29/Mai!N29)*-1,1-Mai!L29/Mai!N29)))</f>
        <v>0</v>
      </c>
      <c r="O27" s="378" t="n">
        <f aca="false">Mai!L29-Mai!N29</f>
        <v>0</v>
      </c>
      <c r="P27" s="377"/>
      <c r="Q27" s="379" t="n">
        <f aca="false">IF(Juni!L29=0,0,IF(Juni!N29=0,1,IF(Juni!L29&gt;Juni!N29,1+(1-Juni!L29/Juni!N29)*-1,1-Juni!L29/Juni!N29)))</f>
        <v>0</v>
      </c>
      <c r="R27" s="380" t="n">
        <f aca="false">Juni!L29-Juni!N29</f>
        <v>0</v>
      </c>
      <c r="S27" s="379"/>
      <c r="T27" s="377" t="n">
        <f aca="false">IF(Juli!L29=0,0,IF(Juli!N29=0,1,IF(Juli!L29&gt;Juli!N29,1+(1-Juli!L29/Juli!N29)*-1,1-Juli!L29/Juli!N29)))</f>
        <v>0</v>
      </c>
      <c r="U27" s="378" t="n">
        <f aca="false">Juli!L29-Juli!N29</f>
        <v>0</v>
      </c>
      <c r="V27" s="377"/>
      <c r="W27" s="379" t="n">
        <f aca="false">IF(August!L29=0,0,IF(August!N29=0,1,IF(August!L29&gt;August!N29,1+(1-August!L29/August!N29)*-1,1-August!L29/August!N29)))</f>
        <v>0</v>
      </c>
      <c r="X27" s="380" t="n">
        <f aca="false">August!L29-August!N29</f>
        <v>0</v>
      </c>
      <c r="Y27" s="379"/>
      <c r="Z27" s="377" t="n">
        <f aca="false">IF(September!L29=0,0,IF(September!N29=0,1,IF(September!L29&gt;September!N29,1+(1-September!L29/September!N29)*-1,1-September!L29/September!N29)))</f>
        <v>0</v>
      </c>
      <c r="AA27" s="378" t="n">
        <f aca="false">September!L29-September!N29</f>
        <v>0</v>
      </c>
      <c r="AB27" s="377"/>
      <c r="AC27" s="379" t="n">
        <f aca="false">IF(Oktober!L29=0,0,IF(Oktober!N29=0,1,IF(Oktober!L29&gt;Oktober!N29,1+(1-Oktober!L29/Oktober!N29)*-1,1-Oktober!L29/Oktober!N29)))</f>
        <v>0</v>
      </c>
      <c r="AD27" s="380" t="n">
        <f aca="false">Oktober!L29-Oktober!N29</f>
        <v>-0.291666666666667</v>
      </c>
      <c r="AE27" s="379"/>
      <c r="AF27" s="377" t="n">
        <f aca="false">IF(November!L29=0,0,IF(November!N29=0,1,IF(November!L29&gt;November!N29,1+(1-November!L29/November!N29)*-1,1-November!L29/November!N29)))</f>
        <v>0</v>
      </c>
      <c r="AG27" s="378" t="n">
        <f aca="false">November!L29-November!N29</f>
        <v>0</v>
      </c>
      <c r="AH27" s="377"/>
      <c r="AI27" s="379" t="n">
        <f aca="false">IF(Dezember!L29=0,0,IF(Dezember!N29=0,1,IF(Dezember!L29&gt;Dezember!N29,1+(1-Dezember!L29/Dezember!N29)*-1,1-Dezember!L29/Dezember!N29)))</f>
        <v>0</v>
      </c>
      <c r="AJ27" s="380" t="n">
        <f aca="false">Dezember!L29-Dezember!N29</f>
        <v>0</v>
      </c>
      <c r="AK27" s="379"/>
    </row>
    <row r="28" customFormat="false" ht="10" hidden="false" customHeight="false" outlineLevel="0" collapsed="false">
      <c r="B28" s="377" t="n">
        <f aca="false">IF(Januar!L30=0,0,IF(Januar!N30=0,1,IF(Januar!L30&gt;Januar!N30,1+(1-Januar!L30/Januar!N30)*-1,1-Januar!L30/Januar!N30)))</f>
        <v>0</v>
      </c>
      <c r="C28" s="378" t="n">
        <f aca="false">Januar!L30-Januar!N30</f>
        <v>0</v>
      </c>
      <c r="D28" s="377"/>
      <c r="E28" s="379" t="n">
        <f aca="false">IF(Februar!L30=0,0,IF(Februar!N30=0,1,IF(Februar!L30&gt;Februar!N30,1+(1-Februar!L30/Februar!N30)*-1,1-Februar!L30/Februar!N30)))</f>
        <v>0</v>
      </c>
      <c r="F28" s="380" t="n">
        <f aca="false">Februar!L30-Februar!N30</f>
        <v>0</v>
      </c>
      <c r="G28" s="379"/>
      <c r="H28" s="377" t="n">
        <f aca="false">IF(März!L30=0,0,IF(März!N30=0,1,IF(März!L30&gt;März!N30,1+(1-März!L30/März!N30)*-1,1-März!L30/März!N30)))</f>
        <v>0</v>
      </c>
      <c r="I28" s="378" t="n">
        <f aca="false">März!L30-März!N30</f>
        <v>0</v>
      </c>
      <c r="J28" s="377"/>
      <c r="K28" s="379" t="n">
        <f aca="false">IF(April!L30=0,0,IF(April!N30=0,1,IF(April!L30&gt;April!N30,1+(1-April!L30/April!N30)*-1,1-April!L30/April!N30)))</f>
        <v>0</v>
      </c>
      <c r="L28" s="380" t="n">
        <f aca="false">April!L30-April!N30</f>
        <v>0</v>
      </c>
      <c r="M28" s="379"/>
      <c r="N28" s="377" t="n">
        <f aca="false">IF(Mai!L30=0,0,IF(Mai!N30=0,1,IF(Mai!L30&gt;Mai!N30,1+(1-Mai!L30/Mai!N30)*-1,1-Mai!L30/Mai!N30)))</f>
        <v>0</v>
      </c>
      <c r="O28" s="378" t="n">
        <f aca="false">Mai!L30-Mai!N30</f>
        <v>0</v>
      </c>
      <c r="P28" s="377"/>
      <c r="Q28" s="379" t="n">
        <f aca="false">IF(Juni!L30=0,0,IF(Juni!N30=0,1,IF(Juni!L30&gt;Juni!N30,1+(1-Juni!L30/Juni!N30)*-1,1-Juni!L30/Juni!N30)))</f>
        <v>0</v>
      </c>
      <c r="R28" s="380" t="n">
        <f aca="false">Juni!L30-Juni!N30</f>
        <v>0</v>
      </c>
      <c r="S28" s="379"/>
      <c r="T28" s="377" t="n">
        <f aca="false">IF(Juli!L30=0,0,IF(Juli!N30=0,1,IF(Juli!L30&gt;Juli!N30,1+(1-Juli!L30/Juli!N30)*-1,1-Juli!L30/Juli!N30)))</f>
        <v>0</v>
      </c>
      <c r="U28" s="378" t="n">
        <f aca="false">Juli!L30-Juli!N30</f>
        <v>0</v>
      </c>
      <c r="V28" s="377"/>
      <c r="W28" s="379" t="n">
        <f aca="false">IF(August!L30=0,0,IF(August!N30=0,1,IF(August!L30&gt;August!N30,1+(1-August!L30/August!N30)*-1,1-August!L30/August!N30)))</f>
        <v>0</v>
      </c>
      <c r="X28" s="380" t="n">
        <f aca="false">August!L30-August!N30</f>
        <v>0</v>
      </c>
      <c r="Y28" s="379"/>
      <c r="Z28" s="377" t="n">
        <f aca="false">IF(September!L30=0,0,IF(September!N30=0,1,IF(September!L30&gt;September!N30,1+(1-September!L30/September!N30)*-1,1-September!L30/September!N30)))</f>
        <v>0</v>
      </c>
      <c r="AA28" s="378" t="n">
        <f aca="false">September!L30-September!N30</f>
        <v>0</v>
      </c>
      <c r="AB28" s="377"/>
      <c r="AC28" s="379" t="n">
        <f aca="false">IF(Oktober!L30=0,0,IF(Oktober!N30=0,1,IF(Oktober!L30&gt;Oktober!N30,1+(1-Oktober!L30/Oktober!N30)*-1,1-Oktober!L30/Oktober!N30)))</f>
        <v>0</v>
      </c>
      <c r="AD28" s="380" t="n">
        <f aca="false">Oktober!L30-Oktober!N30</f>
        <v>0</v>
      </c>
      <c r="AE28" s="379"/>
      <c r="AF28" s="377" t="n">
        <f aca="false">IF(November!L30=0,0,IF(November!N30=0,1,IF(November!L30&gt;November!N30,1+(1-November!L30/November!N30)*-1,1-November!L30/November!N30)))</f>
        <v>0</v>
      </c>
      <c r="AG28" s="378" t="n">
        <f aca="false">November!L30-November!N30</f>
        <v>0</v>
      </c>
      <c r="AH28" s="377"/>
      <c r="AI28" s="379" t="n">
        <f aca="false">IF(Dezember!L30=0,0,IF(Dezember!N30=0,1,IF(Dezember!L30&gt;Dezember!N30,1+(1-Dezember!L30/Dezember!N30)*-1,1-Dezember!L30/Dezember!N30)))</f>
        <v>0</v>
      </c>
      <c r="AJ28" s="380" t="n">
        <f aca="false">Dezember!L30-Dezember!N30</f>
        <v>0</v>
      </c>
      <c r="AK28" s="379"/>
    </row>
    <row r="29" customFormat="false" ht="10" hidden="false" customHeight="false" outlineLevel="0" collapsed="false">
      <c r="B29" s="377" t="n">
        <f aca="false">IF(Januar!L31=0,0,IF(Januar!N31=0,1,IF(Januar!L31&gt;Januar!N31,1+(1-Januar!L31/Januar!N31)*-1,1-Januar!L31/Januar!N31)))</f>
        <v>0</v>
      </c>
      <c r="C29" s="378" t="n">
        <f aca="false">Januar!L31-Januar!N31</f>
        <v>0</v>
      </c>
      <c r="D29" s="377"/>
      <c r="E29" s="379" t="n">
        <f aca="false">IF(Februar!L31=0,0,IF(Februar!N31=0,1,IF(Februar!L31&gt;Februar!N31,1+(1-Februar!L31/Februar!N31)*-1,1-Februar!L31/Februar!N31)))</f>
        <v>0</v>
      </c>
      <c r="F29" s="380" t="n">
        <f aca="false">Februar!L31-Februar!N31</f>
        <v>0</v>
      </c>
      <c r="G29" s="379"/>
      <c r="H29" s="377" t="n">
        <f aca="false">IF(März!L31=0,0,IF(März!N31=0,1,IF(März!L31&gt;März!N31,1+(1-März!L31/März!N31)*-1,1-März!L31/März!N31)))</f>
        <v>0</v>
      </c>
      <c r="I29" s="378" t="n">
        <f aca="false">März!L31-März!N31</f>
        <v>0</v>
      </c>
      <c r="J29" s="377"/>
      <c r="K29" s="379" t="n">
        <f aca="false">IF(April!L31=0,0,IF(April!N31=0,1,IF(April!L31&gt;April!N31,1+(1-April!L31/April!N31)*-1,1-April!L31/April!N31)))</f>
        <v>0</v>
      </c>
      <c r="L29" s="380" t="n">
        <f aca="false">April!L31-April!N31</f>
        <v>0</v>
      </c>
      <c r="M29" s="379"/>
      <c r="N29" s="377" t="n">
        <f aca="false">IF(Mai!L31=0,0,IF(Mai!N31=0,1,IF(Mai!L31&gt;Mai!N31,1+(1-Mai!L31/Mai!N31)*-1,1-Mai!L31/Mai!N31)))</f>
        <v>0</v>
      </c>
      <c r="O29" s="378" t="n">
        <f aca="false">Mai!L31-Mai!N31</f>
        <v>0</v>
      </c>
      <c r="P29" s="377"/>
      <c r="Q29" s="379" t="n">
        <f aca="false">IF(Juni!L31=0,0,IF(Juni!N31=0,1,IF(Juni!L31&gt;Juni!N31,1+(1-Juni!L31/Juni!N31)*-1,1-Juni!L31/Juni!N31)))</f>
        <v>0</v>
      </c>
      <c r="R29" s="380" t="n">
        <f aca="false">Juni!L31-Juni!N31</f>
        <v>0</v>
      </c>
      <c r="S29" s="379"/>
      <c r="T29" s="377" t="n">
        <f aca="false">IF(Juli!L31=0,0,IF(Juli!N31=0,1,IF(Juli!L31&gt;Juli!N31,1+(1-Juli!L31/Juli!N31)*-1,1-Juli!L31/Juli!N31)))</f>
        <v>0</v>
      </c>
      <c r="U29" s="378" t="n">
        <f aca="false">Juli!L31-Juli!N31</f>
        <v>0</v>
      </c>
      <c r="V29" s="377"/>
      <c r="W29" s="379" t="n">
        <f aca="false">IF(August!L31=0,0,IF(August!N31=0,1,IF(August!L31&gt;August!N31,1+(1-August!L31/August!N31)*-1,1-August!L31/August!N31)))</f>
        <v>0</v>
      </c>
      <c r="X29" s="380" t="n">
        <f aca="false">August!L31-August!N31</f>
        <v>0</v>
      </c>
      <c r="Y29" s="379"/>
      <c r="Z29" s="377" t="n">
        <f aca="false">IF(September!L31=0,0,IF(September!N31=0,1,IF(September!L31&gt;September!N31,1+(1-September!L31/September!N31)*-1,1-September!L31/September!N31)))</f>
        <v>0</v>
      </c>
      <c r="AA29" s="378" t="n">
        <f aca="false">September!L31-September!N31</f>
        <v>0</v>
      </c>
      <c r="AB29" s="377"/>
      <c r="AC29" s="379" t="n">
        <f aca="false">IF(Oktober!L31=0,0,IF(Oktober!N31=0,1,IF(Oktober!L31&gt;Oktober!N31,1+(1-Oktober!L31/Oktober!N31)*-1,1-Oktober!L31/Oktober!N31)))</f>
        <v>0</v>
      </c>
      <c r="AD29" s="380" t="n">
        <f aca="false">Oktober!L31-Oktober!N31</f>
        <v>0</v>
      </c>
      <c r="AE29" s="379"/>
      <c r="AF29" s="377" t="n">
        <f aca="false">IF(November!L31=0,0,IF(November!N31=0,1,IF(November!L31&gt;November!N31,1+(1-November!L31/November!N31)*-1,1-November!L31/November!N31)))</f>
        <v>0</v>
      </c>
      <c r="AG29" s="378" t="n">
        <f aca="false">November!L31-November!N31</f>
        <v>0</v>
      </c>
      <c r="AH29" s="377"/>
      <c r="AI29" s="379" t="n">
        <f aca="false">IF(Dezember!L31=0,0,IF(Dezember!N31=0,1,IF(Dezember!L31&gt;Dezember!N31,1+(1-Dezember!L31/Dezember!N31)*-1,1-Dezember!L31/Dezember!N31)))</f>
        <v>0</v>
      </c>
      <c r="AJ29" s="380" t="n">
        <f aca="false">Dezember!L31-Dezember!N31</f>
        <v>0</v>
      </c>
      <c r="AK29" s="379"/>
    </row>
    <row r="30" customFormat="false" ht="10" hidden="false" customHeight="false" outlineLevel="0" collapsed="false">
      <c r="B30" s="377" t="n">
        <f aca="false">IF(Januar!L32=0,0,IF(Januar!N32=0,1,IF(Januar!L32&gt;Januar!N32,1+(1-Januar!L32/Januar!N32)*-1,1-Januar!L32/Januar!N32)))</f>
        <v>0</v>
      </c>
      <c r="C30" s="378" t="n">
        <f aca="false">Januar!L32-Januar!N32</f>
        <v>0</v>
      </c>
      <c r="D30" s="377"/>
      <c r="E30" s="379" t="n">
        <f aca="false">IF(Februar!L32=0,0,IF(Februar!N32=0,1,IF(Februar!L32&gt;Februar!N32,1+(1-Februar!L32/Februar!N32)*-1,1-Februar!L32/Februar!N32)))</f>
        <v>0</v>
      </c>
      <c r="F30" s="380" t="e">
        <f aca="false">Februar!L32-Februar!N32</f>
        <v>#VALUE!</v>
      </c>
      <c r="G30" s="379"/>
      <c r="H30" s="377" t="n">
        <f aca="false">IF(März!L32=0,0,IF(März!N32=0,1,IF(März!L32&gt;März!N32,1+(1-März!L32/März!N32)*-1,1-März!L32/März!N32)))</f>
        <v>0</v>
      </c>
      <c r="I30" s="378" t="n">
        <f aca="false">März!L32-März!N32</f>
        <v>0</v>
      </c>
      <c r="J30" s="377"/>
      <c r="K30" s="379" t="n">
        <f aca="false">IF(April!L32=0,0,IF(April!N32=0,1,IF(April!L32&gt;April!N32,1+(1-April!L32/April!N32)*-1,1-April!L32/April!N32)))</f>
        <v>0</v>
      </c>
      <c r="L30" s="380" t="n">
        <f aca="false">April!L32-April!N32</f>
        <v>0</v>
      </c>
      <c r="M30" s="379"/>
      <c r="N30" s="377" t="n">
        <f aca="false">IF(Mai!L32=0,0,IF(Mai!N32=0,1,IF(Mai!L32&gt;Mai!N32,1+(1-Mai!L32/Mai!N32)*-1,1-Mai!L32/Mai!N32)))</f>
        <v>0</v>
      </c>
      <c r="O30" s="378" t="n">
        <f aca="false">Mai!L32-Mai!N32</f>
        <v>0</v>
      </c>
      <c r="P30" s="377"/>
      <c r="Q30" s="379" t="n">
        <f aca="false">IF(Juni!L32=0,0,IF(Juni!N32=0,1,IF(Juni!L32&gt;Juni!N32,1+(1-Juni!L32/Juni!N32)*-1,1-Juni!L32/Juni!N32)))</f>
        <v>0</v>
      </c>
      <c r="R30" s="380" t="n">
        <f aca="false">Juni!L32-Juni!N32</f>
        <v>0</v>
      </c>
      <c r="S30" s="379"/>
      <c r="T30" s="377" t="n">
        <f aca="false">IF(Juli!L32=0,0,IF(Juli!N32=0,1,IF(Juli!L32&gt;Juli!N32,1+(1-Juli!L32/Juli!N32)*-1,1-Juli!L32/Juli!N32)))</f>
        <v>0</v>
      </c>
      <c r="U30" s="378" t="n">
        <f aca="false">Juli!L32-Juli!N32</f>
        <v>0</v>
      </c>
      <c r="V30" s="377"/>
      <c r="W30" s="379" t="n">
        <f aca="false">IF(August!L32=0,0,IF(August!N32=0,1,IF(August!L32&gt;August!N32,1+(1-August!L32/August!N32)*-1,1-August!L32/August!N32)))</f>
        <v>0</v>
      </c>
      <c r="X30" s="380" t="n">
        <f aca="false">August!L32-August!N32</f>
        <v>0</v>
      </c>
      <c r="Y30" s="379"/>
      <c r="Z30" s="377" t="n">
        <f aca="false">IF(September!L32=0,0,IF(September!N32=0,1,IF(September!L32&gt;September!N32,1+(1-September!L32/September!N32)*-1,1-September!L32/September!N32)))</f>
        <v>0</v>
      </c>
      <c r="AA30" s="378" t="n">
        <f aca="false">September!L32-September!N32</f>
        <v>0</v>
      </c>
      <c r="AB30" s="377"/>
      <c r="AC30" s="379" t="n">
        <f aca="false">IF(Oktober!L32=0,0,IF(Oktober!N32=0,1,IF(Oktober!L32&gt;Oktober!N32,1+(1-Oktober!L32/Oktober!N32)*-1,1-Oktober!L32/Oktober!N32)))</f>
        <v>0</v>
      </c>
      <c r="AD30" s="380" t="n">
        <f aca="false">Oktober!L32-Oktober!N32</f>
        <v>0</v>
      </c>
      <c r="AE30" s="379"/>
      <c r="AF30" s="377" t="n">
        <f aca="false">IF(November!L32=0,0,IF(November!N32=0,1,IF(November!L32&gt;November!N32,1+(1-November!L32/November!N32)*-1,1-November!L32/November!N32)))</f>
        <v>0</v>
      </c>
      <c r="AG30" s="378" t="n">
        <f aca="false">November!L32-November!N32</f>
        <v>0</v>
      </c>
      <c r="AH30" s="377"/>
      <c r="AI30" s="379" t="n">
        <f aca="false">IF(Dezember!L32=0,0,IF(Dezember!N32=0,1,IF(Dezember!L32&gt;Dezember!N32,1+(1-Dezember!L32/Dezember!N32)*-1,1-Dezember!L32/Dezember!N32)))</f>
        <v>0</v>
      </c>
      <c r="AJ30" s="380" t="n">
        <f aca="false">Dezember!L32-Dezember!N32</f>
        <v>0</v>
      </c>
      <c r="AK30" s="379"/>
    </row>
    <row r="31" customFormat="false" ht="10" hidden="false" customHeight="false" outlineLevel="0" collapsed="false">
      <c r="B31" s="377" t="n">
        <f aca="false">IF(Januar!L33=0,0,IF(Januar!N33=0,1,IF(Januar!L33&gt;Januar!N33,1+(1-Januar!L33/Januar!N33)*-1,1-Januar!L33/Januar!N33)))</f>
        <v>0</v>
      </c>
      <c r="C31" s="378" t="n">
        <f aca="false">Januar!L33-Januar!N33</f>
        <v>0</v>
      </c>
      <c r="D31" s="377"/>
      <c r="E31" s="379" t="n">
        <f aca="false">IF(Februar!L33=0,0,IF(Februar!N33=0,1,IF(Februar!L33&gt;Februar!N33,1+(1-Februar!L33/Februar!N33)*-1,1-Februar!L33/Februar!N33)))</f>
        <v>0</v>
      </c>
      <c r="F31" s="380" t="e">
        <f aca="false">Februar!L33-Februar!N33</f>
        <v>#VALUE!</v>
      </c>
      <c r="G31" s="379"/>
      <c r="H31" s="377" t="n">
        <f aca="false">IF(März!L33=0,0,IF(März!N33=0,1,IF(März!L33&gt;März!N33,1+(1-März!L33/März!N33)*-1,1-März!L33/März!N33)))</f>
        <v>0</v>
      </c>
      <c r="I31" s="378" t="n">
        <f aca="false">März!L33-März!N33</f>
        <v>0</v>
      </c>
      <c r="J31" s="377"/>
      <c r="K31" s="379" t="n">
        <f aca="false">IF(April!L33=0,0,IF(April!N33=0,1,IF(April!L33&gt;April!N33,1+(1-April!L33/April!N33)*-1,1-April!L33/April!N33)))</f>
        <v>0</v>
      </c>
      <c r="L31" s="380" t="n">
        <f aca="false">April!L33-April!N33</f>
        <v>0</v>
      </c>
      <c r="M31" s="379"/>
      <c r="N31" s="377" t="n">
        <f aca="false">IF(Mai!L33=0,0,IF(Mai!N33=0,1,IF(Mai!L33&gt;Mai!N33,1+(1-Mai!L33/Mai!N33)*-1,1-Mai!L33/Mai!N33)))</f>
        <v>0</v>
      </c>
      <c r="O31" s="378" t="n">
        <f aca="false">Mai!L33-Mai!N33</f>
        <v>0</v>
      </c>
      <c r="P31" s="377"/>
      <c r="Q31" s="379" t="n">
        <f aca="false">IF(Juni!L33=0,0,IF(Juni!N33=0,1,IF(Juni!L33&gt;Juni!N33,1+(1-Juni!L33/Juni!N33)*-1,1-Juni!L33/Juni!N33)))</f>
        <v>0</v>
      </c>
      <c r="R31" s="380" t="n">
        <f aca="false">Juni!L33-Juni!N33</f>
        <v>0</v>
      </c>
      <c r="S31" s="379"/>
      <c r="T31" s="377" t="n">
        <f aca="false">IF(Juli!L33=0,0,IF(Juli!N33=0,1,IF(Juli!L33&gt;Juli!N33,1+(1-Juli!L33/Juli!N33)*-1,1-Juli!L33/Juli!N33)))</f>
        <v>0</v>
      </c>
      <c r="U31" s="378" t="n">
        <f aca="false">Juli!L33-Juli!N33</f>
        <v>0</v>
      </c>
      <c r="V31" s="377"/>
      <c r="W31" s="379" t="n">
        <f aca="false">IF(August!L33=0,0,IF(August!N33=0,1,IF(August!L33&gt;August!N33,1+(1-August!L33/August!N33)*-1,1-August!L33/August!N33)))</f>
        <v>0</v>
      </c>
      <c r="X31" s="380" t="n">
        <f aca="false">August!L33-August!N33</f>
        <v>0</v>
      </c>
      <c r="Y31" s="379"/>
      <c r="Z31" s="377" t="n">
        <f aca="false">IF(September!L33=0,0,IF(September!N33=0,1,IF(September!L33&gt;September!N33,1+(1-September!L33/September!N33)*-1,1-September!L33/September!N33)))</f>
        <v>0</v>
      </c>
      <c r="AA31" s="378" t="n">
        <f aca="false">September!L33-September!N33</f>
        <v>0</v>
      </c>
      <c r="AB31" s="377"/>
      <c r="AC31" s="379" t="n">
        <f aca="false">IF(Oktober!L33=0,0,IF(Oktober!N33=0,1,IF(Oktober!L33&gt;Oktober!N33,1+(1-Oktober!L33/Oktober!N33)*-1,1-Oktober!L33/Oktober!N33)))</f>
        <v>0</v>
      </c>
      <c r="AD31" s="380" t="n">
        <f aca="false">Oktober!L33-Oktober!N33</f>
        <v>0</v>
      </c>
      <c r="AE31" s="379"/>
      <c r="AF31" s="377" t="n">
        <f aca="false">IF(November!L33=0,0,IF(November!N33=0,1,IF(November!L33&gt;November!N33,1+(1-November!L33/November!N33)*-1,1-November!L33/November!N33)))</f>
        <v>0</v>
      </c>
      <c r="AG31" s="378" t="n">
        <f aca="false">November!L33-November!N33</f>
        <v>0</v>
      </c>
      <c r="AH31" s="377"/>
      <c r="AI31" s="379" t="n">
        <f aca="false">IF(Dezember!L33=0,0,IF(Dezember!N33=0,1,IF(Dezember!L33&gt;Dezember!N33,1+(1-Dezember!L33/Dezember!N33)*-1,1-Dezember!L33/Dezember!N33)))</f>
        <v>0</v>
      </c>
      <c r="AJ31" s="380" t="n">
        <f aca="false">Dezember!L33-Dezember!N33</f>
        <v>0</v>
      </c>
      <c r="AK31" s="379"/>
    </row>
    <row r="32" customFormat="false" ht="10" hidden="false" customHeight="false" outlineLevel="0" collapsed="false">
      <c r="B32" s="377" t="n">
        <f aca="false">IF(Januar!L34=0,0,IF(Januar!N34=0,1,IF(Januar!L34&gt;Januar!N34,1+(1-Januar!L34/Januar!N34)*-1,1-Januar!L34/Januar!N34)))</f>
        <v>0</v>
      </c>
      <c r="C32" s="378" t="n">
        <f aca="false">Januar!L34-Januar!N34</f>
        <v>0</v>
      </c>
      <c r="D32" s="377"/>
      <c r="E32" s="379" t="n">
        <f aca="false">IF(Februar!L34=0,0,IF(Februar!N34=0,1,IF(Februar!L34&gt;Februar!N34,1+(1-Februar!L34/Februar!N34)*-1,1-Februar!L34/Februar!N34)))</f>
        <v>0</v>
      </c>
      <c r="F32" s="380" t="e">
        <f aca="false">Februar!L34-Februar!N34</f>
        <v>#VALUE!</v>
      </c>
      <c r="G32" s="379"/>
      <c r="H32" s="377" t="n">
        <f aca="false">IF(März!L34=0,0,IF(März!N34=0,1,IF(März!L34&gt;März!N34,1+(1-März!L34/März!N34)*-1,1-März!L34/März!N34)))</f>
        <v>0</v>
      </c>
      <c r="I32" s="378" t="n">
        <f aca="false">März!L34-März!N34</f>
        <v>0</v>
      </c>
      <c r="J32" s="377"/>
      <c r="K32" s="379" t="n">
        <f aca="false">IF(April!L34=0,0,IF(April!N34=0,1,IF(April!L34&gt;April!N34,1+(1-April!L34/April!N34)*-1,1-April!L34/April!N34)))</f>
        <v>0</v>
      </c>
      <c r="L32" s="380" t="e">
        <f aca="false">April!L34-April!N34</f>
        <v>#VALUE!</v>
      </c>
      <c r="M32" s="379"/>
      <c r="N32" s="377" t="n">
        <f aca="false">IF(Mai!L34=0,0,IF(Mai!N34=0,1,IF(Mai!L34&gt;Mai!N34,1+(1-Mai!L34/Mai!N34)*-1,1-Mai!L34/Mai!N34)))</f>
        <v>0</v>
      </c>
      <c r="O32" s="378" t="n">
        <f aca="false">Mai!L34-Mai!N34</f>
        <v>0</v>
      </c>
      <c r="P32" s="377"/>
      <c r="Q32" s="379" t="n">
        <f aca="false">IF(Juni!L34=0,0,IF(Juni!N34=0,1,IF(Juni!L34&gt;Juni!N34,1+(1-Juni!L34/Juni!N34)*-1,1-Juni!L34/Juni!N34)))</f>
        <v>0</v>
      </c>
      <c r="R32" s="380" t="e">
        <f aca="false">Juni!L34-Juni!N34</f>
        <v>#VALUE!</v>
      </c>
      <c r="S32" s="379"/>
      <c r="T32" s="377" t="n">
        <f aca="false">IF(Juli!L34=0,0,IF(Juli!N34=0,1,IF(Juli!L34&gt;Juli!N34,1+(1-Juli!L34/Juli!N34)*-1,1-Juli!L34/Juli!N34)))</f>
        <v>0</v>
      </c>
      <c r="U32" s="378" t="n">
        <f aca="false">Juli!L34-Juli!N34</f>
        <v>0</v>
      </c>
      <c r="V32" s="377"/>
      <c r="W32" s="379" t="n">
        <f aca="false">IF(August!L34=0,0,IF(August!N34=0,1,IF(August!L34&gt;August!N34,1+(1-August!L34/August!N34)*-1,1-August!L34/August!N34)))</f>
        <v>0</v>
      </c>
      <c r="X32" s="380" t="n">
        <f aca="false">August!L34-August!N34</f>
        <v>0</v>
      </c>
      <c r="Y32" s="379"/>
      <c r="Z32" s="377" t="n">
        <f aca="false">IF(September!L34=0,0,IF(September!N34=0,1,IF(September!L34&gt;September!N34,1+(1-September!L34/September!N34)*-1,1-September!L34/September!N34)))</f>
        <v>0</v>
      </c>
      <c r="AA32" s="378" t="e">
        <f aca="false">September!L34-September!N34</f>
        <v>#VALUE!</v>
      </c>
      <c r="AB32" s="377"/>
      <c r="AC32" s="379" t="n">
        <f aca="false">IF(Oktober!L34=0,0,IF(Oktober!N34=0,1,IF(Oktober!L34&gt;Oktober!N34,1+(1-Oktober!L34/Oktober!N34)*-1,1-Oktober!L34/Oktober!N34)))</f>
        <v>0</v>
      </c>
      <c r="AD32" s="380" t="n">
        <f aca="false">Oktober!L34-Oktober!N34</f>
        <v>0</v>
      </c>
      <c r="AE32" s="379"/>
      <c r="AF32" s="377" t="n">
        <f aca="false">IF(November!L34=0,0,IF(November!N34=0,1,IF(November!L34&gt;November!N34,1+(1-November!L34/November!N34)*-1,1-November!L34/November!N34)))</f>
        <v>0</v>
      </c>
      <c r="AG32" s="378" t="e">
        <f aca="false">November!L34-November!N34</f>
        <v>#VALUE!</v>
      </c>
      <c r="AH32" s="377"/>
      <c r="AI32" s="379" t="n">
        <f aca="false">IF(Dezember!L34=0,0,IF(Dezember!N34=0,1,IF(Dezember!L34&gt;Dezember!N34,1+(1-Dezember!L34/Dezember!N34)*-1,1-Dezember!L34/Dezember!N34)))</f>
        <v>0.5</v>
      </c>
      <c r="AJ32" s="380" t="n">
        <f aca="false">Dezember!L34-Dezember!N34</f>
        <v>-0.145833333333333</v>
      </c>
      <c r="AK32" s="379"/>
    </row>
    <row r="35" customFormat="false" ht="10" hidden="false" customHeight="false" outlineLevel="0" collapsed="false">
      <c r="B35" s="381"/>
    </row>
    <row r="36" customFormat="false" ht="10" hidden="false" customHeight="false" outlineLevel="0" collapsed="false">
      <c r="B36" s="381"/>
    </row>
    <row r="37" customFormat="false" ht="10" hidden="false" customHeight="false" outlineLevel="0" collapsed="false">
      <c r="B37" s="381"/>
    </row>
    <row r="38" customFormat="false" ht="10" hidden="false" customHeight="false" outlineLevel="0" collapsed="false">
      <c r="B38" s="381"/>
    </row>
    <row r="39" customFormat="false" ht="10" hidden="false" customHeight="false" outlineLevel="0" collapsed="false">
      <c r="B39" s="381"/>
    </row>
    <row r="40" customFormat="false" ht="10" hidden="false" customHeight="false" outlineLevel="0" collapsed="false">
      <c r="B40" s="381"/>
    </row>
    <row r="41" customFormat="false" ht="10" hidden="false" customHeight="false" outlineLevel="0" collapsed="false">
      <c r="B41" s="381"/>
    </row>
  </sheetData>
  <mergeCells count="12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</mergeCells>
  <printOptions headings="false" gridLines="false" gridLinesSet="true" horizontalCentered="false" verticalCentered="false"/>
  <pageMargins left="0.39375" right="0.39375" top="0.39375" bottom="0.393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1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1" sqref="C2:E2 D3"/>
    </sheetView>
  </sheetViews>
  <sheetFormatPr defaultColWidth="11.4609375" defaultRowHeight="11.5" zeroHeight="false" outlineLevelRow="0" outlineLevelCol="0"/>
  <cols>
    <col collapsed="false" customWidth="true" hidden="false" outlineLevel="0" max="1" min="1" style="382" width="25.18"/>
    <col collapsed="false" customWidth="true" hidden="false" outlineLevel="0" max="2" min="2" style="382" width="7.72"/>
    <col collapsed="false" customWidth="true" hidden="false" outlineLevel="0" max="3" min="3" style="383" width="7.72"/>
    <col collapsed="false" customWidth="true" hidden="false" outlineLevel="0" max="4" min="4" style="382" width="12.44"/>
    <col collapsed="false" customWidth="false" hidden="false" outlineLevel="0" max="1024" min="5" style="382" width="11.45"/>
  </cols>
  <sheetData>
    <row r="1" s="89" customFormat="true" ht="15.5" hidden="false" customHeight="false" outlineLevel="0" collapsed="false">
      <c r="A1" s="384" t="str">
        <f aca="false">"Fahrtkostenberechnung "&amp;Jahr</f>
        <v>Fahrtkostenberechnung 2021</v>
      </c>
      <c r="B1" s="86"/>
      <c r="C1" s="86"/>
      <c r="D1" s="385"/>
    </row>
    <row r="2" s="89" customFormat="true" ht="11.5" hidden="false" customHeight="false" outlineLevel="0" collapsed="false">
      <c r="A2" s="386" t="s">
        <v>136</v>
      </c>
      <c r="B2" s="387"/>
      <c r="C2" s="387"/>
      <c r="D2" s="388" t="n">
        <f aca="false">Jahresübersicht!AL38</f>
        <v>0</v>
      </c>
    </row>
    <row r="3" s="89" customFormat="true" ht="11.5" hidden="false" customHeight="false" outlineLevel="0" collapsed="false">
      <c r="A3" s="386" t="s">
        <v>137</v>
      </c>
      <c r="B3" s="387"/>
      <c r="C3" s="387"/>
      <c r="D3" s="389"/>
    </row>
    <row r="4" s="89" customFormat="true" ht="11.5" hidden="false" customHeight="false" outlineLevel="0" collapsed="false">
      <c r="A4" s="386" t="s">
        <v>138</v>
      </c>
      <c r="B4" s="387"/>
      <c r="C4" s="387"/>
      <c r="D4" s="390" t="n">
        <f aca="false">D2*D3</f>
        <v>0</v>
      </c>
    </row>
    <row r="5" s="89" customFormat="true" ht="11.5" hidden="false" customHeight="false" outlineLevel="0" collapsed="false">
      <c r="A5" s="386" t="s">
        <v>139</v>
      </c>
      <c r="B5" s="391" t="n">
        <f aca="false">IF(D3="",0,D3)</f>
        <v>0</v>
      </c>
      <c r="C5" s="392" t="n">
        <v>0.3</v>
      </c>
      <c r="D5" s="393" t="n">
        <f aca="false">B5*C5</f>
        <v>0</v>
      </c>
    </row>
    <row r="6" s="89" customFormat="true" ht="11.5" hidden="false" customHeight="false" outlineLevel="0" collapsed="false">
      <c r="A6" s="394" t="s">
        <v>140</v>
      </c>
      <c r="B6" s="395"/>
      <c r="C6" s="395"/>
      <c r="D6" s="396" t="n">
        <f aca="false">D5*D2</f>
        <v>0</v>
      </c>
    </row>
    <row r="7" s="89" customFormat="true" ht="11.5" hidden="false" customHeight="false" outlineLevel="0" collapsed="false">
      <c r="C7" s="397"/>
    </row>
    <row r="8" s="89" customFormat="true" ht="11.5" hidden="false" customHeight="false" outlineLevel="0" collapsed="false">
      <c r="A8" s="18" t="s">
        <v>141</v>
      </c>
      <c r="B8" s="19"/>
      <c r="C8" s="398"/>
      <c r="D8" s="20"/>
    </row>
    <row r="9" customFormat="false" ht="11.5" hidden="false" customHeight="false" outlineLevel="0" collapsed="false">
      <c r="A9" s="399" t="s">
        <v>142</v>
      </c>
      <c r="B9" s="91"/>
      <c r="C9" s="91"/>
      <c r="D9" s="400"/>
    </row>
    <row r="10" customFormat="false" ht="11.5" hidden="false" customHeight="false" outlineLevel="0" collapsed="false">
      <c r="A10" s="401" t="s">
        <v>143</v>
      </c>
      <c r="B10" s="94"/>
      <c r="C10" s="94"/>
      <c r="D10" s="402"/>
    </row>
    <row r="11" customFormat="false" ht="11.5" hidden="false" customHeight="false" outlineLevel="0" collapsed="false">
      <c r="A11" s="403" t="s">
        <v>144</v>
      </c>
      <c r="B11" s="404"/>
      <c r="C11" s="404"/>
      <c r="D11" s="405"/>
    </row>
    <row r="12" customFormat="false" ht="11.5" hidden="false" customHeight="false" outlineLevel="0" collapsed="false">
      <c r="A12" s="406" t="s">
        <v>145</v>
      </c>
      <c r="B12" s="407"/>
      <c r="C12" s="407"/>
      <c r="D12" s="408" t="n">
        <f aca="false">D13/12</f>
        <v>0</v>
      </c>
    </row>
    <row r="13" customFormat="false" ht="11.5" hidden="false" customHeight="false" outlineLevel="0" collapsed="false">
      <c r="A13" s="409" t="s">
        <v>146</v>
      </c>
      <c r="B13" s="410"/>
      <c r="C13" s="410"/>
      <c r="D13" s="411" t="n">
        <f aca="false">(D4/100*D10*D11)+D9</f>
        <v>0</v>
      </c>
    </row>
  </sheetData>
  <sheetProtection algorithmName="SHA-512" hashValue="9tyBiZdK80nIEBc70XKpuq2p7KkMuUlq4ZVhJTJats9Xa7eRJ1pzCHdBMWvIeL1CrIvQmK5ifSgrmKxj+iHQtA==" saltValue="wQAyMlq8hSIkdBesCGkxXw==" spinCount="100000" sheet="true" objects="true" scenarios="true" selectLockedCells="true"/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C2:E2 C3"/>
    </sheetView>
  </sheetViews>
  <sheetFormatPr defaultColWidth="11.4609375" defaultRowHeight="11.5" zeroHeight="false" outlineLevelRow="0" outlineLevelCol="0"/>
  <cols>
    <col collapsed="false" customWidth="true" hidden="false" outlineLevel="0" max="1" min="1" style="7" width="18.73"/>
    <col collapsed="false" customWidth="true" hidden="false" outlineLevel="0" max="2" min="2" style="7" width="9.82"/>
    <col collapsed="false" customWidth="true" hidden="false" outlineLevel="0" max="3" min="3" style="7" width="15"/>
    <col collapsed="false" customWidth="true" hidden="false" outlineLevel="0" max="10" min="4" style="7" width="11.27"/>
    <col collapsed="false" customWidth="false" hidden="false" outlineLevel="0" max="1024" min="11" style="7" width="11.45"/>
  </cols>
  <sheetData>
    <row r="1" customFormat="false" ht="12.5" hidden="false" customHeight="false" outlineLevel="0" collapsed="false">
      <c r="A1" s="8" t="s">
        <v>5</v>
      </c>
      <c r="B1" s="8"/>
      <c r="C1" s="8"/>
      <c r="D1" s="8"/>
      <c r="E1" s="8"/>
      <c r="F1" s="8"/>
      <c r="G1" s="8"/>
      <c r="H1" s="8"/>
      <c r="I1" s="8"/>
      <c r="J1" s="8"/>
    </row>
    <row r="2" customFormat="false" ht="12.5" hidden="false" customHeight="false" outlineLevel="0" collapsed="false">
      <c r="A2" s="9" t="s">
        <v>6</v>
      </c>
      <c r="B2" s="10"/>
      <c r="C2" s="11" t="n">
        <v>2021</v>
      </c>
      <c r="D2" s="11"/>
      <c r="E2" s="11"/>
      <c r="F2" s="11"/>
      <c r="G2" s="11"/>
      <c r="H2" s="11"/>
      <c r="I2" s="11"/>
      <c r="J2" s="11"/>
    </row>
    <row r="3" customFormat="false" ht="12.5" hidden="false" customHeight="false" outlineLevel="0" collapsed="false">
      <c r="A3" s="12" t="s">
        <v>7</v>
      </c>
      <c r="B3" s="13"/>
      <c r="C3" s="14" t="s">
        <v>8</v>
      </c>
      <c r="D3" s="14"/>
      <c r="E3" s="14"/>
      <c r="F3" s="14"/>
      <c r="G3" s="14"/>
      <c r="H3" s="14"/>
      <c r="I3" s="14"/>
      <c r="J3" s="14"/>
    </row>
    <row r="4" customFormat="false" ht="12.5" hidden="false" customHeight="false" outlineLevel="0" collapsed="false">
      <c r="A4" s="15" t="s">
        <v>9</v>
      </c>
      <c r="B4" s="16"/>
      <c r="C4" s="17" t="n">
        <v>0</v>
      </c>
      <c r="D4" s="17"/>
      <c r="E4" s="17"/>
      <c r="F4" s="17"/>
      <c r="G4" s="17"/>
      <c r="H4" s="17"/>
      <c r="I4" s="17"/>
      <c r="J4" s="17"/>
    </row>
    <row r="6" customFormat="false" ht="11.5" hidden="false" customHeight="false" outlineLevel="0" collapsed="false">
      <c r="A6" s="18" t="s">
        <v>10</v>
      </c>
      <c r="B6" s="19"/>
      <c r="C6" s="20"/>
      <c r="E6" s="21" t="s">
        <v>11</v>
      </c>
      <c r="F6" s="22"/>
    </row>
    <row r="7" customFormat="false" ht="11.5" hidden="false" customHeight="false" outlineLevel="0" collapsed="false">
      <c r="A7" s="23" t="s">
        <v>12</v>
      </c>
      <c r="B7" s="24" t="n">
        <f aca="false">Jahr-1</f>
        <v>2020</v>
      </c>
      <c r="C7" s="25"/>
      <c r="E7" s="26" t="n">
        <v>0.25</v>
      </c>
      <c r="F7" s="27" t="n">
        <v>0.0208333333333333</v>
      </c>
    </row>
    <row r="8" customFormat="false" ht="11.5" hidden="false" customHeight="false" outlineLevel="0" collapsed="false">
      <c r="A8" s="28" t="s">
        <v>13</v>
      </c>
      <c r="B8" s="29" t="n">
        <f aca="false">Jahr-1</f>
        <v>2020</v>
      </c>
      <c r="C8" s="30"/>
      <c r="E8" s="31" t="n">
        <v>0.375</v>
      </c>
      <c r="F8" s="32" t="n">
        <v>0.03125</v>
      </c>
    </row>
    <row r="9" customFormat="false" ht="11.5" hidden="false" customHeight="false" outlineLevel="0" collapsed="false">
      <c r="A9" s="15" t="s">
        <v>14</v>
      </c>
      <c r="B9" s="33" t="n">
        <f aca="false">Jahr</f>
        <v>2021</v>
      </c>
      <c r="C9" s="34" t="n">
        <f aca="false">C8-C7</f>
        <v>0</v>
      </c>
    </row>
    <row r="11" customFormat="false" ht="11.5" hidden="false" customHeight="false" outlineLevel="0" collapsed="false">
      <c r="A11" s="35" t="s">
        <v>15</v>
      </c>
      <c r="B11" s="19"/>
      <c r="C11" s="36" t="s">
        <v>16</v>
      </c>
      <c r="D11" s="37" t="s">
        <v>17</v>
      </c>
      <c r="E11" s="38" t="s">
        <v>18</v>
      </c>
      <c r="F11" s="38" t="s">
        <v>19</v>
      </c>
      <c r="G11" s="38" t="s">
        <v>20</v>
      </c>
      <c r="H11" s="38" t="s">
        <v>21</v>
      </c>
      <c r="I11" s="39" t="s">
        <v>22</v>
      </c>
      <c r="J11" s="40" t="s">
        <v>23</v>
      </c>
    </row>
    <row r="12" customFormat="false" ht="11.5" hidden="false" customHeight="false" outlineLevel="0" collapsed="false">
      <c r="A12" s="41" t="s">
        <v>24</v>
      </c>
      <c r="B12" s="42" t="n">
        <f aca="false">DATE(Jahr,1,1)</f>
        <v>42735</v>
      </c>
      <c r="C12" s="43" t="n">
        <f aca="false">SUM(D12:J12)</f>
        <v>1.45833333333333</v>
      </c>
      <c r="D12" s="44" t="n">
        <v>0.291666666666667</v>
      </c>
      <c r="E12" s="45" t="n">
        <v>0.291666666666667</v>
      </c>
      <c r="F12" s="45" t="n">
        <v>0.291666666666667</v>
      </c>
      <c r="G12" s="45" t="n">
        <v>0.291666666666667</v>
      </c>
      <c r="H12" s="45" t="n">
        <v>0.291666666666667</v>
      </c>
      <c r="I12" s="45" t="n">
        <v>0</v>
      </c>
      <c r="J12" s="46" t="n">
        <v>0</v>
      </c>
    </row>
    <row r="13" customFormat="false" ht="11.5" hidden="false" customHeight="false" outlineLevel="0" collapsed="false">
      <c r="A13" s="47" t="s">
        <v>25</v>
      </c>
      <c r="B13" s="48"/>
      <c r="C13" s="49" t="str">
        <f aca="false">IF(B13="","",SUM(D13:J13))</f>
        <v/>
      </c>
      <c r="D13" s="50"/>
      <c r="E13" s="51"/>
      <c r="F13" s="51"/>
      <c r="G13" s="51"/>
      <c r="H13" s="51"/>
      <c r="I13" s="51"/>
      <c r="J13" s="52"/>
    </row>
    <row r="14" customFormat="false" ht="11.5" hidden="false" customHeight="false" outlineLevel="0" collapsed="false">
      <c r="A14" s="28" t="s">
        <v>26</v>
      </c>
      <c r="B14" s="53"/>
      <c r="C14" s="49" t="str">
        <f aca="false">IF(B14="","",SUM(D14:J14))</f>
        <v/>
      </c>
      <c r="D14" s="50"/>
      <c r="E14" s="51"/>
      <c r="F14" s="51"/>
      <c r="G14" s="51"/>
      <c r="H14" s="51"/>
      <c r="I14" s="51"/>
      <c r="J14" s="52"/>
    </row>
    <row r="15" customFormat="false" ht="11.5" hidden="false" customHeight="false" outlineLevel="0" collapsed="false">
      <c r="A15" s="28" t="s">
        <v>27</v>
      </c>
      <c r="B15" s="53"/>
      <c r="C15" s="49" t="str">
        <f aca="false">IF(B15="","",SUM(D15:J15))</f>
        <v/>
      </c>
      <c r="D15" s="50"/>
      <c r="E15" s="51"/>
      <c r="F15" s="51"/>
      <c r="G15" s="51"/>
      <c r="H15" s="51"/>
      <c r="I15" s="51"/>
      <c r="J15" s="52"/>
    </row>
    <row r="16" customFormat="false" ht="11.5" hidden="false" customHeight="false" outlineLevel="0" collapsed="false">
      <c r="A16" s="15" t="s">
        <v>28</v>
      </c>
      <c r="B16" s="54"/>
      <c r="C16" s="55" t="str">
        <f aca="false">IF(B16="","",SUM(D16:J16))</f>
        <v/>
      </c>
      <c r="D16" s="56"/>
      <c r="E16" s="57"/>
      <c r="F16" s="57"/>
      <c r="G16" s="57"/>
      <c r="H16" s="57"/>
      <c r="I16" s="57"/>
      <c r="J16" s="58"/>
    </row>
    <row r="17" customFormat="false" ht="11.5" hidden="false" customHeight="false" outlineLevel="0" collapsed="false">
      <c r="A17" s="59"/>
    </row>
    <row r="18" customFormat="false" ht="11.5" hidden="false" customHeight="false" outlineLevel="0" collapsed="false">
      <c r="A18" s="60" t="s">
        <v>29</v>
      </c>
      <c r="B18" s="38" t="s">
        <v>30</v>
      </c>
      <c r="C18" s="61" t="s">
        <v>31</v>
      </c>
    </row>
    <row r="19" customFormat="false" ht="11.5" hidden="false" customHeight="false" outlineLevel="0" collapsed="false">
      <c r="A19" s="62" t="s">
        <v>32</v>
      </c>
      <c r="B19" s="63" t="s">
        <v>33</v>
      </c>
      <c r="C19" s="64" t="s">
        <v>34</v>
      </c>
      <c r="D19" s="65"/>
      <c r="E19" s="65"/>
      <c r="F19" s="65"/>
      <c r="G19" s="65"/>
      <c r="H19" s="65"/>
      <c r="I19" s="65"/>
    </row>
    <row r="20" customFormat="false" ht="11.5" hidden="false" customHeight="false" outlineLevel="0" collapsed="false">
      <c r="A20" s="66" t="s">
        <v>35</v>
      </c>
      <c r="B20" s="67" t="s">
        <v>36</v>
      </c>
      <c r="C20" s="68" t="n">
        <v>1</v>
      </c>
    </row>
    <row r="21" customFormat="false" ht="11.5" hidden="false" customHeight="false" outlineLevel="0" collapsed="false">
      <c r="A21" s="69" t="s">
        <v>37</v>
      </c>
      <c r="B21" s="70" t="s">
        <v>38</v>
      </c>
      <c r="C21" s="71" t="n">
        <v>0</v>
      </c>
    </row>
    <row r="22" customFormat="false" ht="12.75" hidden="false" customHeight="true" outlineLevel="0" collapsed="false">
      <c r="A22" s="69" t="s">
        <v>39</v>
      </c>
      <c r="B22" s="72" t="s">
        <v>40</v>
      </c>
      <c r="C22" s="71" t="s">
        <v>41</v>
      </c>
    </row>
    <row r="23" customFormat="false" ht="11.5" hidden="false" customHeight="false" outlineLevel="0" collapsed="false">
      <c r="A23" s="69" t="s">
        <v>42</v>
      </c>
      <c r="B23" s="73" t="s">
        <v>43</v>
      </c>
      <c r="C23" s="71" t="n">
        <v>0</v>
      </c>
    </row>
    <row r="24" customFormat="false" ht="11.5" hidden="false" customHeight="false" outlineLevel="0" collapsed="false">
      <c r="A24" s="69" t="s">
        <v>44</v>
      </c>
      <c r="B24" s="73" t="s">
        <v>45</v>
      </c>
      <c r="C24" s="71" t="s">
        <v>41</v>
      </c>
    </row>
    <row r="25" customFormat="false" ht="11.5" hidden="false" customHeight="false" outlineLevel="0" collapsed="false">
      <c r="A25" s="69" t="s">
        <v>46</v>
      </c>
      <c r="B25" s="74" t="s">
        <v>47</v>
      </c>
      <c r="C25" s="71" t="n">
        <v>0</v>
      </c>
    </row>
    <row r="26" customFormat="false" ht="11.5" hidden="false" customHeight="false" outlineLevel="0" collapsed="false">
      <c r="A26" s="69" t="s">
        <v>48</v>
      </c>
      <c r="B26" s="75" t="s">
        <v>49</v>
      </c>
      <c r="C26" s="71" t="n">
        <v>0.5</v>
      </c>
    </row>
    <row r="27" customFormat="false" ht="11.5" hidden="false" customHeight="false" outlineLevel="0" collapsed="false">
      <c r="A27" s="69" t="s">
        <v>50</v>
      </c>
      <c r="B27" s="76" t="s">
        <v>51</v>
      </c>
      <c r="C27" s="71" t="n">
        <v>1</v>
      </c>
    </row>
    <row r="28" customFormat="false" ht="11.5" hidden="false" customHeight="false" outlineLevel="0" collapsed="false">
      <c r="A28" s="77" t="s">
        <v>52</v>
      </c>
      <c r="B28" s="78" t="s">
        <v>53</v>
      </c>
      <c r="C28" s="79" t="s">
        <v>54</v>
      </c>
    </row>
    <row r="29" customFormat="false" ht="11.5" hidden="false" customHeight="false" outlineLevel="0" collapsed="false">
      <c r="A29" s="77" t="s">
        <v>55</v>
      </c>
      <c r="B29" s="80" t="s">
        <v>56</v>
      </c>
      <c r="C29" s="79" t="s">
        <v>57</v>
      </c>
    </row>
    <row r="30" customFormat="false" ht="11.5" hidden="false" customHeight="false" outlineLevel="0" collapsed="false">
      <c r="A30" s="77" t="s">
        <v>58</v>
      </c>
      <c r="B30" s="78" t="s">
        <v>59</v>
      </c>
      <c r="C30" s="79" t="n">
        <v>1</v>
      </c>
    </row>
    <row r="31" customFormat="false" ht="11.5" hidden="false" customHeight="false" outlineLevel="0" collapsed="false">
      <c r="A31" s="77" t="s">
        <v>60</v>
      </c>
      <c r="B31" s="81" t="s">
        <v>61</v>
      </c>
      <c r="C31" s="79" t="n">
        <v>1</v>
      </c>
    </row>
    <row r="32" customFormat="false" ht="11.5" hidden="false" customHeight="false" outlineLevel="0" collapsed="false">
      <c r="A32" s="77" t="s">
        <v>62</v>
      </c>
      <c r="B32" s="82" t="s">
        <v>63</v>
      </c>
      <c r="C32" s="79" t="n">
        <v>1</v>
      </c>
    </row>
    <row r="33" customFormat="false" ht="11.5" hidden="false" customHeight="false" outlineLevel="0" collapsed="false">
      <c r="A33" s="83" t="s">
        <v>64</v>
      </c>
      <c r="B33" s="84" t="s">
        <v>65</v>
      </c>
      <c r="C33" s="85" t="n">
        <v>1</v>
      </c>
    </row>
    <row r="35" s="89" customFormat="true" ht="11.5" hidden="false" customHeight="false" outlineLevel="0" collapsed="false">
      <c r="A35" s="35" t="s">
        <v>66</v>
      </c>
      <c r="B35" s="86"/>
      <c r="C35" s="87" t="s">
        <v>67</v>
      </c>
      <c r="D35" s="88"/>
    </row>
    <row r="36" s="89" customFormat="true" ht="11.5" hidden="false" customHeight="false" outlineLevel="0" collapsed="false">
      <c r="A36" s="90" t="str">
        <f aca="false">"für ("&amp;Jahr&amp;")"</f>
        <v>für (2021)</v>
      </c>
      <c r="B36" s="91"/>
      <c r="C36" s="92" t="n">
        <v>30</v>
      </c>
    </row>
    <row r="37" s="89" customFormat="true" ht="11.5" hidden="false" customHeight="false" outlineLevel="0" collapsed="false">
      <c r="A37" s="93" t="str">
        <f aca="false">"Übertrag aus ("&amp;Jahr-1&amp;")"</f>
        <v>Übertrag aus (2020)</v>
      </c>
      <c r="B37" s="94"/>
      <c r="C37" s="95"/>
    </row>
    <row r="38" s="89" customFormat="true" ht="11.5" hidden="false" customHeight="false" outlineLevel="0" collapsed="false">
      <c r="A38" s="96" t="str">
        <f aca="false">"Resturlaub ("&amp;Jahr&amp;")"</f>
        <v>Resturlaub (2021)</v>
      </c>
      <c r="B38" s="97"/>
      <c r="C38" s="98" t="n">
        <f aca="false">SUM(C36:C37)-Jahresübersicht!AL42</f>
        <v>30</v>
      </c>
    </row>
    <row r="40" customFormat="false" ht="13" hidden="false" customHeight="false" outlineLevel="0" collapsed="false">
      <c r="A40" s="99" t="s">
        <v>68</v>
      </c>
      <c r="B40" s="99"/>
      <c r="C40" s="99"/>
      <c r="D40" s="99"/>
      <c r="E40" s="99"/>
      <c r="F40" s="100" t="s">
        <v>69</v>
      </c>
      <c r="G40" s="100"/>
      <c r="H40" s="100"/>
      <c r="I40" s="100"/>
      <c r="J40" s="100"/>
    </row>
  </sheetData>
  <sheetProtection algorithmName="SHA-512" hashValue="6k2ewVAnfy8KfjBmY3P+aeMhV8CxTfClXX3QNbPaVZqkp7osjwC3IcxOT6OWOEue97Fj340K4daps/Kdi+m3pQ==" saltValue="Tb2EUH2t8bm6DOJOpwne8w==" spinCount="100000" sheet="true" objects="true" scenarios="true" selectLockedCells="true"/>
  <mergeCells count="6">
    <mergeCell ref="A1:J1"/>
    <mergeCell ref="C2:J2"/>
    <mergeCell ref="C3:J3"/>
    <mergeCell ref="C4:J4"/>
    <mergeCell ref="A40:E40"/>
    <mergeCell ref="F40:J40"/>
  </mergeCells>
  <hyperlinks>
    <hyperlink ref="F40" r:id="rId1" display="http://www.steffen-hanske.de/arbeitszeit.htm"/>
  </hyperlink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3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" activeCellId="1" sqref="C2:E2 A30"/>
    </sheetView>
  </sheetViews>
  <sheetFormatPr defaultColWidth="11.4609375" defaultRowHeight="11.5" zeroHeight="false" outlineLevelRow="0" outlineLevelCol="0"/>
  <cols>
    <col collapsed="false" customWidth="true" hidden="false" outlineLevel="0" max="1" min="1" style="101" width="28.84"/>
    <col collapsed="false" customWidth="true" hidden="false" outlineLevel="0" max="2" min="2" style="101" width="18.27"/>
    <col collapsed="false" customWidth="true" hidden="false" outlineLevel="0" max="3" min="3" style="101" width="6.18"/>
    <col collapsed="false" customWidth="true" hidden="false" outlineLevel="0" max="4" min="4" style="101" width="70.72"/>
    <col collapsed="false" customWidth="false" hidden="false" outlineLevel="0" max="1024" min="5" style="101" width="11.45"/>
  </cols>
  <sheetData>
    <row r="1" s="103" customFormat="true" ht="11.5" hidden="false" customHeight="false" outlineLevel="0" collapsed="false">
      <c r="A1" s="102" t="str">
        <f aca="false">"Feiertage "&amp;Jahr</f>
        <v>Feiertage 2021</v>
      </c>
      <c r="B1" s="102"/>
      <c r="C1" s="102"/>
      <c r="D1" s="102"/>
    </row>
    <row r="2" customFormat="false" ht="11.5" hidden="true" customHeight="false" outlineLevel="0" collapsed="false">
      <c r="A2" s="104" t="n">
        <f aca="false"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7</v>
      </c>
      <c r="B2" s="104" t="n">
        <f aca="false"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6</v>
      </c>
      <c r="C2" s="105"/>
      <c r="D2" s="106"/>
    </row>
    <row r="3" s="103" customFormat="true" ht="11.5" hidden="false" customHeight="false" outlineLevel="0" collapsed="false">
      <c r="A3" s="107" t="s">
        <v>70</v>
      </c>
      <c r="B3" s="108" t="s">
        <v>29</v>
      </c>
      <c r="C3" s="109" t="s">
        <v>31</v>
      </c>
      <c r="D3" s="110" t="s">
        <v>71</v>
      </c>
    </row>
    <row r="4" s="7" customFormat="true" ht="11.5" hidden="false" customHeight="false" outlineLevel="0" collapsed="false">
      <c r="A4" s="111" t="n">
        <f aca="false">DATE(Jahr,1,1)</f>
        <v>42735</v>
      </c>
      <c r="B4" s="112" t="s">
        <v>72</v>
      </c>
      <c r="C4" s="113" t="n">
        <v>0</v>
      </c>
      <c r="D4" s="114"/>
    </row>
    <row r="5" s="7" customFormat="true" ht="11.5" hidden="false" customHeight="false" outlineLevel="0" collapsed="false">
      <c r="A5" s="115" t="n">
        <f aca="false">DATE(Jahr,1,6)</f>
        <v>42740</v>
      </c>
      <c r="B5" s="116" t="s">
        <v>73</v>
      </c>
      <c r="C5" s="117" t="n">
        <v>0</v>
      </c>
      <c r="D5" s="118" t="str">
        <f aca="false">"06.01."&amp;Voreinstellungen!C2&amp;" (nur in BW, BY und ST)"</f>
        <v>06.01.2021 (nur in BW, BY und ST)</v>
      </c>
    </row>
    <row r="6" s="7" customFormat="true" ht="11.5" hidden="false" customHeight="false" outlineLevel="0" collapsed="false">
      <c r="A6" s="119" t="n">
        <f aca="false">A10-48</f>
        <v>42780</v>
      </c>
      <c r="B6" s="120" t="s">
        <v>74</v>
      </c>
      <c r="C6" s="121" t="n">
        <v>1</v>
      </c>
      <c r="D6" s="122" t="str">
        <f aca="false">TEXT(A10-48,"TT.MM.JJJJ")&amp;" (nur in den Karnevals-Hochburgen)"</f>
        <v>15.02.2021 (nur in den Karnevals-Hochburgen)</v>
      </c>
    </row>
    <row r="7" s="7" customFormat="true" ht="11.5" hidden="false" customHeight="false" outlineLevel="0" collapsed="false">
      <c r="A7" s="123" t="n">
        <f aca="false">A10-47</f>
        <v>42781</v>
      </c>
      <c r="B7" s="124" t="s">
        <v>75</v>
      </c>
      <c r="C7" s="125" t="n">
        <v>1</v>
      </c>
      <c r="D7" s="122" t="str">
        <f aca="false">TEXT(A10-47,"TT.MM.JJJJ")&amp;" (nur in den Karnevals-Hochburgen)"</f>
        <v>16.02.2021 (nur in den Karnevals-Hochburgen)</v>
      </c>
    </row>
    <row r="8" s="7" customFormat="true" ht="11.5" hidden="false" customHeight="false" outlineLevel="0" collapsed="false">
      <c r="A8" s="126" t="n">
        <f aca="false">DATE(Jahr,3,8)</f>
        <v>42801</v>
      </c>
      <c r="B8" s="127" t="s">
        <v>76</v>
      </c>
      <c r="C8" s="128" t="n">
        <v>0</v>
      </c>
      <c r="D8" s="122" t="str">
        <f aca="false">"08.03."&amp;Voreinstellungen!C2&amp;" (nur in Berlin)"</f>
        <v>08.03.2021 (nur in Berlin)</v>
      </c>
    </row>
    <row r="9" s="7" customFormat="true" ht="11.5" hidden="false" customHeight="false" outlineLevel="0" collapsed="false">
      <c r="A9" s="129" t="n">
        <f aca="false">A10-2</f>
        <v>42826</v>
      </c>
      <c r="B9" s="130" t="s">
        <v>77</v>
      </c>
      <c r="C9" s="131" t="n">
        <v>0</v>
      </c>
      <c r="D9" s="132" t="str">
        <f aca="false">TEXT(A10-2,"TT.MM.JJJJ")&amp;" (nur in Deutschland)"</f>
        <v>02.04.2021 (nur in Deutschland)</v>
      </c>
    </row>
    <row r="10" s="7" customFormat="true" ht="11.5" hidden="false" customHeight="false" outlineLevel="0" collapsed="false">
      <c r="A10" s="133" t="n">
        <f aca="false">IF(Ostern1+Ostern0+22&gt;31,DATE(Jahr,4,Ostern1+Ostern0+22-31),DATE(Jahr,3,Ostern1+Ostern0+22))</f>
        <v>42828</v>
      </c>
      <c r="B10" s="134" t="s">
        <v>78</v>
      </c>
      <c r="C10" s="135" t="n">
        <v>0</v>
      </c>
      <c r="D10" s="132"/>
    </row>
    <row r="11" s="7" customFormat="true" ht="11.5" hidden="false" customHeight="false" outlineLevel="0" collapsed="false">
      <c r="A11" s="136" t="n">
        <f aca="false">A10+1</f>
        <v>42829</v>
      </c>
      <c r="B11" s="137" t="s">
        <v>79</v>
      </c>
      <c r="C11" s="135" t="n">
        <v>0</v>
      </c>
      <c r="D11" s="132"/>
    </row>
    <row r="12" s="7" customFormat="true" ht="11.5" hidden="false" customHeight="false" outlineLevel="0" collapsed="false">
      <c r="A12" s="138" t="n">
        <f aca="false">DATE(Jahr,5,1)</f>
        <v>42855</v>
      </c>
      <c r="B12" s="139" t="s">
        <v>80</v>
      </c>
      <c r="C12" s="140" t="n">
        <v>0</v>
      </c>
      <c r="D12" s="132" t="s">
        <v>81</v>
      </c>
    </row>
    <row r="13" s="7" customFormat="true" ht="11.5" hidden="false" customHeight="false" outlineLevel="0" collapsed="false">
      <c r="A13" s="141" t="n">
        <f aca="false">A10+39</f>
        <v>42867</v>
      </c>
      <c r="B13" s="142" t="s">
        <v>82</v>
      </c>
      <c r="C13" s="140" t="n">
        <v>0</v>
      </c>
      <c r="D13" s="132"/>
    </row>
    <row r="14" s="7" customFormat="true" ht="11.5" hidden="false" customHeight="false" outlineLevel="0" collapsed="false">
      <c r="A14" s="143" t="n">
        <f aca="false">A10+49</f>
        <v>42877</v>
      </c>
      <c r="B14" s="144" t="s">
        <v>83</v>
      </c>
      <c r="C14" s="135" t="n">
        <v>0</v>
      </c>
      <c r="D14" s="132"/>
    </row>
    <row r="15" s="7" customFormat="true" ht="11.5" hidden="false" customHeight="false" outlineLevel="0" collapsed="false">
      <c r="A15" s="136" t="n">
        <f aca="false">A10+50</f>
        <v>42878</v>
      </c>
      <c r="B15" s="134" t="s">
        <v>84</v>
      </c>
      <c r="C15" s="135" t="n">
        <v>0</v>
      </c>
      <c r="D15" s="132"/>
    </row>
    <row r="16" s="7" customFormat="true" ht="11.5" hidden="false" customHeight="false" outlineLevel="0" collapsed="false">
      <c r="A16" s="115" t="n">
        <f aca="false">A10+60</f>
        <v>42888</v>
      </c>
      <c r="B16" s="145" t="s">
        <v>85</v>
      </c>
      <c r="C16" s="135" t="n">
        <v>0</v>
      </c>
      <c r="D16" s="118" t="str">
        <f aca="false">TEXT(A10+60,"TT.MM.JJJJ")&amp;" (nur in BW, BY, HE, NW, RP, SL, Österreich und in Teilen SN und TH)"</f>
        <v>03.06.2021 (nur in BW, BY, HE, NW, RP, SL, Österreich und in Teilen SN und TH)</v>
      </c>
    </row>
    <row r="17" s="7" customFormat="true" ht="11.5" hidden="false" customHeight="false" outlineLevel="0" collapsed="false">
      <c r="A17" s="146" t="n">
        <f aca="false">DATE(Jahr,8,8)</f>
        <v>42954</v>
      </c>
      <c r="B17" s="145" t="s">
        <v>86</v>
      </c>
      <c r="C17" s="135" t="n">
        <v>0</v>
      </c>
      <c r="D17" s="118" t="str">
        <f aca="false">"08.08."&amp;Voreinstellungen!C2&amp;" (nur in Augsburg)"</f>
        <v>08.08.2021 (nur in Augsburg)</v>
      </c>
    </row>
    <row r="18" s="7" customFormat="true" ht="11.5" hidden="false" customHeight="false" outlineLevel="0" collapsed="false">
      <c r="A18" s="146" t="n">
        <f aca="false">DATE(Jahr,8,15)</f>
        <v>42961</v>
      </c>
      <c r="B18" s="145" t="s">
        <v>87</v>
      </c>
      <c r="C18" s="135" t="n">
        <v>0</v>
      </c>
      <c r="D18" s="118" t="str">
        <f aca="false">"15.08."&amp;Voreinstellungen!C2&amp;" (nur SL und in Teilen BY)"</f>
        <v>15.08.2021 (nur SL und in Teilen BY)</v>
      </c>
    </row>
    <row r="19" s="7" customFormat="true" ht="11.5" hidden="false" customHeight="false" outlineLevel="0" collapsed="false">
      <c r="A19" s="146" t="n">
        <f aca="false">DATE(Jahr,9,20)</f>
        <v>42997</v>
      </c>
      <c r="B19" s="145" t="s">
        <v>88</v>
      </c>
      <c r="C19" s="135" t="n">
        <v>0</v>
      </c>
      <c r="D19" s="118" t="str">
        <f aca="false">"20.09."&amp;Voreinstellungen!C2&amp;" (nur in TH)"</f>
        <v>20.09.2021 (nur in TH)</v>
      </c>
    </row>
    <row r="20" s="7" customFormat="true" ht="11.5" hidden="false" customHeight="false" outlineLevel="0" collapsed="false">
      <c r="A20" s="146" t="n">
        <f aca="false">DATE(Jahr,10,3)</f>
        <v>43010</v>
      </c>
      <c r="B20" s="145" t="s">
        <v>89</v>
      </c>
      <c r="C20" s="135" t="n">
        <v>0</v>
      </c>
      <c r="D20" s="132" t="str">
        <f aca="false">"03.10."&amp;Voreinstellungen!C2&amp;" (nur in Deutschland)"</f>
        <v>03.10.2021 (nur in Deutschland)</v>
      </c>
    </row>
    <row r="21" s="7" customFormat="true" ht="12.5" hidden="false" customHeight="false" outlineLevel="0" collapsed="false">
      <c r="A21" s="146" t="n">
        <f aca="false">DATE(Jahr,10,26)</f>
        <v>43033</v>
      </c>
      <c r="B21" s="147" t="s">
        <v>90</v>
      </c>
      <c r="C21" s="135" t="n">
        <v>0</v>
      </c>
      <c r="D21" s="132" t="str">
        <f aca="false">"26.10."&amp;Voreinstellungen!C2&amp;" (nur Österreich)"</f>
        <v>26.10.2021 (nur Österreich)</v>
      </c>
    </row>
    <row r="22" s="7" customFormat="true" ht="11.5" hidden="false" customHeight="false" outlineLevel="0" collapsed="false">
      <c r="A22" s="146" t="n">
        <f aca="false">DATE(Jahr,10,31)</f>
        <v>43038</v>
      </c>
      <c r="B22" s="145" t="s">
        <v>91</v>
      </c>
      <c r="C22" s="135" t="n">
        <v>0</v>
      </c>
      <c r="D22" s="118" t="str">
        <f aca="false">"31.10."&amp;Voreinstellungen!C2&amp;" (nur in BB, HB, HH, MV, NI, SH, SN, ST und TH)"</f>
        <v>31.10.2021 (nur in BB, HB, HH, MV, NI, SH, SN, ST und TH)</v>
      </c>
    </row>
    <row r="23" s="7" customFormat="true" ht="11.5" hidden="false" customHeight="false" outlineLevel="0" collapsed="false">
      <c r="A23" s="146" t="n">
        <f aca="false">DATE(Jahr,11,1)</f>
        <v>43039</v>
      </c>
      <c r="B23" s="145" t="s">
        <v>92</v>
      </c>
      <c r="C23" s="135" t="n">
        <v>0</v>
      </c>
      <c r="D23" s="118" t="str">
        <f aca="false">"01.11."&amp;Voreinstellungen!C2&amp;" (nur in BW, BY, NW, RP, SL und Österreich)"</f>
        <v>01.11.2021 (nur in BW, BY, NW, RP, SL und Österreich)</v>
      </c>
    </row>
    <row r="24" s="7" customFormat="true" ht="11.5" hidden="false" customHeight="false" outlineLevel="0" collapsed="false">
      <c r="A24" s="146" t="n">
        <f aca="false">DATE(Jahr,12,25)-WEEKDAY(DATE(Jahr,12,25),2)-4*7-4</f>
        <v>43055</v>
      </c>
      <c r="B24" s="148" t="s">
        <v>93</v>
      </c>
      <c r="C24" s="135" t="n">
        <v>0</v>
      </c>
      <c r="D24" s="118" t="str">
        <f aca="false">TEXT(DATE(Voreinstellungen!C2,12,25)-WEEKDAY(DATE(Voreinstellungen!C2,12,25),2)-4*7-4,"TT.MM.JJJJ")&amp;" (nur in SN)"</f>
        <v>17.11.2021 (nur in SN)</v>
      </c>
    </row>
    <row r="25" s="7" customFormat="true" ht="11.5" hidden="false" customHeight="false" outlineLevel="0" collapsed="false">
      <c r="A25" s="129" t="n">
        <f aca="false">DATE(Jahr,12,8)</f>
        <v>43076</v>
      </c>
      <c r="B25" s="148" t="s">
        <v>94</v>
      </c>
      <c r="C25" s="117" t="n">
        <v>0</v>
      </c>
      <c r="D25" s="132" t="str">
        <f aca="false">"08.12."&amp;Voreinstellungen!C2&amp;" (nur Österreich und Schweiz)"</f>
        <v>08.12.2021 (nur Österreich und Schweiz)</v>
      </c>
    </row>
    <row r="26" s="7" customFormat="true" ht="11.5" hidden="false" customHeight="false" outlineLevel="0" collapsed="false">
      <c r="A26" s="133" t="n">
        <f aca="false">DATE(Jahr,12,24)</f>
        <v>43092</v>
      </c>
      <c r="B26" s="149" t="s">
        <v>95</v>
      </c>
      <c r="C26" s="150" t="n">
        <v>0.5</v>
      </c>
      <c r="D26" s="151"/>
    </row>
    <row r="27" s="7" customFormat="true" ht="11.5" hidden="false" customHeight="false" outlineLevel="0" collapsed="false">
      <c r="A27" s="152" t="n">
        <f aca="false">DATE(Jahr,12,25)</f>
        <v>43093</v>
      </c>
      <c r="B27" s="153" t="s">
        <v>96</v>
      </c>
      <c r="C27" s="154" t="n">
        <v>0</v>
      </c>
      <c r="D27" s="132" t="s">
        <v>97</v>
      </c>
    </row>
    <row r="28" s="7" customFormat="true" ht="11.5" hidden="false" customHeight="false" outlineLevel="0" collapsed="false">
      <c r="A28" s="152" t="n">
        <f aca="false">DATE(Jahr,12,26)</f>
        <v>43094</v>
      </c>
      <c r="B28" s="155" t="s">
        <v>98</v>
      </c>
      <c r="C28" s="154" t="n">
        <v>0</v>
      </c>
      <c r="D28" s="132" t="s">
        <v>99</v>
      </c>
    </row>
    <row r="29" s="7" customFormat="true" ht="11.5" hidden="false" customHeight="false" outlineLevel="0" collapsed="false">
      <c r="A29" s="136" t="n">
        <f aca="false">DATE(Jahr,12,31)</f>
        <v>43099</v>
      </c>
      <c r="B29" s="156" t="s">
        <v>100</v>
      </c>
      <c r="C29" s="117" t="n">
        <f aca="false">C26</f>
        <v>0.5</v>
      </c>
      <c r="D29" s="157"/>
    </row>
    <row r="30" s="7" customFormat="true" ht="11.5" hidden="false" customHeight="false" outlineLevel="0" collapsed="false">
      <c r="A30" s="158"/>
      <c r="B30" s="159"/>
      <c r="C30" s="160"/>
      <c r="D30" s="161"/>
    </row>
    <row r="31" s="7" customFormat="true" ht="11.5" hidden="false" customHeight="false" outlineLevel="0" collapsed="false">
      <c r="A31" s="162"/>
      <c r="B31" s="163"/>
      <c r="C31" s="164"/>
      <c r="D31" s="165"/>
    </row>
    <row r="32" s="7" customFormat="true" ht="11.5" hidden="false" customHeight="false" outlineLevel="0" collapsed="false">
      <c r="A32" s="162"/>
      <c r="B32" s="163"/>
      <c r="C32" s="164"/>
      <c r="D32" s="165"/>
    </row>
    <row r="33" s="7" customFormat="true" ht="11.5" hidden="false" customHeight="false" outlineLevel="0" collapsed="false">
      <c r="A33" s="162"/>
      <c r="B33" s="163"/>
      <c r="C33" s="164"/>
      <c r="D33" s="165"/>
    </row>
    <row r="34" s="7" customFormat="true" ht="11.5" hidden="false" customHeight="false" outlineLevel="0" collapsed="false">
      <c r="A34" s="162"/>
      <c r="B34" s="163"/>
      <c r="C34" s="164"/>
      <c r="D34" s="165"/>
    </row>
    <row r="35" s="7" customFormat="true" ht="11.5" hidden="false" customHeight="false" outlineLevel="0" collapsed="false">
      <c r="A35" s="162"/>
      <c r="B35" s="163"/>
      <c r="C35" s="164"/>
      <c r="D35" s="165"/>
    </row>
    <row r="36" s="7" customFormat="true" ht="11.5" hidden="false" customHeight="false" outlineLevel="0" collapsed="false">
      <c r="A36" s="162"/>
      <c r="B36" s="163"/>
      <c r="C36" s="164"/>
      <c r="D36" s="165"/>
    </row>
    <row r="37" s="7" customFormat="true" ht="11.5" hidden="false" customHeight="false" outlineLevel="0" collapsed="false">
      <c r="A37" s="162"/>
      <c r="B37" s="163"/>
      <c r="C37" s="164"/>
      <c r="D37" s="165"/>
    </row>
    <row r="38" s="7" customFormat="true" ht="11.5" hidden="false" customHeight="false" outlineLevel="0" collapsed="false">
      <c r="A38" s="166"/>
      <c r="B38" s="167"/>
      <c r="C38" s="168"/>
      <c r="D38" s="169"/>
    </row>
    <row r="39" s="7" customFormat="true" ht="11.5" hidden="false" customHeight="false" outlineLevel="0" collapsed="false">
      <c r="A39" s="170"/>
      <c r="B39" s="171"/>
      <c r="C39" s="172"/>
      <c r="D39" s="173"/>
    </row>
  </sheetData>
  <sheetProtection algorithmName="SHA-512" hashValue="TUSbSqmeEGMcm+SlDgVJEyUNiX6Oa15heUaSfJjYSNReswZVhUkZ5LJx8elMXk21+g4wrY+o+ieHO2jk1ZYrsQ==" saltValue="tSCABXulAVbDGyI7HiLv3g==" spinCount="100000" sheet="true" objects="true" scenarios="true" selectLockedCells="true"/>
  <mergeCells count="1">
    <mergeCell ref="A1:D1"/>
  </mergeCell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F34" activeCellId="1" sqref="C2:E2 F34"/>
    </sheetView>
  </sheetViews>
  <sheetFormatPr defaultColWidth="11.55078125" defaultRowHeight="12.5" zeroHeight="false" outlineLevelRow="0" outlineLevelCol="0"/>
  <cols>
    <col collapsed="false" customWidth="true" hidden="false" outlineLevel="0" max="1" min="1" style="174" width="10.73"/>
    <col collapsed="false" customWidth="true" hidden="false" outlineLevel="0" max="2" min="2" style="174" width="5.72"/>
    <col collapsed="false" customWidth="true" hidden="false" outlineLevel="0" max="3" min="3" style="174" width="17.73"/>
    <col collapsed="false" customWidth="true" hidden="false" outlineLevel="0" max="4" min="4" style="175" width="7.72"/>
    <col collapsed="false" customWidth="true" hidden="false" outlineLevel="0" max="7" min="5" style="174" width="7.72"/>
    <col collapsed="false" customWidth="true" hidden="false" outlineLevel="0" max="8" min="8" style="176" width="6.72"/>
    <col collapsed="false" customWidth="true" hidden="false" outlineLevel="0" max="9" min="9" style="176" width="1.73"/>
    <col collapsed="false" customWidth="true" hidden="false" outlineLevel="0" max="10" min="10" style="176" width="3.71"/>
    <col collapsed="false" customWidth="true" hidden="false" outlineLevel="0" max="11" min="11" style="174" width="7.72"/>
    <col collapsed="false" customWidth="true" hidden="false" outlineLevel="0" max="13" min="12" style="176" width="7.72"/>
    <col collapsed="false" customWidth="true" hidden="true" outlineLevel="0" max="14" min="14" style="174" width="3.98"/>
    <col collapsed="false" customWidth="true" hidden="false" outlineLevel="0" max="15" min="15" style="174" width="30.7"/>
    <col collapsed="false" customWidth="true" hidden="false" outlineLevel="0" max="16" min="16" style="174" width="7.72"/>
    <col collapsed="false" customWidth="false" hidden="false" outlineLevel="0" max="1024" min="17" style="177" width="11.54"/>
  </cols>
  <sheetData>
    <row r="1" customFormat="false" ht="15" hidden="false" customHeight="true" outlineLevel="0" collapsed="false">
      <c r="A1" s="178" t="n">
        <f aca="false">DATE(Jahr,1,1)</f>
        <v>42735</v>
      </c>
      <c r="B1" s="178"/>
      <c r="C1" s="178"/>
      <c r="D1" s="178"/>
      <c r="E1" s="178"/>
      <c r="F1" s="178"/>
      <c r="G1" s="178"/>
      <c r="H1" s="179" t="str">
        <f aca="false">"Nettoarbeitstage: "&amp;NETWORKDAYS(A1,EOMONTH(A1,0),Feiertage!A4:A39)</f>
        <v>Nettoarbeitstage: 19</v>
      </c>
      <c r="I1" s="180"/>
      <c r="J1" s="180"/>
      <c r="K1" s="181"/>
      <c r="L1" s="182"/>
      <c r="M1" s="180"/>
      <c r="N1" s="183"/>
      <c r="O1" s="184" t="str">
        <f aca="false">Voreinstellungen!C3</f>
        <v>Name, Vorname</v>
      </c>
      <c r="P1" s="184"/>
    </row>
    <row r="2" customFormat="false" ht="15" hidden="false" customHeight="true" outlineLevel="0" collapsed="false">
      <c r="A2" s="178"/>
      <c r="B2" s="178"/>
      <c r="C2" s="178"/>
      <c r="D2" s="178"/>
      <c r="E2" s="178"/>
      <c r="F2" s="178"/>
      <c r="G2" s="178"/>
      <c r="H2" s="185"/>
      <c r="I2" s="185"/>
      <c r="J2" s="185"/>
      <c r="K2" s="186"/>
      <c r="L2" s="187"/>
      <c r="M2" s="185"/>
      <c r="N2" s="188"/>
      <c r="O2" s="189" t="str">
        <f aca="false">IF(ISBLANK(Voreinstellungen!C4),"","Personal-Nr.: "&amp;Voreinstellungen!C4)</f>
        <v>Personal-Nr.: 0</v>
      </c>
      <c r="P2" s="189"/>
    </row>
    <row r="3" s="200" customFormat="true" ht="36" hidden="false" customHeight="true" outlineLevel="0" collapsed="false">
      <c r="A3" s="190" t="s">
        <v>101</v>
      </c>
      <c r="B3" s="191"/>
      <c r="C3" s="192" t="s">
        <v>32</v>
      </c>
      <c r="D3" s="193" t="s">
        <v>102</v>
      </c>
      <c r="E3" s="193" t="s">
        <v>103</v>
      </c>
      <c r="F3" s="193" t="s">
        <v>104</v>
      </c>
      <c r="G3" s="193" t="s">
        <v>105</v>
      </c>
      <c r="H3" s="194" t="s">
        <v>4</v>
      </c>
      <c r="I3" s="194"/>
      <c r="J3" s="195" t="s">
        <v>30</v>
      </c>
      <c r="K3" s="196" t="s">
        <v>106</v>
      </c>
      <c r="L3" s="196" t="s">
        <v>107</v>
      </c>
      <c r="M3" s="197" t="s">
        <v>108</v>
      </c>
      <c r="N3" s="198" t="s">
        <v>109</v>
      </c>
      <c r="O3" s="199" t="s">
        <v>110</v>
      </c>
      <c r="P3" s="196" t="s">
        <v>111</v>
      </c>
    </row>
    <row r="4" s="101" customFormat="true" ht="12.8" hidden="false" customHeight="false" outlineLevel="0" collapsed="false">
      <c r="A4" s="201" t="n">
        <f aca="false">A1</f>
        <v>42735</v>
      </c>
      <c r="B4" s="202" t="n">
        <f aca="false">A4</f>
        <v>42735</v>
      </c>
      <c r="C4" s="203" t="str">
        <f aca="false">IF(ISERROR(VLOOKUP(B4,Feiertage,2,FALSE())),"",(VLOOKUP(B4,Feiertage,2,FALSE())))</f>
        <v>Neujahr</v>
      </c>
      <c r="D4" s="204"/>
      <c r="E4" s="204"/>
      <c r="F4" s="205" t="n">
        <f aca="false">IF(DAY(DATE(Voreinstellungen!$C$2,3,0))=29,Import!C2,Import!C2)</f>
        <v>0</v>
      </c>
      <c r="G4" s="205" t="n">
        <f aca="false">IF(DAY(DATE(Voreinstellungen!$C$2,3,0))=29,Import!D2,Import!D2)</f>
        <v>0</v>
      </c>
      <c r="H4" s="205" t="n">
        <f aca="false">IF(DAY(DATE(Voreinstellungen!$C$2,3,0))=29,Import!E2,Import!E2)</f>
        <v>0</v>
      </c>
      <c r="I4" s="206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7"/>
      <c r="K4" s="208" t="n">
        <f aca="false">IF(A4="","",IF(IF(D4&lt;E4,E4-D4,IF(E4="",0,E4-D4+1))+IF(F4&lt;G4,G4-F4,IF(G4="",0,G4-F4+1))-H4&gt;0,IF(D4&lt;E4,E4-D4,IF(E4="",0,E4-D4+1))+IF(F4&lt;G4,G4-F4,IF(G4="",0,G4-F4+1))-H4,0))</f>
        <v>0</v>
      </c>
      <c r="L4" s="209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</v>
      </c>
      <c r="M4" s="210" t="n">
        <f aca="false">IF(A4="","",ROUND(K4-L4,14))</f>
        <v>0</v>
      </c>
      <c r="N4" s="211" t="n">
        <f aca="true">IF(A4="","",INDIRECT(ADDRESS(MATCH(A4,SOLL_AZ_Ab,1)+11,WEEKDAY(A4,2)+3,,,"Voreinstellungen"),TRUE()))</f>
        <v>0.291666666666667</v>
      </c>
      <c r="O4" s="212"/>
      <c r="P4" s="213" t="n">
        <f aca="false">IF(A4="","",IF(M4&lt;&gt;"",ROUND(F36+M4,14),F36))</f>
        <v>0</v>
      </c>
    </row>
    <row r="5" s="101" customFormat="true" ht="12.8" hidden="false" customHeight="false" outlineLevel="0" collapsed="false">
      <c r="A5" s="214" t="n">
        <f aca="false">A4+1</f>
        <v>42736</v>
      </c>
      <c r="B5" s="215" t="n">
        <f aca="false">A5</f>
        <v>42736</v>
      </c>
      <c r="C5" s="216" t="str">
        <f aca="false">IF(ISERROR(VLOOKUP(B5,Feiertage,2,FALSE())),"",(VLOOKUP(B5,Feiertage,2,FALSE())))</f>
        <v/>
      </c>
      <c r="D5" s="204"/>
      <c r="E5" s="204"/>
      <c r="F5" s="205" t="n">
        <f aca="false">IF(DAY(DATE(Voreinstellungen!$C$2,3,0))=29,Import!C3,Import!C3)</f>
        <v>0</v>
      </c>
      <c r="G5" s="205" t="n">
        <f aca="false">IF(DAY(DATE(Voreinstellungen!$C$2,3,0))=29,Import!D3,Import!D3)</f>
        <v>0</v>
      </c>
      <c r="H5" s="205" t="n">
        <f aca="false">IF(DAY(DATE(Voreinstellungen!$C$2,3,0))=29,Import!E3,Import!E3)</f>
        <v>0</v>
      </c>
      <c r="I5" s="217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8"/>
      <c r="K5" s="219" t="n">
        <f aca="false">IF(A5="","",IF(IF(D5&lt;E5,E5-D5,IF(E5="",0,E5-D5+1))+IF(F5&lt;G5,G5-F5,IF(G5="",0,G5-F5+1))-H5&gt;0,IF(D5&lt;E5,E5-D5,IF(E5="",0,E5-D5+1))+IF(F5&lt;G5,G5-F5,IF(G5="",0,G5-F5+1))-H5,0))</f>
        <v>0</v>
      </c>
      <c r="L5" s="220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</v>
      </c>
      <c r="M5" s="221" t="n">
        <f aca="false">IF(A5="","",ROUND(K5-L5,14))</f>
        <v>0</v>
      </c>
      <c r="N5" s="222" t="n">
        <f aca="true">IF(A5="","",INDIRECT(ADDRESS(MATCH(A5,SOLL_AZ_Ab,1)+11,WEEKDAY(A5,2)+3,,,"Voreinstellungen"),TRUE()))</f>
        <v>0</v>
      </c>
      <c r="O5" s="223"/>
      <c r="P5" s="224" t="n">
        <f aca="false">IF(A5="","",IF(M5&lt;&gt;"",ROUND(P4+M5,14),P4))</f>
        <v>0</v>
      </c>
    </row>
    <row r="6" s="101" customFormat="true" ht="12.8" hidden="false" customHeight="false" outlineLevel="0" collapsed="false">
      <c r="A6" s="214" t="n">
        <f aca="false">A5+1</f>
        <v>42737</v>
      </c>
      <c r="B6" s="215" t="n">
        <f aca="false">A6</f>
        <v>42737</v>
      </c>
      <c r="C6" s="216" t="str">
        <f aca="false">IF(ISERROR(VLOOKUP(B6,Feiertage,2,FALSE())),"",(VLOOKUP(B6,Feiertage,2,FALSE())))</f>
        <v/>
      </c>
      <c r="D6" s="204"/>
      <c r="E6" s="204"/>
      <c r="F6" s="205" t="n">
        <f aca="false">IF(DAY(DATE(Voreinstellungen!$C$2,3,0))=29,Import!C4,Import!C4)</f>
        <v>0</v>
      </c>
      <c r="G6" s="205" t="n">
        <f aca="false">IF(DAY(DATE(Voreinstellungen!$C$2,3,0))=29,Import!D4,Import!D4)</f>
        <v>0</v>
      </c>
      <c r="H6" s="205" t="n">
        <f aca="false">IF(DAY(DATE(Voreinstellungen!$C$2,3,0))=29,Import!E4,Import!E4)</f>
        <v>0</v>
      </c>
      <c r="I6" s="217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8"/>
      <c r="K6" s="219" t="n">
        <f aca="false">IF(A6="","",IF(IF(D6&lt;E6,E6-D6,IF(E6="",0,E6-D6+1))+IF(F6&lt;G6,G6-F6,IF(G6="",0,G6-F6+1))-H6&gt;0,IF(D6&lt;E6,E6-D6,IF(E6="",0,E6-D6+1))+IF(F6&lt;G6,G6-F6,IF(G6="",0,G6-F6+1))-H6,0))</f>
        <v>0</v>
      </c>
      <c r="L6" s="220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</v>
      </c>
      <c r="M6" s="221" t="n">
        <f aca="false">IF(A6="","",ROUND(K6-L6,14))</f>
        <v>0</v>
      </c>
      <c r="N6" s="222" t="n">
        <f aca="true">IF(A6="","",INDIRECT(ADDRESS(MATCH(A6,SOLL_AZ_Ab,1)+11,WEEKDAY(A6,2)+3,,,"Voreinstellungen"),TRUE()))</f>
        <v>0</v>
      </c>
      <c r="O6" s="223"/>
      <c r="P6" s="224" t="n">
        <f aca="false">IF(A6="","",IF(M6&lt;&gt;"",ROUND(P5+M6,14),P5))</f>
        <v>0</v>
      </c>
    </row>
    <row r="7" s="101" customFormat="true" ht="12.8" hidden="false" customHeight="false" outlineLevel="0" collapsed="false">
      <c r="A7" s="214" t="n">
        <f aca="false">A6+1</f>
        <v>42738</v>
      </c>
      <c r="B7" s="215" t="n">
        <f aca="false">A7</f>
        <v>42738</v>
      </c>
      <c r="C7" s="216" t="str">
        <f aca="false">IF(ISERROR(VLOOKUP(B7,Feiertage,2,FALSE())),"",(VLOOKUP(B7,Feiertage,2,FALSE())))</f>
        <v/>
      </c>
      <c r="D7" s="204"/>
      <c r="E7" s="204"/>
      <c r="F7" s="205" t="n">
        <f aca="false">IF(DAY(DATE(Voreinstellungen!$C$2,3,0))=29,Import!C5,Import!C5)</f>
        <v>0</v>
      </c>
      <c r="G7" s="205" t="n">
        <f aca="false">IF(DAY(DATE(Voreinstellungen!$C$2,3,0))=29,Import!D5,Import!D5)</f>
        <v>0</v>
      </c>
      <c r="H7" s="205" t="n">
        <f aca="false">IF(DAY(DATE(Voreinstellungen!$C$2,3,0))=29,Import!E5,Import!E5)</f>
        <v>0</v>
      </c>
      <c r="I7" s="217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8"/>
      <c r="K7" s="219" t="n">
        <f aca="false">IF(A7="","",IF(IF(D7&lt;E7,E7-D7,IF(E7="",0,E7-D7+1))+IF(F7&lt;G7,G7-F7,IF(G7="",0,G7-F7+1))-H7&gt;0,IF(D7&lt;E7,E7-D7,IF(E7="",0,E7-D7+1))+IF(F7&lt;G7,G7-F7,IF(G7="",0,G7-F7+1))-H7,0))</f>
        <v>0</v>
      </c>
      <c r="L7" s="220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21" t="n">
        <f aca="false">IF(A7="","",ROUND(K7-L7,14))</f>
        <v>-0.29166666666667</v>
      </c>
      <c r="N7" s="222" t="n">
        <f aca="true">IF(A7="","",INDIRECT(ADDRESS(MATCH(A7,SOLL_AZ_Ab,1)+11,WEEKDAY(A7,2)+3,,,"Voreinstellungen"),TRUE()))</f>
        <v>0.291666666666667</v>
      </c>
      <c r="O7" s="223"/>
      <c r="P7" s="224" t="n">
        <f aca="false">IF(A7="","",IF(M7&lt;&gt;"",ROUND(P6+M7,14),P6))</f>
        <v>-0.29166666666667</v>
      </c>
    </row>
    <row r="8" s="101" customFormat="true" ht="12.8" hidden="false" customHeight="false" outlineLevel="0" collapsed="false">
      <c r="A8" s="214" t="n">
        <f aca="false">A7+1</f>
        <v>42739</v>
      </c>
      <c r="B8" s="215" t="n">
        <f aca="false">A8</f>
        <v>42739</v>
      </c>
      <c r="C8" s="216" t="str">
        <f aca="false">IF(ISERROR(VLOOKUP(B8,Feiertage,2,FALSE())),"",(VLOOKUP(B8,Feiertage,2,FALSE())))</f>
        <v/>
      </c>
      <c r="D8" s="204"/>
      <c r="E8" s="204"/>
      <c r="F8" s="205" t="n">
        <f aca="false">IF(DAY(DATE(Voreinstellungen!$C$2,3,0))=29,Import!C6,Import!C6)</f>
        <v>0</v>
      </c>
      <c r="G8" s="205" t="n">
        <f aca="false">IF(DAY(DATE(Voreinstellungen!$C$2,3,0))=29,Import!D6,Import!D6)</f>
        <v>0</v>
      </c>
      <c r="H8" s="205" t="n">
        <f aca="false">IF(DAY(DATE(Voreinstellungen!$C$2,3,0))=29,Import!E6,Import!E6)</f>
        <v>0</v>
      </c>
      <c r="I8" s="217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8"/>
      <c r="K8" s="219" t="n">
        <f aca="false">IF(A8="","",IF(IF(D8&lt;E8,E8-D8,IF(E8="",0,E8-D8+1))+IF(F8&lt;G8,G8-F8,IF(G8="",0,G8-F8+1))-H8&gt;0,IF(D8&lt;E8,E8-D8,IF(E8="",0,E8-D8+1))+IF(F8&lt;G8,G8-F8,IF(G8="",0,G8-F8+1))-H8,0))</f>
        <v>0</v>
      </c>
      <c r="L8" s="220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21" t="n">
        <f aca="false">IF(A8="","",ROUND(K8-L8,14))</f>
        <v>-0.29166666666667</v>
      </c>
      <c r="N8" s="222" t="n">
        <f aca="true">IF(A8="","",INDIRECT(ADDRESS(MATCH(A8,SOLL_AZ_Ab,1)+11,WEEKDAY(A8,2)+3,,,"Voreinstellungen"),TRUE()))</f>
        <v>0.291666666666667</v>
      </c>
      <c r="O8" s="223"/>
      <c r="P8" s="224" t="n">
        <f aca="false">IF(A8="","",IF(M8&lt;&gt;"",ROUND(P7+M8,14),P7))</f>
        <v>-0.58333333333334</v>
      </c>
    </row>
    <row r="9" s="101" customFormat="true" ht="12.8" hidden="false" customHeight="false" outlineLevel="0" collapsed="false">
      <c r="A9" s="214" t="n">
        <f aca="false">A8+1</f>
        <v>42740</v>
      </c>
      <c r="B9" s="215" t="n">
        <f aca="false">A9</f>
        <v>42740</v>
      </c>
      <c r="C9" s="216" t="str">
        <f aca="false">IF(ISERROR(VLOOKUP(B9,Feiertage,2,FALSE())),"",(VLOOKUP(B9,Feiertage,2,FALSE())))</f>
        <v>Heilige Drei Könige</v>
      </c>
      <c r="D9" s="204"/>
      <c r="E9" s="204"/>
      <c r="F9" s="205" t="n">
        <f aca="false">IF(DAY(DATE(Voreinstellungen!$C$2,3,0))=29,Import!C7,Import!C7)</f>
        <v>0</v>
      </c>
      <c r="G9" s="205" t="n">
        <f aca="false">IF(DAY(DATE(Voreinstellungen!$C$2,3,0))=29,Import!D7,Import!D7)</f>
        <v>0</v>
      </c>
      <c r="H9" s="205" t="n">
        <f aca="false">IF(DAY(DATE(Voreinstellungen!$C$2,3,0))=29,Import!E7,Import!E7)</f>
        <v>0</v>
      </c>
      <c r="I9" s="217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8"/>
      <c r="K9" s="219" t="n">
        <f aca="false">IF(A9="","",IF(IF(D9&lt;E9,E9-D9,IF(E9="",0,E9-D9+1))+IF(F9&lt;G9,G9-F9,IF(G9="",0,G9-F9+1))-H9&gt;0,IF(D9&lt;E9,E9-D9,IF(E9="",0,E9-D9+1))+IF(F9&lt;G9,G9-F9,IF(G9="",0,G9-F9+1))-H9,0))</f>
        <v>0</v>
      </c>
      <c r="L9" s="220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</v>
      </c>
      <c r="M9" s="221" t="n">
        <f aca="false">IF(A9="","",ROUND(K9-L9,14))</f>
        <v>0</v>
      </c>
      <c r="N9" s="222" t="n">
        <f aca="true">IF(A9="","",INDIRECT(ADDRESS(MATCH(A9,SOLL_AZ_Ab,1)+11,WEEKDAY(A9,2)+3,,,"Voreinstellungen"),TRUE()))</f>
        <v>0.291666666666667</v>
      </c>
      <c r="O9" s="223"/>
      <c r="P9" s="224" t="n">
        <f aca="false">IF(A9="","",IF(M9&lt;&gt;"",ROUND(P8+M9,14),P8))</f>
        <v>-0.58333333333334</v>
      </c>
    </row>
    <row r="10" s="101" customFormat="true" ht="12.8" hidden="false" customHeight="false" outlineLevel="0" collapsed="false">
      <c r="A10" s="214" t="n">
        <f aca="false">A9+1</f>
        <v>42741</v>
      </c>
      <c r="B10" s="215" t="n">
        <f aca="false">A10</f>
        <v>42741</v>
      </c>
      <c r="C10" s="216" t="str">
        <f aca="false">IF(ISERROR(VLOOKUP(B10,Feiertage,2,FALSE())),"",(VLOOKUP(B10,Feiertage,2,FALSE())))</f>
        <v/>
      </c>
      <c r="D10" s="204"/>
      <c r="E10" s="204"/>
      <c r="F10" s="205" t="n">
        <f aca="false">IF(DAY(DATE(Voreinstellungen!$C$2,3,0))=29,Import!C8,Import!C8)</f>
        <v>0</v>
      </c>
      <c r="G10" s="205" t="n">
        <f aca="false">IF(DAY(DATE(Voreinstellungen!$C$2,3,0))=29,Import!D8,Import!D8)</f>
        <v>0</v>
      </c>
      <c r="H10" s="205" t="n">
        <f aca="false">IF(DAY(DATE(Voreinstellungen!$C$2,3,0))=29,Import!E8,Import!E8)</f>
        <v>0</v>
      </c>
      <c r="I10" s="217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8"/>
      <c r="K10" s="219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20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21" t="n">
        <f aca="false">IF(A10="","",ROUND(K10-L10,14))</f>
        <v>-0.29166666666667</v>
      </c>
      <c r="N10" s="222" t="n">
        <f aca="true">IF(A10="","",INDIRECT(ADDRESS(MATCH(A10,SOLL_AZ_Ab,1)+11,WEEKDAY(A10,2)+3,,,"Voreinstellungen"),TRUE()))</f>
        <v>0.291666666666667</v>
      </c>
      <c r="O10" s="223"/>
      <c r="P10" s="224" t="n">
        <f aca="false">IF(A10="","",IF(M10&lt;&gt;"",ROUND(P9+M10,14),P9))</f>
        <v>-0.87500000000001</v>
      </c>
    </row>
    <row r="11" s="101" customFormat="true" ht="12.8" hidden="false" customHeight="false" outlineLevel="0" collapsed="false">
      <c r="A11" s="214" t="n">
        <f aca="false">A10+1</f>
        <v>42742</v>
      </c>
      <c r="B11" s="215" t="n">
        <f aca="false">A11</f>
        <v>42742</v>
      </c>
      <c r="C11" s="216" t="str">
        <f aca="false">IF(ISERROR(VLOOKUP(B11,Feiertage,2,FALSE())),"",(VLOOKUP(B11,Feiertage,2,FALSE())))</f>
        <v/>
      </c>
      <c r="D11" s="204"/>
      <c r="E11" s="204"/>
      <c r="F11" s="205" t="n">
        <f aca="false">IF(DAY(DATE(Voreinstellungen!$C$2,3,0))=29,Import!C9,Import!C9)</f>
        <v>0</v>
      </c>
      <c r="G11" s="205" t="n">
        <f aca="false">IF(DAY(DATE(Voreinstellungen!$C$2,3,0))=29,Import!D9,Import!D9)</f>
        <v>0</v>
      </c>
      <c r="H11" s="205" t="n">
        <f aca="false">IF(DAY(DATE(Voreinstellungen!$C$2,3,0))=29,Import!E9,Import!E9)</f>
        <v>0</v>
      </c>
      <c r="I11" s="217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8"/>
      <c r="K11" s="219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20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21" t="n">
        <f aca="false">IF(A11="","",ROUND(K11-L11,14))</f>
        <v>-0.29166666666667</v>
      </c>
      <c r="N11" s="222" t="n">
        <f aca="true">IF(A11="","",INDIRECT(ADDRESS(MATCH(A11,SOLL_AZ_Ab,1)+11,WEEKDAY(A11,2)+3,,,"Voreinstellungen"),TRUE()))</f>
        <v>0.291666666666667</v>
      </c>
      <c r="O11" s="223"/>
      <c r="P11" s="224" t="n">
        <f aca="false">IF(A11="","",IF(M11&lt;&gt;"",ROUND(P10+M11,14),P10))</f>
        <v>-1.16666666666668</v>
      </c>
    </row>
    <row r="12" s="101" customFormat="true" ht="12.8" hidden="false" customHeight="false" outlineLevel="0" collapsed="false">
      <c r="A12" s="214" t="n">
        <f aca="false">A11+1</f>
        <v>42743</v>
      </c>
      <c r="B12" s="215" t="n">
        <f aca="false">A12</f>
        <v>42743</v>
      </c>
      <c r="C12" s="216" t="str">
        <f aca="false">IF(ISERROR(VLOOKUP(B12,Feiertage,2,FALSE())),"",(VLOOKUP(B12,Feiertage,2,FALSE())))</f>
        <v/>
      </c>
      <c r="D12" s="204"/>
      <c r="E12" s="204"/>
      <c r="F12" s="205" t="n">
        <f aca="false">IF(DAY(DATE(Voreinstellungen!$C$2,3,0))=29,Import!C10,Import!C10)</f>
        <v>0</v>
      </c>
      <c r="G12" s="205" t="n">
        <f aca="false">IF(DAY(DATE(Voreinstellungen!$C$2,3,0))=29,Import!D10,Import!D10)</f>
        <v>0</v>
      </c>
      <c r="H12" s="205" t="n">
        <f aca="false">IF(DAY(DATE(Voreinstellungen!$C$2,3,0))=29,Import!E10,Import!E10)</f>
        <v>0</v>
      </c>
      <c r="I12" s="217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8"/>
      <c r="K12" s="219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20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</v>
      </c>
      <c r="M12" s="221" t="n">
        <f aca="false">IF(A12="","",ROUND(K12-L12,14))</f>
        <v>0</v>
      </c>
      <c r="N12" s="222" t="n">
        <f aca="true">IF(A12="","",INDIRECT(ADDRESS(MATCH(A12,SOLL_AZ_Ab,1)+11,WEEKDAY(A12,2)+3,,,"Voreinstellungen"),TRUE()))</f>
        <v>0</v>
      </c>
      <c r="O12" s="223"/>
      <c r="P12" s="224" t="n">
        <f aca="false">IF(A12="","",IF(M12&lt;&gt;"",ROUND(P11+M12,14),P11))</f>
        <v>-1.16666666666668</v>
      </c>
    </row>
    <row r="13" s="101" customFormat="true" ht="12.8" hidden="false" customHeight="false" outlineLevel="0" collapsed="false">
      <c r="A13" s="214" t="n">
        <f aca="false">A12+1</f>
        <v>42744</v>
      </c>
      <c r="B13" s="215" t="n">
        <f aca="false">A13</f>
        <v>42744</v>
      </c>
      <c r="C13" s="216" t="str">
        <f aca="false">IF(ISERROR(VLOOKUP(B13,Feiertage,2,FALSE())),"",(VLOOKUP(B13,Feiertage,2,FALSE())))</f>
        <v/>
      </c>
      <c r="D13" s="204"/>
      <c r="E13" s="204"/>
      <c r="F13" s="205" t="n">
        <f aca="false">IF(DAY(DATE(Voreinstellungen!$C$2,3,0))=29,Import!C11,Import!C11)</f>
        <v>0</v>
      </c>
      <c r="G13" s="205" t="n">
        <f aca="false">IF(DAY(DATE(Voreinstellungen!$C$2,3,0))=29,Import!D11,Import!D11)</f>
        <v>0</v>
      </c>
      <c r="H13" s="205" t="n">
        <f aca="false">IF(DAY(DATE(Voreinstellungen!$C$2,3,0))=29,Import!E11,Import!E11)</f>
        <v>0</v>
      </c>
      <c r="I13" s="217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8"/>
      <c r="K13" s="219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20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</v>
      </c>
      <c r="M13" s="221" t="n">
        <f aca="false">IF(A13="","",ROUND(K13-L13,14))</f>
        <v>0</v>
      </c>
      <c r="N13" s="222" t="n">
        <f aca="true">IF(A13="","",INDIRECT(ADDRESS(MATCH(A13,SOLL_AZ_Ab,1)+11,WEEKDAY(A13,2)+3,,,"Voreinstellungen"),TRUE()))</f>
        <v>0</v>
      </c>
      <c r="O13" s="223"/>
      <c r="P13" s="224" t="n">
        <f aca="false">IF(A13="","",IF(M13&lt;&gt;"",ROUND(P12+M13,14),P12))</f>
        <v>-1.16666666666668</v>
      </c>
    </row>
    <row r="14" s="101" customFormat="true" ht="12.8" hidden="false" customHeight="false" outlineLevel="0" collapsed="false">
      <c r="A14" s="214" t="n">
        <f aca="false">A13+1</f>
        <v>42745</v>
      </c>
      <c r="B14" s="215" t="n">
        <f aca="false">A14</f>
        <v>42745</v>
      </c>
      <c r="C14" s="216" t="str">
        <f aca="false">IF(ISERROR(VLOOKUP(B14,Feiertage,2,FALSE())),"",(VLOOKUP(B14,Feiertage,2,FALSE())))</f>
        <v/>
      </c>
      <c r="D14" s="204"/>
      <c r="E14" s="204"/>
      <c r="F14" s="205" t="n">
        <f aca="false">IF(DAY(DATE(Voreinstellungen!$C$2,3,0))=29,Import!C12,Import!C12)</f>
        <v>0</v>
      </c>
      <c r="G14" s="205" t="n">
        <f aca="false">IF(DAY(DATE(Voreinstellungen!$C$2,3,0))=29,Import!D12,Import!D12)</f>
        <v>0</v>
      </c>
      <c r="H14" s="205" t="n">
        <f aca="false">IF(DAY(DATE(Voreinstellungen!$C$2,3,0))=29,Import!E12,Import!E12)</f>
        <v>0</v>
      </c>
      <c r="I14" s="217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8"/>
      <c r="K14" s="219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20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21" t="n">
        <f aca="false">IF(A14="","",ROUND(K14-L14,14))</f>
        <v>-0.29166666666667</v>
      </c>
      <c r="N14" s="222" t="n">
        <f aca="true">IF(A14="","",INDIRECT(ADDRESS(MATCH(A14,SOLL_AZ_Ab,1)+11,WEEKDAY(A14,2)+3,,,"Voreinstellungen"),TRUE()))</f>
        <v>0.291666666666667</v>
      </c>
      <c r="O14" s="223"/>
      <c r="P14" s="224" t="n">
        <f aca="false">IF(A14="","",IF(M14&lt;&gt;"",ROUND(P13+M14,14),P13))</f>
        <v>-1.45833333333335</v>
      </c>
    </row>
    <row r="15" s="101" customFormat="true" ht="12.8" hidden="false" customHeight="false" outlineLevel="0" collapsed="false">
      <c r="A15" s="214" t="n">
        <f aca="false">A14+1</f>
        <v>42746</v>
      </c>
      <c r="B15" s="215" t="n">
        <f aca="false">A15</f>
        <v>42746</v>
      </c>
      <c r="C15" s="216" t="str">
        <f aca="false">IF(ISERROR(VLOOKUP(B15,Feiertage,2,FALSE())),"",(VLOOKUP(B15,Feiertage,2,FALSE())))</f>
        <v/>
      </c>
      <c r="D15" s="204"/>
      <c r="E15" s="204"/>
      <c r="F15" s="205" t="n">
        <f aca="false">IF(DAY(DATE(Voreinstellungen!$C$2,3,0))=29,Import!C13,Import!C13)</f>
        <v>0</v>
      </c>
      <c r="G15" s="205" t="n">
        <f aca="false">IF(DAY(DATE(Voreinstellungen!$C$2,3,0))=29,Import!D13,Import!D13)</f>
        <v>0</v>
      </c>
      <c r="H15" s="205" t="n">
        <f aca="false">IF(DAY(DATE(Voreinstellungen!$C$2,3,0))=29,Import!E13,Import!E13)</f>
        <v>0</v>
      </c>
      <c r="I15" s="217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8"/>
      <c r="K15" s="219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20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21" t="n">
        <f aca="false">IF(A15="","",ROUND(K15-L15,14))</f>
        <v>-0.29166666666667</v>
      </c>
      <c r="N15" s="222" t="n">
        <f aca="true">IF(A15="","",INDIRECT(ADDRESS(MATCH(A15,SOLL_AZ_Ab,1)+11,WEEKDAY(A15,2)+3,,,"Voreinstellungen"),TRUE()))</f>
        <v>0.291666666666667</v>
      </c>
      <c r="O15" s="223"/>
      <c r="P15" s="224" t="n">
        <f aca="false">IF(A15="","",IF(M15&lt;&gt;"",ROUND(P14+M15,14),P14))</f>
        <v>-1.75000000000002</v>
      </c>
    </row>
    <row r="16" s="101" customFormat="true" ht="12.8" hidden="false" customHeight="false" outlineLevel="0" collapsed="false">
      <c r="A16" s="214" t="n">
        <f aca="false">A15+1</f>
        <v>42747</v>
      </c>
      <c r="B16" s="215" t="n">
        <f aca="false">A16</f>
        <v>42747</v>
      </c>
      <c r="C16" s="216" t="str">
        <f aca="false">IF(ISERROR(VLOOKUP(B16,Feiertage,2,FALSE())),"",(VLOOKUP(B16,Feiertage,2,FALSE())))</f>
        <v/>
      </c>
      <c r="D16" s="204"/>
      <c r="E16" s="204"/>
      <c r="F16" s="205" t="n">
        <f aca="false">IF(DAY(DATE(Voreinstellungen!$C$2,3,0))=29,Import!C14,Import!C14)</f>
        <v>0</v>
      </c>
      <c r="G16" s="205" t="n">
        <f aca="false">IF(DAY(DATE(Voreinstellungen!$C$2,3,0))=29,Import!D14,Import!D14)</f>
        <v>0</v>
      </c>
      <c r="H16" s="205" t="n">
        <f aca="false">IF(DAY(DATE(Voreinstellungen!$C$2,3,0))=29,Import!E14,Import!E14)</f>
        <v>0</v>
      </c>
      <c r="I16" s="217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8"/>
      <c r="K16" s="219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20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21" t="n">
        <f aca="false">IF(A16="","",ROUND(K16-L16,14))</f>
        <v>-0.29166666666667</v>
      </c>
      <c r="N16" s="222" t="n">
        <f aca="true">IF(A16="","",INDIRECT(ADDRESS(MATCH(A16,SOLL_AZ_Ab,1)+11,WEEKDAY(A16,2)+3,,,"Voreinstellungen"),TRUE()))</f>
        <v>0.291666666666667</v>
      </c>
      <c r="O16" s="223"/>
      <c r="P16" s="224" t="n">
        <f aca="false">IF(A16="","",IF(M16&lt;&gt;"",ROUND(P15+M16,14),P15))</f>
        <v>-2.04166666666669</v>
      </c>
    </row>
    <row r="17" s="101" customFormat="true" ht="12.8" hidden="false" customHeight="false" outlineLevel="0" collapsed="false">
      <c r="A17" s="214" t="n">
        <f aca="false">A16+1</f>
        <v>42748</v>
      </c>
      <c r="B17" s="215" t="n">
        <f aca="false">A17</f>
        <v>42748</v>
      </c>
      <c r="C17" s="216" t="str">
        <f aca="false">IF(ISERROR(VLOOKUP(B17,Feiertage,2,FALSE())),"",(VLOOKUP(B17,Feiertage,2,FALSE())))</f>
        <v/>
      </c>
      <c r="D17" s="204"/>
      <c r="E17" s="204"/>
      <c r="F17" s="205" t="n">
        <f aca="false">IF(DAY(DATE(Voreinstellungen!$C$2,3,0))=29,Import!C15,Import!C15)</f>
        <v>0</v>
      </c>
      <c r="G17" s="205" t="n">
        <f aca="false">IF(DAY(DATE(Voreinstellungen!$C$2,3,0))=29,Import!D15,Import!D15)</f>
        <v>0</v>
      </c>
      <c r="H17" s="205" t="n">
        <f aca="false">IF(DAY(DATE(Voreinstellungen!$C$2,3,0))=29,Import!E15,Import!E15)</f>
        <v>0</v>
      </c>
      <c r="I17" s="217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8"/>
      <c r="K17" s="219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20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21" t="n">
        <f aca="false">IF(A17="","",ROUND(K17-L17,14))</f>
        <v>-0.29166666666667</v>
      </c>
      <c r="N17" s="222" t="n">
        <f aca="true">IF(A17="","",INDIRECT(ADDRESS(MATCH(A17,SOLL_AZ_Ab,1)+11,WEEKDAY(A17,2)+3,,,"Voreinstellungen"),TRUE()))</f>
        <v>0.291666666666667</v>
      </c>
      <c r="O17" s="223"/>
      <c r="P17" s="224" t="n">
        <f aca="false">IF(A17="","",IF(M17&lt;&gt;"",ROUND(P16+M17,14),P16))</f>
        <v>-2.33333333333336</v>
      </c>
    </row>
    <row r="18" s="101" customFormat="true" ht="12.8" hidden="false" customHeight="false" outlineLevel="0" collapsed="false">
      <c r="A18" s="214" t="n">
        <f aca="false">A17+1</f>
        <v>42749</v>
      </c>
      <c r="B18" s="215" t="n">
        <f aca="false">A18</f>
        <v>42749</v>
      </c>
      <c r="C18" s="216" t="str">
        <f aca="false">IF(ISERROR(VLOOKUP(B18,Feiertage,2,FALSE())),"",(VLOOKUP(B18,Feiertage,2,FALSE())))</f>
        <v/>
      </c>
      <c r="D18" s="204"/>
      <c r="E18" s="204"/>
      <c r="F18" s="205" t="n">
        <f aca="false">IF(DAY(DATE(Voreinstellungen!$C$2,3,0))=29,Import!C16,Import!C16)</f>
        <v>0</v>
      </c>
      <c r="G18" s="205" t="n">
        <f aca="false">IF(DAY(DATE(Voreinstellungen!$C$2,3,0))=29,Import!D16,Import!D16)</f>
        <v>0</v>
      </c>
      <c r="H18" s="205" t="n">
        <f aca="false">IF(DAY(DATE(Voreinstellungen!$C$2,3,0))=29,Import!E16,Import!E16)</f>
        <v>0</v>
      </c>
      <c r="I18" s="217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8"/>
      <c r="K18" s="219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20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21" t="n">
        <f aca="false">IF(A18="","",ROUND(K18-L18,14))</f>
        <v>-0.29166666666667</v>
      </c>
      <c r="N18" s="222" t="n">
        <f aca="true">IF(A18="","",INDIRECT(ADDRESS(MATCH(A18,SOLL_AZ_Ab,1)+11,WEEKDAY(A18,2)+3,,,"Voreinstellungen"),TRUE()))</f>
        <v>0.291666666666667</v>
      </c>
      <c r="O18" s="223"/>
      <c r="P18" s="224" t="n">
        <f aca="false">IF(A18="","",IF(M18&lt;&gt;"",ROUND(P17+M18,14),P17))</f>
        <v>-2.62500000000003</v>
      </c>
    </row>
    <row r="19" s="101" customFormat="true" ht="12.8" hidden="false" customHeight="false" outlineLevel="0" collapsed="false">
      <c r="A19" s="214" t="n">
        <f aca="false">A18+1</f>
        <v>42750</v>
      </c>
      <c r="B19" s="215" t="n">
        <f aca="false">A19</f>
        <v>42750</v>
      </c>
      <c r="C19" s="216" t="str">
        <f aca="false">IF(ISERROR(VLOOKUP(B19,Feiertage,2,FALSE())),"",(VLOOKUP(B19,Feiertage,2,FALSE())))</f>
        <v/>
      </c>
      <c r="D19" s="204"/>
      <c r="E19" s="204"/>
      <c r="F19" s="205" t="n">
        <f aca="false">IF(DAY(DATE(Voreinstellungen!$C$2,3,0))=29,Import!C17,Import!C17)</f>
        <v>0</v>
      </c>
      <c r="G19" s="205" t="n">
        <f aca="false">IF(DAY(DATE(Voreinstellungen!$C$2,3,0))=29,Import!D17,Import!D17)</f>
        <v>0</v>
      </c>
      <c r="H19" s="205" t="n">
        <f aca="false">IF(DAY(DATE(Voreinstellungen!$C$2,3,0))=29,Import!E17,Import!E17)</f>
        <v>0</v>
      </c>
      <c r="I19" s="217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8"/>
      <c r="K19" s="219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20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</v>
      </c>
      <c r="M19" s="221" t="n">
        <f aca="false">IF(A19="","",ROUND(K19-L19,14))</f>
        <v>0</v>
      </c>
      <c r="N19" s="222" t="n">
        <f aca="true">IF(A19="","",INDIRECT(ADDRESS(MATCH(A19,SOLL_AZ_Ab,1)+11,WEEKDAY(A19,2)+3,,,"Voreinstellungen"),TRUE()))</f>
        <v>0</v>
      </c>
      <c r="O19" s="223"/>
      <c r="P19" s="224" t="n">
        <f aca="false">IF(A19="","",IF(M19&lt;&gt;"",ROUND(P18+M19,14),P18))</f>
        <v>-2.62500000000003</v>
      </c>
    </row>
    <row r="20" s="101" customFormat="true" ht="12.8" hidden="false" customHeight="false" outlineLevel="0" collapsed="false">
      <c r="A20" s="214" t="n">
        <f aca="false">A19+1</f>
        <v>42751</v>
      </c>
      <c r="B20" s="215" t="n">
        <f aca="false">A20</f>
        <v>42751</v>
      </c>
      <c r="C20" s="216" t="str">
        <f aca="false">IF(ISERROR(VLOOKUP(B20,Feiertage,2,FALSE())),"",(VLOOKUP(B20,Feiertage,2,FALSE())))</f>
        <v/>
      </c>
      <c r="D20" s="204"/>
      <c r="E20" s="204"/>
      <c r="F20" s="205" t="n">
        <f aca="false">IF(DAY(DATE(Voreinstellungen!$C$2,3,0))=29,Import!C18,Import!C18)</f>
        <v>0</v>
      </c>
      <c r="G20" s="205" t="n">
        <f aca="false">IF(DAY(DATE(Voreinstellungen!$C$2,3,0))=29,Import!D18,Import!D18)</f>
        <v>0</v>
      </c>
      <c r="H20" s="205" t="n">
        <f aca="false">IF(DAY(DATE(Voreinstellungen!$C$2,3,0))=29,Import!E18,Import!E18)</f>
        <v>0</v>
      </c>
      <c r="I20" s="217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8"/>
      <c r="K20" s="219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20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</v>
      </c>
      <c r="M20" s="221" t="n">
        <f aca="false">IF(A20="","",ROUND(K20-L20,14))</f>
        <v>0</v>
      </c>
      <c r="N20" s="222" t="n">
        <f aca="true">IF(A20="","",INDIRECT(ADDRESS(MATCH(A20,SOLL_AZ_Ab,1)+11,WEEKDAY(A20,2)+3,,,"Voreinstellungen"),TRUE()))</f>
        <v>0</v>
      </c>
      <c r="O20" s="223"/>
      <c r="P20" s="224" t="n">
        <f aca="false">IF(A20="","",IF(M20&lt;&gt;"",ROUND(P19+M20,14),P19))</f>
        <v>-2.62500000000003</v>
      </c>
    </row>
    <row r="21" s="101" customFormat="true" ht="12.8" hidden="false" customHeight="false" outlineLevel="0" collapsed="false">
      <c r="A21" s="214" t="n">
        <f aca="false">A20+1</f>
        <v>42752</v>
      </c>
      <c r="B21" s="215" t="n">
        <f aca="false">A21</f>
        <v>42752</v>
      </c>
      <c r="C21" s="216" t="str">
        <f aca="false">IF(ISERROR(VLOOKUP(B21,Feiertage,2,FALSE())),"",(VLOOKUP(B21,Feiertage,2,FALSE())))</f>
        <v/>
      </c>
      <c r="D21" s="204"/>
      <c r="E21" s="204"/>
      <c r="F21" s="205" t="n">
        <f aca="false">IF(DAY(DATE(Voreinstellungen!$C$2,3,0))=29,Import!C19,Import!C19)</f>
        <v>0</v>
      </c>
      <c r="G21" s="205" t="n">
        <f aca="false">IF(DAY(DATE(Voreinstellungen!$C$2,3,0))=29,Import!D19,Import!D19)</f>
        <v>0</v>
      </c>
      <c r="H21" s="205" t="n">
        <f aca="false">IF(DAY(DATE(Voreinstellungen!$C$2,3,0))=29,Import!E19,Import!E19)</f>
        <v>0</v>
      </c>
      <c r="I21" s="217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8"/>
      <c r="K21" s="219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20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21" t="n">
        <f aca="false">IF(A21="","",ROUND(K21-L21,14))</f>
        <v>-0.29166666666667</v>
      </c>
      <c r="N21" s="222" t="n">
        <f aca="true">IF(A21="","",INDIRECT(ADDRESS(MATCH(A21,SOLL_AZ_Ab,1)+11,WEEKDAY(A21,2)+3,,,"Voreinstellungen"),TRUE()))</f>
        <v>0.291666666666667</v>
      </c>
      <c r="O21" s="223"/>
      <c r="P21" s="224" t="n">
        <f aca="false">IF(A21="","",IF(M21&lt;&gt;"",ROUND(P20+M21,14),P20))</f>
        <v>-2.9166666666667</v>
      </c>
    </row>
    <row r="22" s="101" customFormat="true" ht="12.8" hidden="false" customHeight="false" outlineLevel="0" collapsed="false">
      <c r="A22" s="214" t="n">
        <f aca="false">A21+1</f>
        <v>42753</v>
      </c>
      <c r="B22" s="215" t="n">
        <f aca="false">A22</f>
        <v>42753</v>
      </c>
      <c r="C22" s="216" t="str">
        <f aca="false">IF(ISERROR(VLOOKUP(B22,Feiertage,2,FALSE())),"",(VLOOKUP(B22,Feiertage,2,FALSE())))</f>
        <v/>
      </c>
      <c r="D22" s="204"/>
      <c r="E22" s="204"/>
      <c r="F22" s="205" t="n">
        <f aca="false">IF(DAY(DATE(Voreinstellungen!$C$2,3,0))=29,Import!C20,Import!C20)</f>
        <v>0</v>
      </c>
      <c r="G22" s="205" t="n">
        <f aca="false">IF(DAY(DATE(Voreinstellungen!$C$2,3,0))=29,Import!D20,Import!D20)</f>
        <v>0</v>
      </c>
      <c r="H22" s="205" t="n">
        <f aca="false">IF(DAY(DATE(Voreinstellungen!$C$2,3,0))=29,Import!E20,Import!E20)</f>
        <v>0</v>
      </c>
      <c r="I22" s="217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8"/>
      <c r="K22" s="219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20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21" t="n">
        <f aca="false">IF(A22="","",ROUND(K22-L22,14))</f>
        <v>-0.29166666666667</v>
      </c>
      <c r="N22" s="222" t="n">
        <f aca="true">IF(A22="","",INDIRECT(ADDRESS(MATCH(A22,SOLL_AZ_Ab,1)+11,WEEKDAY(A22,2)+3,,,"Voreinstellungen"),TRUE()))</f>
        <v>0.291666666666667</v>
      </c>
      <c r="O22" s="223"/>
      <c r="P22" s="224" t="n">
        <f aca="false">IF(A22="","",IF(M22&lt;&gt;"",ROUND(P21+M22,14),P21))</f>
        <v>-3.20833333333337</v>
      </c>
    </row>
    <row r="23" s="101" customFormat="true" ht="12.8" hidden="false" customHeight="false" outlineLevel="0" collapsed="false">
      <c r="A23" s="214" t="n">
        <f aca="false">A22+1</f>
        <v>42754</v>
      </c>
      <c r="B23" s="215" t="n">
        <f aca="false">A23</f>
        <v>42754</v>
      </c>
      <c r="C23" s="216" t="str">
        <f aca="false">IF(ISERROR(VLOOKUP(B23,Feiertage,2,FALSE())),"",(VLOOKUP(B23,Feiertage,2,FALSE())))</f>
        <v/>
      </c>
      <c r="D23" s="204"/>
      <c r="E23" s="204"/>
      <c r="F23" s="205" t="n">
        <f aca="false">IF(DAY(DATE(Voreinstellungen!$C$2,3,0))=29,Import!C21,Import!C21)</f>
        <v>0</v>
      </c>
      <c r="G23" s="205" t="n">
        <f aca="false">IF(DAY(DATE(Voreinstellungen!$C$2,3,0))=29,Import!D21,Import!D21)</f>
        <v>0</v>
      </c>
      <c r="H23" s="205" t="n">
        <f aca="false">IF(DAY(DATE(Voreinstellungen!$C$2,3,0))=29,Import!E21,Import!E21)</f>
        <v>0</v>
      </c>
      <c r="I23" s="217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8"/>
      <c r="K23" s="219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20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21" t="n">
        <f aca="false">IF(A23="","",ROUND(K23-L23,14))</f>
        <v>-0.29166666666667</v>
      </c>
      <c r="N23" s="222" t="n">
        <f aca="true">IF(A23="","",INDIRECT(ADDRESS(MATCH(A23,SOLL_AZ_Ab,1)+11,WEEKDAY(A23,2)+3,,,"Voreinstellungen"),TRUE()))</f>
        <v>0.291666666666667</v>
      </c>
      <c r="O23" s="223"/>
      <c r="P23" s="224" t="n">
        <f aca="false">IF(A23="","",IF(M23&lt;&gt;"",ROUND(P22+M23,14),P22))</f>
        <v>-3.50000000000004</v>
      </c>
    </row>
    <row r="24" s="101" customFormat="true" ht="12.8" hidden="false" customHeight="false" outlineLevel="0" collapsed="false">
      <c r="A24" s="214" t="n">
        <f aca="false">A23+1</f>
        <v>42755</v>
      </c>
      <c r="B24" s="215" t="n">
        <f aca="false">A24</f>
        <v>42755</v>
      </c>
      <c r="C24" s="216" t="str">
        <f aca="false">IF(ISERROR(VLOOKUP(B24,Feiertage,2,FALSE())),"",(VLOOKUP(B24,Feiertage,2,FALSE())))</f>
        <v/>
      </c>
      <c r="D24" s="204"/>
      <c r="E24" s="204"/>
      <c r="F24" s="205" t="n">
        <f aca="false">IF(DAY(DATE(Voreinstellungen!$C$2,3,0))=29,Import!C22,Import!C22)</f>
        <v>0</v>
      </c>
      <c r="G24" s="205" t="n">
        <f aca="false">IF(DAY(DATE(Voreinstellungen!$C$2,3,0))=29,Import!D22,Import!D22)</f>
        <v>0</v>
      </c>
      <c r="H24" s="205" t="n">
        <f aca="false">IF(DAY(DATE(Voreinstellungen!$C$2,3,0))=29,Import!E22,Import!E22)</f>
        <v>0</v>
      </c>
      <c r="I24" s="217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8"/>
      <c r="K24" s="219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20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21" t="n">
        <f aca="false">IF(A24="","",ROUND(K24-L24,14))</f>
        <v>-0.29166666666667</v>
      </c>
      <c r="N24" s="222" t="n">
        <f aca="true">IF(A24="","",INDIRECT(ADDRESS(MATCH(A24,SOLL_AZ_Ab,1)+11,WEEKDAY(A24,2)+3,,,"Voreinstellungen"),TRUE()))</f>
        <v>0.291666666666667</v>
      </c>
      <c r="O24" s="223"/>
      <c r="P24" s="224" t="n">
        <f aca="false">IF(A24="","",IF(M24&lt;&gt;"",ROUND(P23+M24,14),P23))</f>
        <v>-3.79166666666671</v>
      </c>
    </row>
    <row r="25" s="101" customFormat="true" ht="12.8" hidden="false" customHeight="false" outlineLevel="0" collapsed="false">
      <c r="A25" s="214" t="n">
        <f aca="false">A24+1</f>
        <v>42756</v>
      </c>
      <c r="B25" s="215" t="n">
        <f aca="false">A25</f>
        <v>42756</v>
      </c>
      <c r="C25" s="216" t="str">
        <f aca="false">IF(ISERROR(VLOOKUP(B25,Feiertage,2,FALSE())),"",(VLOOKUP(B25,Feiertage,2,FALSE())))</f>
        <v/>
      </c>
      <c r="D25" s="204"/>
      <c r="E25" s="204"/>
      <c r="F25" s="205" t="n">
        <f aca="false">IF(DAY(DATE(Voreinstellungen!$C$2,3,0))=29,Import!C23,Import!C23)</f>
        <v>0</v>
      </c>
      <c r="G25" s="205" t="n">
        <f aca="false">IF(DAY(DATE(Voreinstellungen!$C$2,3,0))=29,Import!D23,Import!D23)</f>
        <v>0</v>
      </c>
      <c r="H25" s="205" t="n">
        <f aca="false">IF(DAY(DATE(Voreinstellungen!$C$2,3,0))=29,Import!E23,Import!E23)</f>
        <v>0</v>
      </c>
      <c r="I25" s="217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8"/>
      <c r="K25" s="219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20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21" t="n">
        <f aca="false">IF(A25="","",ROUND(K25-L25,14))</f>
        <v>-0.29166666666667</v>
      </c>
      <c r="N25" s="222" t="n">
        <f aca="true">IF(A25="","",INDIRECT(ADDRESS(MATCH(A25,SOLL_AZ_Ab,1)+11,WEEKDAY(A25,2)+3,,,"Voreinstellungen"),TRUE()))</f>
        <v>0.291666666666667</v>
      </c>
      <c r="O25" s="223"/>
      <c r="P25" s="224" t="n">
        <f aca="false">IF(A25="","",IF(M25&lt;&gt;"",ROUND(P24+M25,14),P24))</f>
        <v>-4.08333333333338</v>
      </c>
    </row>
    <row r="26" s="101" customFormat="true" ht="12.8" hidden="false" customHeight="false" outlineLevel="0" collapsed="false">
      <c r="A26" s="214" t="n">
        <f aca="false">A25+1</f>
        <v>42757</v>
      </c>
      <c r="B26" s="215" t="n">
        <f aca="false">A26</f>
        <v>42757</v>
      </c>
      <c r="C26" s="216" t="str">
        <f aca="false">IF(ISERROR(VLOOKUP(B26,Feiertage,2,FALSE())),"",(VLOOKUP(B26,Feiertage,2,FALSE())))</f>
        <v/>
      </c>
      <c r="D26" s="204"/>
      <c r="E26" s="204"/>
      <c r="F26" s="205" t="n">
        <f aca="false">IF(DAY(DATE(Voreinstellungen!$C$2,3,0))=29,Import!C24,Import!C24)</f>
        <v>0</v>
      </c>
      <c r="G26" s="205" t="n">
        <f aca="false">IF(DAY(DATE(Voreinstellungen!$C$2,3,0))=29,Import!D24,Import!D24)</f>
        <v>0</v>
      </c>
      <c r="H26" s="205" t="n">
        <f aca="false">IF(DAY(DATE(Voreinstellungen!$C$2,3,0))=29,Import!E24,Import!E24)</f>
        <v>0</v>
      </c>
      <c r="I26" s="217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8"/>
      <c r="K26" s="219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20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</v>
      </c>
      <c r="M26" s="221" t="n">
        <f aca="false">IF(A26="","",ROUND(K26-L26,14))</f>
        <v>0</v>
      </c>
      <c r="N26" s="222" t="n">
        <f aca="true">IF(A26="","",INDIRECT(ADDRESS(MATCH(A26,SOLL_AZ_Ab,1)+11,WEEKDAY(A26,2)+3,,,"Voreinstellungen"),TRUE()))</f>
        <v>0</v>
      </c>
      <c r="O26" s="223"/>
      <c r="P26" s="224" t="n">
        <f aca="false">IF(A26="","",IF(M26&lt;&gt;"",ROUND(P25+M26,14),P25))</f>
        <v>-4.08333333333338</v>
      </c>
    </row>
    <row r="27" s="101" customFormat="true" ht="12.8" hidden="false" customHeight="false" outlineLevel="0" collapsed="false">
      <c r="A27" s="214" t="n">
        <f aca="false">A26+1</f>
        <v>42758</v>
      </c>
      <c r="B27" s="215" t="n">
        <f aca="false">A27</f>
        <v>42758</v>
      </c>
      <c r="C27" s="216" t="str">
        <f aca="false">IF(ISERROR(VLOOKUP(B27,Feiertage,2,FALSE())),"",(VLOOKUP(B27,Feiertage,2,FALSE())))</f>
        <v/>
      </c>
      <c r="D27" s="204"/>
      <c r="E27" s="204"/>
      <c r="F27" s="205" t="n">
        <f aca="false">IF(DAY(DATE(Voreinstellungen!$C$2,3,0))=29,Import!C25,Import!C25)</f>
        <v>0</v>
      </c>
      <c r="G27" s="205" t="n">
        <f aca="false">IF(DAY(DATE(Voreinstellungen!$C$2,3,0))=29,Import!D25,Import!D25)</f>
        <v>0</v>
      </c>
      <c r="H27" s="205" t="n">
        <f aca="false">IF(DAY(DATE(Voreinstellungen!$C$2,3,0))=29,Import!E25,Import!E25)</f>
        <v>0</v>
      </c>
      <c r="I27" s="217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8"/>
      <c r="K27" s="219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20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</v>
      </c>
      <c r="M27" s="221" t="n">
        <f aca="false">IF(A27="","",ROUND(K27-L27,14))</f>
        <v>0</v>
      </c>
      <c r="N27" s="222" t="n">
        <f aca="true">IF(A27="","",INDIRECT(ADDRESS(MATCH(A27,SOLL_AZ_Ab,1)+11,WEEKDAY(A27,2)+3,,,"Voreinstellungen"),TRUE()))</f>
        <v>0</v>
      </c>
      <c r="O27" s="223"/>
      <c r="P27" s="224" t="n">
        <f aca="false">IF(A27="","",IF(M27&lt;&gt;"",ROUND(P26+M27,14),P26))</f>
        <v>-4.08333333333338</v>
      </c>
    </row>
    <row r="28" s="101" customFormat="true" ht="12.8" hidden="false" customHeight="false" outlineLevel="0" collapsed="false">
      <c r="A28" s="214" t="n">
        <f aca="false">A27+1</f>
        <v>42759</v>
      </c>
      <c r="B28" s="215" t="n">
        <f aca="false">A28</f>
        <v>42759</v>
      </c>
      <c r="C28" s="216" t="str">
        <f aca="false">IF(ISERROR(VLOOKUP(B28,Feiertage,2,FALSE())),"",(VLOOKUP(B28,Feiertage,2,FALSE())))</f>
        <v/>
      </c>
      <c r="D28" s="204"/>
      <c r="E28" s="204"/>
      <c r="F28" s="205" t="n">
        <f aca="false">IF(DAY(DATE(Voreinstellungen!$C$2,3,0))=29,Import!C26,Import!C26)</f>
        <v>0</v>
      </c>
      <c r="G28" s="205" t="n">
        <f aca="false">IF(DAY(DATE(Voreinstellungen!$C$2,3,0))=29,Import!D26,Import!D26)</f>
        <v>0</v>
      </c>
      <c r="H28" s="205" t="n">
        <f aca="false">IF(DAY(DATE(Voreinstellungen!$C$2,3,0))=29,Import!E26,Import!E26)</f>
        <v>0</v>
      </c>
      <c r="I28" s="217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8"/>
      <c r="K28" s="219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20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21" t="n">
        <f aca="false">IF(A28="","",ROUND(K28-L28,14))</f>
        <v>-0.29166666666667</v>
      </c>
      <c r="N28" s="222" t="n">
        <f aca="true">IF(A28="","",INDIRECT(ADDRESS(MATCH(A28,SOLL_AZ_Ab,1)+11,WEEKDAY(A28,2)+3,,,"Voreinstellungen"),TRUE()))</f>
        <v>0.291666666666667</v>
      </c>
      <c r="O28" s="223"/>
      <c r="P28" s="224" t="n">
        <f aca="false">IF(A28="","",IF(M28&lt;&gt;"",ROUND(P27+M28,14),P27))</f>
        <v>-4.37500000000005</v>
      </c>
    </row>
    <row r="29" s="101" customFormat="true" ht="12.8" hidden="false" customHeight="false" outlineLevel="0" collapsed="false">
      <c r="A29" s="214" t="n">
        <f aca="false">A28+1</f>
        <v>42760</v>
      </c>
      <c r="B29" s="215" t="n">
        <f aca="false">A29</f>
        <v>42760</v>
      </c>
      <c r="C29" s="216" t="str">
        <f aca="false">IF(ISERROR(VLOOKUP(B29,Feiertage,2,FALSE())),"",(VLOOKUP(B29,Feiertage,2,FALSE())))</f>
        <v/>
      </c>
      <c r="D29" s="204"/>
      <c r="E29" s="204"/>
      <c r="F29" s="205" t="n">
        <f aca="false">IF(DAY(DATE(Voreinstellungen!$C$2,3,0))=29,Import!C27,Import!C27)</f>
        <v>0</v>
      </c>
      <c r="G29" s="205" t="n">
        <f aca="false">IF(DAY(DATE(Voreinstellungen!$C$2,3,0))=29,Import!D27,Import!D27)</f>
        <v>0</v>
      </c>
      <c r="H29" s="205" t="n">
        <f aca="false">IF(DAY(DATE(Voreinstellungen!$C$2,3,0))=29,Import!E27,Import!E27)</f>
        <v>0</v>
      </c>
      <c r="I29" s="217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8"/>
      <c r="K29" s="219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20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21" t="n">
        <f aca="false">IF(A29="","",ROUND(K29-L29,14))</f>
        <v>-0.29166666666667</v>
      </c>
      <c r="N29" s="222" t="n">
        <f aca="true">IF(A29="","",INDIRECT(ADDRESS(MATCH(A29,SOLL_AZ_Ab,1)+11,WEEKDAY(A29,2)+3,,,"Voreinstellungen"),TRUE()))</f>
        <v>0.291666666666667</v>
      </c>
      <c r="O29" s="223"/>
      <c r="P29" s="224" t="n">
        <f aca="false">IF(A29="","",IF(M29&lt;&gt;"",ROUND(P28+M29,14),P28))</f>
        <v>-4.66666666666672</v>
      </c>
    </row>
    <row r="30" s="101" customFormat="true" ht="12.8" hidden="false" customHeight="false" outlineLevel="0" collapsed="false">
      <c r="A30" s="214" t="n">
        <f aca="false">A29+1</f>
        <v>42761</v>
      </c>
      <c r="B30" s="215" t="n">
        <f aca="false">A30</f>
        <v>42761</v>
      </c>
      <c r="C30" s="216" t="str">
        <f aca="false">IF(ISERROR(VLOOKUP(B30,Feiertage,2,FALSE())),"",(VLOOKUP(B30,Feiertage,2,FALSE())))</f>
        <v/>
      </c>
      <c r="D30" s="204"/>
      <c r="E30" s="204"/>
      <c r="F30" s="205" t="n">
        <f aca="false">IF(DAY(DATE(Voreinstellungen!$C$2,3,0))=29,Import!C28,Import!C28)</f>
        <v>0</v>
      </c>
      <c r="G30" s="205" t="n">
        <f aca="false">IF(DAY(DATE(Voreinstellungen!$C$2,3,0))=29,Import!D28,Import!D28)</f>
        <v>0</v>
      </c>
      <c r="H30" s="205" t="n">
        <f aca="false">IF(DAY(DATE(Voreinstellungen!$C$2,3,0))=29,Import!E28,Import!E28)</f>
        <v>0</v>
      </c>
      <c r="I30" s="217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8"/>
      <c r="K30" s="219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20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21" t="n">
        <f aca="false">IF(A30="","",ROUND(K30-L30,14))</f>
        <v>-0.29166666666667</v>
      </c>
      <c r="N30" s="222" t="n">
        <f aca="true">IF(A30="","",INDIRECT(ADDRESS(MATCH(A30,SOLL_AZ_Ab,1)+11,WEEKDAY(A30,2)+3,,,"Voreinstellungen"),TRUE()))</f>
        <v>0.291666666666667</v>
      </c>
      <c r="O30" s="223"/>
      <c r="P30" s="224" t="n">
        <f aca="false">IF(A30="","",IF(M30&lt;&gt;"",ROUND(P29+M30,14),P29))</f>
        <v>-4.95833333333339</v>
      </c>
    </row>
    <row r="31" s="101" customFormat="true" ht="12.8" hidden="false" customHeight="false" outlineLevel="0" collapsed="false">
      <c r="A31" s="214" t="n">
        <f aca="false">A30+1</f>
        <v>42762</v>
      </c>
      <c r="B31" s="215" t="n">
        <f aca="false">A31</f>
        <v>42762</v>
      </c>
      <c r="C31" s="216" t="str">
        <f aca="false">IF(ISERROR(VLOOKUP(B31,Feiertage,2,FALSE())),"",(VLOOKUP(B31,Feiertage,2,FALSE())))</f>
        <v/>
      </c>
      <c r="D31" s="204"/>
      <c r="E31" s="204"/>
      <c r="F31" s="205" t="n">
        <f aca="false">IF(DAY(DATE(Voreinstellungen!$C$2,3,0))=29,Import!C29,Import!C29)</f>
        <v>0</v>
      </c>
      <c r="G31" s="205" t="n">
        <f aca="false">IF(DAY(DATE(Voreinstellungen!$C$2,3,0))=29,Import!D29,Import!D29)</f>
        <v>0</v>
      </c>
      <c r="H31" s="205" t="n">
        <f aca="false">IF(DAY(DATE(Voreinstellungen!$C$2,3,0))=29,Import!E29,Import!E29)</f>
        <v>0</v>
      </c>
      <c r="I31" s="217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8"/>
      <c r="K31" s="219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20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21" t="n">
        <f aca="false">IF(A31="","",ROUND(K31-L31,14))</f>
        <v>-0.29166666666667</v>
      </c>
      <c r="N31" s="222" t="n">
        <f aca="true">IF(A31="","",INDIRECT(ADDRESS(MATCH(A31,SOLL_AZ_Ab,1)+11,WEEKDAY(A31,2)+3,,,"Voreinstellungen"),TRUE()))</f>
        <v>0.291666666666667</v>
      </c>
      <c r="O31" s="223"/>
      <c r="P31" s="224" t="n">
        <f aca="false">IF(A31="","",IF(M31&lt;&gt;"",ROUND(P30+M31,14),P30))</f>
        <v>-5.25000000000006</v>
      </c>
    </row>
    <row r="32" s="101" customFormat="true" ht="12.8" hidden="false" customHeight="false" outlineLevel="0" collapsed="false">
      <c r="A32" s="214" t="n">
        <f aca="false">IF(MONTH(A31+1)&gt;MONTH(A31),"",A31+1)</f>
        <v>42763</v>
      </c>
      <c r="B32" s="215" t="n">
        <f aca="false">A32</f>
        <v>42763</v>
      </c>
      <c r="C32" s="216" t="str">
        <f aca="false">IF(ISERROR(VLOOKUP(A32,Feiertage,2,FALSE())),"",(VLOOKUP(A32,Feiertage,2,FALSE())))</f>
        <v/>
      </c>
      <c r="D32" s="204"/>
      <c r="E32" s="204"/>
      <c r="F32" s="205" t="n">
        <f aca="false">IF(DAY(DATE(Voreinstellungen!$C$2,3,0))=29,Import!C30,Import!C30)</f>
        <v>0</v>
      </c>
      <c r="G32" s="205" t="n">
        <f aca="false">IF(DAY(DATE(Voreinstellungen!$C$2,3,0))=29,Import!D30,Import!D30)</f>
        <v>0</v>
      </c>
      <c r="H32" s="205" t="n">
        <f aca="false">IF(DAY(DATE(Voreinstellungen!$C$2,3,0))=29,Import!E30,Import!E30)</f>
        <v>0</v>
      </c>
      <c r="I32" s="217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8"/>
      <c r="K32" s="219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20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21" t="n">
        <f aca="false">IF(A32="","",ROUND(K32-L32,14))</f>
        <v>-0.29166666666667</v>
      </c>
      <c r="N32" s="222" t="n">
        <f aca="true">IF(A32="","",INDIRECT(ADDRESS(MATCH(A32,SOLL_AZ_Ab,1)+11,WEEKDAY(A32,2)+3,,,"Voreinstellungen"),TRUE()))</f>
        <v>0.291666666666667</v>
      </c>
      <c r="O32" s="223"/>
      <c r="P32" s="224" t="n">
        <f aca="false">IF(A32="","",IF(M32&lt;&gt;"",ROUND(P31+M32,14),P31))</f>
        <v>-5.54166666666673</v>
      </c>
    </row>
    <row r="33" s="101" customFormat="true" ht="12.8" hidden="false" customHeight="false" outlineLevel="0" collapsed="false">
      <c r="A33" s="214" t="n">
        <f aca="false">IF(MONTH(A31+2)&gt;MONTH(A31),"",A31+2)</f>
        <v>42764</v>
      </c>
      <c r="B33" s="215" t="n">
        <f aca="false">A33</f>
        <v>42764</v>
      </c>
      <c r="C33" s="216" t="str">
        <f aca="false">IF(ISERROR(VLOOKUP(A33,Feiertage,2,FALSE())),"",(VLOOKUP(A33,Feiertage,2,FALSE())))</f>
        <v/>
      </c>
      <c r="D33" s="204"/>
      <c r="E33" s="204"/>
      <c r="F33" s="205" t="n">
        <f aca="false">IF(DAY(DATE(Voreinstellungen!$C$2,3,0))=29,Import!C31,Import!C31)</f>
        <v>0</v>
      </c>
      <c r="G33" s="205" t="n">
        <f aca="false">IF(DAY(DATE(Voreinstellungen!$C$2,3,0))=29,Import!D31,Import!D31)</f>
        <v>0</v>
      </c>
      <c r="H33" s="205" t="n">
        <f aca="false">IF(DAY(DATE(Voreinstellungen!$C$2,3,0))=29,Import!E31,Import!E31)</f>
        <v>0</v>
      </c>
      <c r="I33" s="217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8"/>
      <c r="K33" s="219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20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</v>
      </c>
      <c r="M33" s="221" t="n">
        <f aca="false">IF(A33="","",ROUND(K33-L33,14))</f>
        <v>0</v>
      </c>
      <c r="N33" s="222" t="n">
        <f aca="true">IF(A33="","",INDIRECT(ADDRESS(MATCH(A33,SOLL_AZ_Ab,1)+11,WEEKDAY(A33,2)+3,,,"Voreinstellungen"),TRUE()))</f>
        <v>0</v>
      </c>
      <c r="O33" s="223"/>
      <c r="P33" s="224" t="n">
        <f aca="false">IF(A33="","",IF(M33&lt;&gt;"",ROUND(P32+M33,14),P32))</f>
        <v>-5.54166666666673</v>
      </c>
    </row>
    <row r="34" s="101" customFormat="true" ht="12.8" hidden="false" customHeight="false" outlineLevel="0" collapsed="false">
      <c r="A34" s="225" t="n">
        <f aca="false">IF(MONTH(A31+3)&gt;MONTH(A31),"",A31+3)</f>
        <v>42765</v>
      </c>
      <c r="B34" s="226" t="n">
        <f aca="false">A34</f>
        <v>42765</v>
      </c>
      <c r="C34" s="227" t="str">
        <f aca="false">IF(ISERROR(VLOOKUP(A34,Feiertage,2,FALSE())),"",(VLOOKUP(A34,Feiertage,2,FALSE())))</f>
        <v/>
      </c>
      <c r="D34" s="204"/>
      <c r="E34" s="204"/>
      <c r="F34" s="205" t="n">
        <f aca="false">IF(DAY(DATE(Voreinstellungen!$C$2,3,0))=29,Import!C32,Import!C32)</f>
        <v>0</v>
      </c>
      <c r="G34" s="205" t="n">
        <f aca="false">IF(DAY(DATE(Voreinstellungen!$C$2,3,0))=29,Import!D32,Import!D32)</f>
        <v>0</v>
      </c>
      <c r="H34" s="205" t="n">
        <f aca="false">IF(DAY(DATE(Voreinstellungen!$C$2,3,0))=29,Import!E32,Import!E32)</f>
        <v>0</v>
      </c>
      <c r="I34" s="228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9"/>
      <c r="K34" s="230" t="n">
        <f aca="false">IF(A34="","",IF(IF(D34&lt;E34,E34-D34,IF(E34="",0,E34-D34+1))+IF(F34&lt;G34,G34-F34,IF(G34="",0,G34-F34+1))-H34&gt;0,IF(D34&lt;E34,E34-D34,IF(E34="",0,E34-D34+1))+IF(F34&lt;G34,G34-F34,IF(G34="",0,G34-F34+1))-H34,0))</f>
        <v>0</v>
      </c>
      <c r="L34" s="231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2" t="n">
        <f aca="false">IF(A34="","",ROUND(K34-L34,14))</f>
        <v>0</v>
      </c>
      <c r="N34" s="233" t="n">
        <f aca="true">IF(A34="","",INDIRECT(ADDRESS(MATCH(A34,SOLL_AZ_Ab,1)+11,WEEKDAY(A34,2)+3,,,"Voreinstellungen"),TRUE()))</f>
        <v>0</v>
      </c>
      <c r="O34" s="234"/>
      <c r="P34" s="235" t="n">
        <f aca="false">IF(A34="","",IF(M34&lt;&gt;"",ROUND(P33+M34,14),P33))</f>
        <v>-5.54166666666673</v>
      </c>
    </row>
    <row r="35" s="101" customFormat="true" ht="11.5" hidden="false" customHeight="false" outlineLevel="0" collapsed="false">
      <c r="B35" s="236"/>
      <c r="C35" s="236"/>
      <c r="D35" s="236"/>
      <c r="E35" s="237"/>
      <c r="F35" s="237"/>
      <c r="G35" s="238"/>
      <c r="H35" s="239"/>
      <c r="I35" s="239"/>
      <c r="J35" s="239"/>
      <c r="K35" s="238"/>
      <c r="L35" s="240"/>
      <c r="M35" s="240"/>
      <c r="N35" s="89"/>
      <c r="O35" s="89"/>
      <c r="P35" s="89"/>
    </row>
    <row r="36" customFormat="false" ht="12.75" hidden="false" customHeight="true" outlineLevel="0" collapsed="false">
      <c r="A36" s="241"/>
      <c r="B36" s="242"/>
      <c r="C36" s="242"/>
      <c r="D36" s="243"/>
      <c r="E36" s="244" t="str">
        <f aca="false">"Übertrag "&amp;TEXT(DATE(YEAR(A1),MONTH(A1)-1,1),"MMMM JJJJ")&amp;":"</f>
        <v>Übertrag Dezember 2020:</v>
      </c>
      <c r="F36" s="245" t="n">
        <f aca="false">Voreinstellungen!C9</f>
        <v>0</v>
      </c>
      <c r="G36" s="176"/>
      <c r="I36" s="246"/>
      <c r="J36" s="247" t="n">
        <f aca="false">COUNTIF(J4:J34,Voreinstellungen!B21)+SUMIF(J4:J34,Voreinstellungen!B22,Berechnungen!B2:B32)</f>
        <v>0</v>
      </c>
      <c r="K36" s="248" t="s">
        <v>112</v>
      </c>
      <c r="L36" s="248"/>
      <c r="M36" s="248"/>
      <c r="N36" s="248"/>
      <c r="O36" s="248"/>
      <c r="P36" s="249" t="n">
        <f aca="false">(SUMIF(J4:J34,Voreinstellungen!B21,L4:L34)-SUMIF(J4:J34,Voreinstellungen!B21,N4:N34)+SUMIF(J4:J34,Voreinstellungen!B22,L4:L34)-SUMIF(J4:J34,Voreinstellungen!B22,N4:N34))*-1</f>
        <v>-0</v>
      </c>
    </row>
    <row r="37" customFormat="false" ht="12.75" hidden="false" customHeight="true" outlineLevel="0" collapsed="false">
      <c r="A37" s="250"/>
      <c r="B37" s="251"/>
      <c r="C37" s="251"/>
      <c r="D37" s="252"/>
      <c r="E37" s="253" t="str">
        <f aca="false">"SOLL Arbeitszeit ("&amp;TEXT(A1,"MMMM")&amp;"):"</f>
        <v>SOLL Arbeitszeit (Januar):</v>
      </c>
      <c r="F37" s="254" t="n">
        <f aca="false">SUM(L4:L34)</f>
        <v>5.54166666666667</v>
      </c>
      <c r="G37" s="176"/>
      <c r="I37" s="255"/>
      <c r="J37" s="256" t="n">
        <f aca="false">COUNTIF(J4:J34,Voreinstellungen!B25)+(COUNTIF(J4:J34,Voreinstellungen!B26)*Voreinstellungen!C26)</f>
        <v>0</v>
      </c>
      <c r="K37" s="257" t="str">
        <f aca="false">"Urlaub (U/UH) aktuell noch Verfügbar: "&amp;Voreinstellungen!C38&amp;" Tag(e)"</f>
        <v>Urlaub (U/UH) aktuell noch Verfügbar: 30 Tag(e)</v>
      </c>
      <c r="L37" s="257"/>
      <c r="M37" s="257"/>
      <c r="N37" s="257"/>
      <c r="O37" s="257"/>
      <c r="P37" s="258" t="n">
        <f aca="false">SUMIF(J4:J34,Voreinstellungen!B25,N4:N34)+(SUMIF(J4:J34,Voreinstellungen!B26,N4:N34)*0.5)</f>
        <v>0</v>
      </c>
    </row>
    <row r="38" customFormat="false" ht="12.75" hidden="false" customHeight="true" outlineLevel="0" collapsed="false">
      <c r="A38" s="259"/>
      <c r="B38" s="260"/>
      <c r="C38" s="260"/>
      <c r="D38" s="252"/>
      <c r="E38" s="253" t="str">
        <f aca="false">"IST Arbeitszeit ("&amp;TEXT(A1,"MMMM")&amp;"):"</f>
        <v>IST Arbeitszeit (Januar):</v>
      </c>
      <c r="F38" s="261" t="n">
        <f aca="false">SUM(K4:K34)</f>
        <v>0</v>
      </c>
      <c r="G38" s="176"/>
      <c r="I38" s="255"/>
      <c r="J38" s="262" t="n">
        <f aca="false">COUNTIF(J4:J34,"G")</f>
        <v>0</v>
      </c>
      <c r="K38" s="257" t="s">
        <v>113</v>
      </c>
      <c r="L38" s="257"/>
      <c r="M38" s="257"/>
      <c r="N38" s="257"/>
      <c r="O38" s="257"/>
      <c r="P38" s="263"/>
    </row>
    <row r="39" customFormat="false" ht="12.75" hidden="false" customHeight="true" outlineLevel="0" collapsed="false">
      <c r="A39" s="259"/>
      <c r="B39" s="260"/>
      <c r="C39" s="260"/>
      <c r="D39" s="252"/>
      <c r="E39" s="264" t="s">
        <v>114</v>
      </c>
      <c r="F39" s="265"/>
      <c r="G39" s="176"/>
      <c r="I39" s="266"/>
      <c r="J39" s="256" t="n">
        <f aca="false">COUNTIF(J4:J34,Voreinstellungen!B23)+SUMIF(J4:J34,Voreinstellungen!B24,Berechnungen!B2:B32)</f>
        <v>0</v>
      </c>
      <c r="K39" s="257" t="s">
        <v>115</v>
      </c>
      <c r="L39" s="257"/>
      <c r="M39" s="257"/>
      <c r="N39" s="257"/>
      <c r="O39" s="257"/>
      <c r="P39" s="267" t="n">
        <f aca="false">(SUMIF(J4:J34,Voreinstellungen!B23,L4:L34)-SUMIF(J4:J34,Voreinstellungen!B23,N4:N34)+SUMIF(J4:J34,Voreinstellungen!B24,L4:L34)-SUMIF(J4:J34,Voreinstellungen!B24,N4:N34))*-1</f>
        <v>-0</v>
      </c>
    </row>
    <row r="40" customFormat="false" ht="12.75" hidden="false" customHeight="true" outlineLevel="0" collapsed="false">
      <c r="A40" s="268"/>
      <c r="B40" s="269"/>
      <c r="C40" s="269"/>
      <c r="D40" s="270"/>
      <c r="E40" s="271" t="s">
        <v>116</v>
      </c>
      <c r="F40" s="272" t="n">
        <f aca="false">ROUND(F38+F36-F39-F37,14)</f>
        <v>-5.54166666666667</v>
      </c>
      <c r="G40" s="176"/>
      <c r="I40" s="273"/>
      <c r="J40" s="274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5" t="s">
        <v>117</v>
      </c>
      <c r="L40" s="275"/>
      <c r="M40" s="275"/>
      <c r="N40" s="275"/>
      <c r="O40" s="275"/>
      <c r="P40" s="276"/>
    </row>
    <row r="41" customFormat="false" ht="12.75" hidden="false" customHeight="true" outlineLevel="0" collapsed="false"/>
    <row r="42" customFormat="false" ht="12.75" hidden="false" customHeight="true" outlineLevel="0" collapsed="false">
      <c r="A42" s="277"/>
      <c r="B42" s="277"/>
      <c r="C42" s="277"/>
      <c r="D42" s="277"/>
      <c r="E42" s="277"/>
      <c r="F42" s="278"/>
      <c r="J42" s="279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80" t="str">
        <f aca="false">IF(Voreinstellungen!A28="","",REPT(Voreinstellungen!A28,1) &amp; " (" &amp; REPT(Voreinstellungen!B28,1) &amp; ")")</f>
        <v>Bereitschaft (B)</v>
      </c>
      <c r="L42" s="280"/>
      <c r="M42" s="280"/>
      <c r="N42" s="280"/>
      <c r="O42" s="280"/>
      <c r="P42" s="281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customFormat="false" ht="12.75" hidden="false" customHeight="true" outlineLevel="0" collapsed="false">
      <c r="A43" s="282"/>
      <c r="B43" s="282"/>
      <c r="C43" s="282"/>
      <c r="D43" s="282"/>
      <c r="E43" s="282"/>
      <c r="F43" s="283"/>
      <c r="J43" s="284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5" t="str">
        <f aca="false">IF(Voreinstellungen!A29="","",REPT(Voreinstellungen!A29,1) &amp; " (" &amp; REPT(Voreinstellungen!B29,1) &amp; ")")</f>
        <v>Eigener Code 1 (E1)</v>
      </c>
      <c r="L43" s="285"/>
      <c r="M43" s="285"/>
      <c r="N43" s="285"/>
      <c r="O43" s="285"/>
      <c r="P43" s="267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customFormat="false" ht="12.75" hidden="false" customHeight="true" outlineLevel="0" collapsed="false">
      <c r="A44" s="286" t="s">
        <v>70</v>
      </c>
      <c r="B44" s="286"/>
      <c r="C44" s="286"/>
      <c r="D44" s="286"/>
      <c r="E44" s="286"/>
      <c r="F44" s="287" t="s">
        <v>118</v>
      </c>
      <c r="J44" s="284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5" t="str">
        <f aca="false">IF(Voreinstellungen!A30="","",REPT(Voreinstellungen!A30,1) &amp; " (" &amp; REPT(Voreinstellungen!B30,1) &amp; ")")</f>
        <v>Eigener Code 2 (E2)</v>
      </c>
      <c r="L44" s="285"/>
      <c r="M44" s="285"/>
      <c r="N44" s="285"/>
      <c r="O44" s="285"/>
      <c r="P44" s="267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customFormat="false" ht="12.75" hidden="false" customHeight="true" outlineLevel="0" collapsed="false">
      <c r="A45" s="277"/>
      <c r="B45" s="277"/>
      <c r="C45" s="277"/>
      <c r="D45" s="277"/>
      <c r="E45" s="277"/>
      <c r="F45" s="278"/>
      <c r="J45" s="284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5" t="str">
        <f aca="false">IF(Voreinstellungen!A31="","",REPT(Voreinstellungen!A31,1) &amp; " (" &amp; REPT(Voreinstellungen!B31,1) &amp; ")")</f>
        <v>Eigener Code 3 (E3)</v>
      </c>
      <c r="L45" s="285"/>
      <c r="M45" s="285"/>
      <c r="N45" s="285"/>
      <c r="O45" s="285"/>
      <c r="P45" s="267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customFormat="false" ht="12.75" hidden="false" customHeight="true" outlineLevel="0" collapsed="false">
      <c r="A46" s="282"/>
      <c r="B46" s="282"/>
      <c r="C46" s="282"/>
      <c r="D46" s="282"/>
      <c r="E46" s="282"/>
      <c r="F46" s="283"/>
      <c r="J46" s="284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5" t="str">
        <f aca="false">IF(Voreinstellungen!A32="","",REPT(Voreinstellungen!A32,1) &amp; " (" &amp; REPT(Voreinstellungen!B32,1) &amp; ")")</f>
        <v>Eigener Code 4 (E4)</v>
      </c>
      <c r="L46" s="285"/>
      <c r="M46" s="285"/>
      <c r="N46" s="285"/>
      <c r="O46" s="285"/>
      <c r="P46" s="267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customFormat="false" ht="12.75" hidden="false" customHeight="true" outlineLevel="0" collapsed="false">
      <c r="A47" s="286" t="s">
        <v>70</v>
      </c>
      <c r="B47" s="286"/>
      <c r="C47" s="286"/>
      <c r="D47" s="286"/>
      <c r="E47" s="286"/>
      <c r="F47" s="287" t="s">
        <v>119</v>
      </c>
      <c r="J47" s="288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9" t="str">
        <f aca="false">IF(Voreinstellungen!A33="","",REPT(Voreinstellungen!A33,1) &amp; " (" &amp; REPT(Voreinstellungen!B33,1) &amp; ")")</f>
        <v>Eigener Code 5 (E5)</v>
      </c>
      <c r="L47" s="289"/>
      <c r="M47" s="289"/>
      <c r="N47" s="289"/>
      <c r="O47" s="289"/>
      <c r="P47" s="290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wgq62NCYKJ44GvjF6nr74TqJfE86mYMsyD57sTsOJnZXxp+HJ3ExSVdqsGpUAOpH4upiiFkv+YpRScHXMrsqhA==" saltValue="W/DgYvKPcc40WsGfvlVfEg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0">
      <formula>MOD(J36,1)=0</formula>
    </cfRule>
  </conditionalFormatting>
  <conditionalFormatting sqref="A4:P34">
    <cfRule type="expression" priority="3" aboveAverage="0" equalAverage="0" bottom="0" percent="0" rank="0" text="" dxfId="1">
      <formula>WEEKDAY($A4,2)=6</formula>
    </cfRule>
    <cfRule type="expression" priority="4" aboveAverage="0" equalAverage="0" bottom="0" percent="0" rank="0" text="" dxfId="2">
      <formula>OR(WEEKDAY($A4,2)=7,$C4&lt;&gt;"")</formula>
    </cfRule>
  </conditionalFormatting>
  <conditionalFormatting sqref="D4:E34">
    <cfRule type="expression" priority="5" aboveAverage="0" equalAverage="0" bottom="0" percent="0" rank="0" text="" dxfId="3">
      <formula>ISTEXT($D4)</formula>
    </cfRule>
  </conditionalFormatting>
  <conditionalFormatting sqref="F4:H34">
    <cfRule type="expression" priority="6" aboveAverage="0" equalAverage="0" bottom="0" percent="0" rank="0" text="" dxfId="4">
      <formula>ISTEXT($F4)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F32" activeCellId="1" sqref="C2:E2 F32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4" width="10.73"/>
    <col collapsed="false" customWidth="true" hidden="false" outlineLevel="0" max="2" min="2" style="174" width="5.72"/>
    <col collapsed="false" customWidth="true" hidden="false" outlineLevel="0" max="3" min="3" style="174" width="17.73"/>
    <col collapsed="false" customWidth="true" hidden="false" outlineLevel="0" max="4" min="4" style="175" width="7.72"/>
    <col collapsed="false" customWidth="true" hidden="false" outlineLevel="0" max="7" min="5" style="174" width="7.72"/>
    <col collapsed="false" customWidth="true" hidden="false" outlineLevel="0" max="8" min="8" style="176" width="6.72"/>
    <col collapsed="false" customWidth="true" hidden="false" outlineLevel="0" max="9" min="9" style="176" width="1.73"/>
    <col collapsed="false" customWidth="true" hidden="false" outlineLevel="0" max="10" min="10" style="174" width="3.71"/>
    <col collapsed="false" customWidth="true" hidden="false" outlineLevel="0" max="12" min="11" style="176" width="7.72"/>
    <col collapsed="false" customWidth="true" hidden="false" outlineLevel="0" max="13" min="13" style="174" width="7.72"/>
    <col collapsed="false" customWidth="true" hidden="true" outlineLevel="0" max="14" min="14" style="174" width="3.98"/>
    <col collapsed="false" customWidth="true" hidden="false" outlineLevel="0" max="15" min="15" style="174" width="30.7"/>
    <col collapsed="false" customWidth="true" hidden="false" outlineLevel="0" max="16" min="16" style="174" width="7.72"/>
    <col collapsed="false" customWidth="false" hidden="false" outlineLevel="0" max="1024" min="17" style="174" width="11.45"/>
  </cols>
  <sheetData>
    <row r="1" customFormat="false" ht="15" hidden="false" customHeight="true" outlineLevel="0" collapsed="false">
      <c r="A1" s="178" t="n">
        <f aca="false">DATE(Jahr,2,1)</f>
        <v>42766</v>
      </c>
      <c r="B1" s="178"/>
      <c r="C1" s="178"/>
      <c r="D1" s="178"/>
      <c r="E1" s="178"/>
      <c r="F1" s="178"/>
      <c r="G1" s="178"/>
      <c r="H1" s="179" t="str">
        <f aca="false">"Nettoarbeitstage: "&amp;NETWORKDAYS(A1,EOMONTH(A1,0),Feiertage!A4:A39)</f>
        <v>Nettoarbeitstage: 18</v>
      </c>
      <c r="I1" s="180"/>
      <c r="J1" s="180"/>
      <c r="K1" s="181"/>
      <c r="L1" s="182"/>
      <c r="M1" s="180"/>
      <c r="N1" s="183"/>
      <c r="O1" s="184" t="str">
        <f aca="false">Voreinstellungen!C3</f>
        <v>Name, Vorname</v>
      </c>
      <c r="P1" s="184"/>
    </row>
    <row r="2" customFormat="false" ht="15" hidden="false" customHeight="true" outlineLevel="0" collapsed="false">
      <c r="A2" s="178"/>
      <c r="B2" s="178"/>
      <c r="C2" s="178"/>
      <c r="D2" s="178"/>
      <c r="E2" s="178"/>
      <c r="F2" s="178"/>
      <c r="G2" s="178"/>
      <c r="H2" s="185"/>
      <c r="I2" s="185"/>
      <c r="J2" s="185"/>
      <c r="K2" s="186"/>
      <c r="L2" s="187"/>
      <c r="M2" s="185"/>
      <c r="N2" s="188"/>
      <c r="O2" s="189" t="str">
        <f aca="false">IF(ISBLANK(Voreinstellungen!C4),"","Personal-Nr.: "&amp;Voreinstellungen!C4)</f>
        <v>Personal-Nr.: 0</v>
      </c>
      <c r="P2" s="189"/>
    </row>
    <row r="3" s="200" customFormat="true" ht="36" hidden="false" customHeight="true" outlineLevel="0" collapsed="false">
      <c r="A3" s="291" t="s">
        <v>101</v>
      </c>
      <c r="B3" s="292"/>
      <c r="C3" s="293" t="s">
        <v>32</v>
      </c>
      <c r="D3" s="294" t="s">
        <v>102</v>
      </c>
      <c r="E3" s="294" t="s">
        <v>103</v>
      </c>
      <c r="F3" s="294" t="s">
        <v>104</v>
      </c>
      <c r="G3" s="294" t="s">
        <v>105</v>
      </c>
      <c r="H3" s="295" t="s">
        <v>4</v>
      </c>
      <c r="I3" s="295"/>
      <c r="J3" s="296" t="s">
        <v>30</v>
      </c>
      <c r="K3" s="297" t="s">
        <v>106</v>
      </c>
      <c r="L3" s="196" t="s">
        <v>107</v>
      </c>
      <c r="M3" s="298" t="s">
        <v>108</v>
      </c>
      <c r="N3" s="299" t="s">
        <v>109</v>
      </c>
      <c r="O3" s="300" t="s">
        <v>110</v>
      </c>
      <c r="P3" s="297" t="s">
        <v>111</v>
      </c>
    </row>
    <row r="4" s="101" customFormat="true" ht="12.8" hidden="false" customHeight="false" outlineLevel="0" collapsed="false">
      <c r="A4" s="201" t="n">
        <f aca="false">A1</f>
        <v>42766</v>
      </c>
      <c r="B4" s="202" t="n">
        <f aca="false">A4</f>
        <v>42766</v>
      </c>
      <c r="C4" s="203" t="str">
        <f aca="false">IF(ISERROR(VLOOKUP(B4,Feiertage,2,FALSE())),"",(VLOOKUP(B4,Feiertage,2,FALSE())))</f>
        <v/>
      </c>
      <c r="D4" s="204"/>
      <c r="E4" s="204"/>
      <c r="F4" s="205" t="n">
        <f aca="false">IF(DAY(DATE(Voreinstellungen!$C$2,3,0))=29,Import!C33,Import!C33)</f>
        <v>0</v>
      </c>
      <c r="G4" s="205" t="n">
        <f aca="false">IF(DAY(DATE(Voreinstellungen!$C$2,3,0))=29,Import!D33,Import!D33)</f>
        <v>0</v>
      </c>
      <c r="H4" s="205" t="n">
        <f aca="false">IF(DAY(DATE(Voreinstellungen!$C$2,3,0))=29,Import!E33,Import!E33)</f>
        <v>0</v>
      </c>
      <c r="I4" s="206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7"/>
      <c r="K4" s="208" t="n">
        <f aca="false">IF(A4="","",IF(IF(D4&lt;E4,E4-D4,IF(E4="",0,E4-D4+1))+IF(F4&lt;G4,G4-F4,IF(G4="",0,G4-F4+1))-H4&gt;0,IF(D4&lt;E4,E4-D4,IF(E4="",0,E4-D4+1))+IF(F4&lt;G4,G4-F4,IF(G4="",0,G4-F4+1))-H4,0))</f>
        <v>0</v>
      </c>
      <c r="L4" s="209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0.291666666666667</v>
      </c>
      <c r="M4" s="210" t="n">
        <f aca="false">IF(A4="","",ROUND(K4-L4,14))</f>
        <v>-0.29166666666667</v>
      </c>
      <c r="N4" s="211" t="n">
        <f aca="true">IF(A4="","",INDIRECT(ADDRESS(MATCH(A4,SOLL_AZ_Ab,1)+11,WEEKDAY(A4,2)+3,,,"Voreinstellungen"),TRUE()))</f>
        <v>0.291666666666667</v>
      </c>
      <c r="O4" s="212"/>
      <c r="P4" s="213" t="n">
        <f aca="false">IF(A4="","",IF(M4&lt;&gt;"",ROUND(F36+M4,14),F36))</f>
        <v>-5.83333333333334</v>
      </c>
    </row>
    <row r="5" s="101" customFormat="true" ht="12.8" hidden="false" customHeight="false" outlineLevel="0" collapsed="false">
      <c r="A5" s="214" t="n">
        <f aca="false">A4+1</f>
        <v>42767</v>
      </c>
      <c r="B5" s="215" t="n">
        <f aca="false">A5</f>
        <v>42767</v>
      </c>
      <c r="C5" s="216" t="str">
        <f aca="false">IF(ISERROR(VLOOKUP(B5,Feiertage,2,FALSE())),"",(VLOOKUP(B5,Feiertage,2,FALSE())))</f>
        <v/>
      </c>
      <c r="D5" s="204"/>
      <c r="E5" s="204"/>
      <c r="F5" s="205" t="n">
        <f aca="false">IF(DAY(DATE(Voreinstellungen!$C$2,3,0))=29,Import!C34,Import!C34)</f>
        <v>0</v>
      </c>
      <c r="G5" s="205" t="n">
        <f aca="false">IF(DAY(DATE(Voreinstellungen!$C$2,3,0))=29,Import!D34,Import!D34)</f>
        <v>0</v>
      </c>
      <c r="H5" s="205" t="n">
        <f aca="false">IF(DAY(DATE(Voreinstellungen!$C$2,3,0))=29,Import!E34,Import!E34)</f>
        <v>0</v>
      </c>
      <c r="I5" s="217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8"/>
      <c r="K5" s="219" t="n">
        <f aca="false">IF(A5="","",IF(IF(D5&lt;E5,E5-D5,IF(E5="",0,E5-D5+1))+IF(F5&lt;G5,G5-F5,IF(G5="",0,G5-F5+1))-H5&gt;0,IF(D5&lt;E5,E5-D5,IF(E5="",0,E5-D5+1))+IF(F5&lt;G5,G5-F5,IF(G5="",0,G5-F5+1))-H5,0))</f>
        <v>0</v>
      </c>
      <c r="L5" s="220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21" t="n">
        <f aca="false">IF(A5="","",ROUND(K5-L5,14))</f>
        <v>-0.29166666666667</v>
      </c>
      <c r="N5" s="222" t="n">
        <f aca="true">IF(A5="","",INDIRECT(ADDRESS(MATCH(A5,SOLL_AZ_Ab,1)+11,WEEKDAY(A5,2)+3,,,"Voreinstellungen"),TRUE()))</f>
        <v>0.291666666666667</v>
      </c>
      <c r="O5" s="223"/>
      <c r="P5" s="224" t="n">
        <f aca="false">IF(A5="","",IF(M5&lt;&gt;"",ROUND(P4+M5,14),P4))</f>
        <v>-6.12500000000001</v>
      </c>
    </row>
    <row r="6" s="101" customFormat="true" ht="12.8" hidden="false" customHeight="false" outlineLevel="0" collapsed="false">
      <c r="A6" s="214" t="n">
        <f aca="false">A5+1</f>
        <v>42768</v>
      </c>
      <c r="B6" s="215" t="n">
        <f aca="false">A6</f>
        <v>42768</v>
      </c>
      <c r="C6" s="216" t="str">
        <f aca="false">IF(ISERROR(VLOOKUP(B6,Feiertage,2,FALSE())),"",(VLOOKUP(B6,Feiertage,2,FALSE())))</f>
        <v/>
      </c>
      <c r="D6" s="204"/>
      <c r="E6" s="204"/>
      <c r="F6" s="205" t="n">
        <f aca="false">IF(DAY(DATE(Voreinstellungen!$C$2,3,0))=29,Import!C35,Import!C35)</f>
        <v>0</v>
      </c>
      <c r="G6" s="205" t="n">
        <f aca="false">IF(DAY(DATE(Voreinstellungen!$C$2,3,0))=29,Import!D35,Import!D35)</f>
        <v>0</v>
      </c>
      <c r="H6" s="205" t="n">
        <f aca="false">IF(DAY(DATE(Voreinstellungen!$C$2,3,0))=29,Import!E35,Import!E35)</f>
        <v>0</v>
      </c>
      <c r="I6" s="217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8"/>
      <c r="K6" s="219" t="n">
        <f aca="false">IF(A6="","",IF(IF(D6&lt;E6,E6-D6,IF(E6="",0,E6-D6+1))+IF(F6&lt;G6,G6-F6,IF(G6="",0,G6-F6+1))-H6&gt;0,IF(D6&lt;E6,E6-D6,IF(E6="",0,E6-D6+1))+IF(F6&lt;G6,G6-F6,IF(G6="",0,G6-F6+1))-H6,0))</f>
        <v>0</v>
      </c>
      <c r="L6" s="220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21" t="n">
        <f aca="false">IF(A6="","",ROUND(K6-L6,14))</f>
        <v>-0.29166666666667</v>
      </c>
      <c r="N6" s="222" t="n">
        <f aca="true">IF(A6="","",INDIRECT(ADDRESS(MATCH(A6,SOLL_AZ_Ab,1)+11,WEEKDAY(A6,2)+3,,,"Voreinstellungen"),TRUE()))</f>
        <v>0.291666666666667</v>
      </c>
      <c r="O6" s="223"/>
      <c r="P6" s="224" t="n">
        <f aca="false">IF(A6="","",IF(M6&lt;&gt;"",ROUND(P5+M6,14),P5))</f>
        <v>-6.41666666666668</v>
      </c>
    </row>
    <row r="7" s="101" customFormat="true" ht="12.8" hidden="false" customHeight="false" outlineLevel="0" collapsed="false">
      <c r="A7" s="214" t="n">
        <f aca="false">A6+1</f>
        <v>42769</v>
      </c>
      <c r="B7" s="215" t="n">
        <f aca="false">A7</f>
        <v>42769</v>
      </c>
      <c r="C7" s="216" t="str">
        <f aca="false">IF(ISERROR(VLOOKUP(B7,Feiertage,2,FALSE())),"",(VLOOKUP(B7,Feiertage,2,FALSE())))</f>
        <v/>
      </c>
      <c r="D7" s="204"/>
      <c r="E7" s="204"/>
      <c r="F7" s="205" t="n">
        <f aca="false">IF(DAY(DATE(Voreinstellungen!$C$2,3,0))=29,Import!C36,Import!C36)</f>
        <v>0</v>
      </c>
      <c r="G7" s="205" t="n">
        <f aca="false">IF(DAY(DATE(Voreinstellungen!$C$2,3,0))=29,Import!D36,Import!D36)</f>
        <v>0</v>
      </c>
      <c r="H7" s="205" t="n">
        <f aca="false">IF(DAY(DATE(Voreinstellungen!$C$2,3,0))=29,Import!E36,Import!E36)</f>
        <v>0</v>
      </c>
      <c r="I7" s="217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8"/>
      <c r="K7" s="219" t="n">
        <f aca="false">IF(A7="","",IF(IF(D7&lt;E7,E7-D7,IF(E7="",0,E7-D7+1))+IF(F7&lt;G7,G7-F7,IF(G7="",0,G7-F7+1))-H7&gt;0,IF(D7&lt;E7,E7-D7,IF(E7="",0,E7-D7+1))+IF(F7&lt;G7,G7-F7,IF(G7="",0,G7-F7+1))-H7,0))</f>
        <v>0</v>
      </c>
      <c r="L7" s="220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21" t="n">
        <f aca="false">IF(A7="","",ROUND(K7-L7,14))</f>
        <v>-0.29166666666667</v>
      </c>
      <c r="N7" s="222" t="n">
        <f aca="true">IF(A7="","",INDIRECT(ADDRESS(MATCH(A7,SOLL_AZ_Ab,1)+11,WEEKDAY(A7,2)+3,,,"Voreinstellungen"),TRUE()))</f>
        <v>0.291666666666667</v>
      </c>
      <c r="O7" s="223"/>
      <c r="P7" s="224" t="n">
        <f aca="false">IF(A7="","",IF(M7&lt;&gt;"",ROUND(P6+M7,14),P6))</f>
        <v>-6.70833333333335</v>
      </c>
    </row>
    <row r="8" s="101" customFormat="true" ht="12.8" hidden="false" customHeight="false" outlineLevel="0" collapsed="false">
      <c r="A8" s="214" t="n">
        <f aca="false">A7+1</f>
        <v>42770</v>
      </c>
      <c r="B8" s="215" t="n">
        <f aca="false">A8</f>
        <v>42770</v>
      </c>
      <c r="C8" s="216" t="str">
        <f aca="false">IF(ISERROR(VLOOKUP(B8,Feiertage,2,FALSE())),"",(VLOOKUP(B8,Feiertage,2,FALSE())))</f>
        <v/>
      </c>
      <c r="D8" s="204"/>
      <c r="E8" s="204"/>
      <c r="F8" s="205" t="n">
        <f aca="false">IF(DAY(DATE(Voreinstellungen!$C$2,3,0))=29,Import!C37,Import!C37)</f>
        <v>0</v>
      </c>
      <c r="G8" s="205" t="n">
        <f aca="false">IF(DAY(DATE(Voreinstellungen!$C$2,3,0))=29,Import!D37,Import!D37)</f>
        <v>0</v>
      </c>
      <c r="H8" s="205" t="n">
        <f aca="false">IF(DAY(DATE(Voreinstellungen!$C$2,3,0))=29,Import!E37,Import!E37)</f>
        <v>0</v>
      </c>
      <c r="I8" s="217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8"/>
      <c r="K8" s="219" t="n">
        <f aca="false">IF(A8="","",IF(IF(D8&lt;E8,E8-D8,IF(E8="",0,E8-D8+1))+IF(F8&lt;G8,G8-F8,IF(G8="",0,G8-F8+1))-H8&gt;0,IF(D8&lt;E8,E8-D8,IF(E8="",0,E8-D8+1))+IF(F8&lt;G8,G8-F8,IF(G8="",0,G8-F8+1))-H8,0))</f>
        <v>0</v>
      </c>
      <c r="L8" s="220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21" t="n">
        <f aca="false">IF(A8="","",ROUND(K8-L8,14))</f>
        <v>-0.29166666666667</v>
      </c>
      <c r="N8" s="222" t="n">
        <f aca="true">IF(A8="","",INDIRECT(ADDRESS(MATCH(A8,SOLL_AZ_Ab,1)+11,WEEKDAY(A8,2)+3,,,"Voreinstellungen"),TRUE()))</f>
        <v>0.291666666666667</v>
      </c>
      <c r="O8" s="223"/>
      <c r="P8" s="224" t="n">
        <f aca="false">IF(A8="","",IF(M8&lt;&gt;"",ROUND(P7+M8,14),P7))</f>
        <v>-7.00000000000002</v>
      </c>
    </row>
    <row r="9" s="101" customFormat="true" ht="12.8" hidden="false" customHeight="false" outlineLevel="0" collapsed="false">
      <c r="A9" s="214" t="n">
        <f aca="false">A8+1</f>
        <v>42771</v>
      </c>
      <c r="B9" s="215" t="n">
        <f aca="false">A9</f>
        <v>42771</v>
      </c>
      <c r="C9" s="216" t="str">
        <f aca="false">IF(ISERROR(VLOOKUP(B9,Feiertage,2,FALSE())),"",(VLOOKUP(B9,Feiertage,2,FALSE())))</f>
        <v/>
      </c>
      <c r="D9" s="204"/>
      <c r="E9" s="204"/>
      <c r="F9" s="205" t="n">
        <f aca="false">IF(DAY(DATE(Voreinstellungen!$C$2,3,0))=29,Import!C38,Import!C38)</f>
        <v>0</v>
      </c>
      <c r="G9" s="205" t="n">
        <f aca="false">IF(DAY(DATE(Voreinstellungen!$C$2,3,0))=29,Import!D38,Import!D38)</f>
        <v>0</v>
      </c>
      <c r="H9" s="205" t="n">
        <f aca="false">IF(DAY(DATE(Voreinstellungen!$C$2,3,0))=29,Import!E38,Import!E38)</f>
        <v>0</v>
      </c>
      <c r="I9" s="217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8"/>
      <c r="K9" s="219" t="n">
        <f aca="false">IF(A9="","",IF(IF(D9&lt;E9,E9-D9,IF(E9="",0,E9-D9+1))+IF(F9&lt;G9,G9-F9,IF(G9="",0,G9-F9+1))-H9&gt;0,IF(D9&lt;E9,E9-D9,IF(E9="",0,E9-D9+1))+IF(F9&lt;G9,G9-F9,IF(G9="",0,G9-F9+1))-H9,0))</f>
        <v>0</v>
      </c>
      <c r="L9" s="220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</v>
      </c>
      <c r="M9" s="221" t="n">
        <f aca="false">IF(A9="","",ROUND(K9-L9,14))</f>
        <v>0</v>
      </c>
      <c r="N9" s="222" t="n">
        <f aca="true">IF(A9="","",INDIRECT(ADDRESS(MATCH(A9,SOLL_AZ_Ab,1)+11,WEEKDAY(A9,2)+3,,,"Voreinstellungen"),TRUE()))</f>
        <v>0</v>
      </c>
      <c r="O9" s="223"/>
      <c r="P9" s="224" t="n">
        <f aca="false">IF(A9="","",IF(M9&lt;&gt;"",ROUND(P8+M9,14),P8))</f>
        <v>-7.00000000000002</v>
      </c>
    </row>
    <row r="10" s="101" customFormat="true" ht="12.8" hidden="false" customHeight="false" outlineLevel="0" collapsed="false">
      <c r="A10" s="214" t="n">
        <f aca="false">A9+1</f>
        <v>42772</v>
      </c>
      <c r="B10" s="215" t="n">
        <f aca="false">A10</f>
        <v>42772</v>
      </c>
      <c r="C10" s="216" t="str">
        <f aca="false">IF(ISERROR(VLOOKUP(B10,Feiertage,2,FALSE())),"",(VLOOKUP(B10,Feiertage,2,FALSE())))</f>
        <v/>
      </c>
      <c r="D10" s="204"/>
      <c r="E10" s="204"/>
      <c r="F10" s="205" t="n">
        <f aca="false">IF(DAY(DATE(Voreinstellungen!$C$2,3,0))=29,Import!C39,Import!C39)</f>
        <v>0</v>
      </c>
      <c r="G10" s="205" t="n">
        <f aca="false">IF(DAY(DATE(Voreinstellungen!$C$2,3,0))=29,Import!D39,Import!D39)</f>
        <v>0</v>
      </c>
      <c r="H10" s="205" t="n">
        <f aca="false">IF(DAY(DATE(Voreinstellungen!$C$2,3,0))=29,Import!E39,Import!E39)</f>
        <v>0</v>
      </c>
      <c r="I10" s="217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8"/>
      <c r="K10" s="219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20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</v>
      </c>
      <c r="M10" s="221" t="n">
        <f aca="false">IF(A10="","",ROUND(K10-L10,14))</f>
        <v>0</v>
      </c>
      <c r="N10" s="222" t="n">
        <f aca="true">IF(A10="","",INDIRECT(ADDRESS(MATCH(A10,SOLL_AZ_Ab,1)+11,WEEKDAY(A10,2)+3,,,"Voreinstellungen"),TRUE()))</f>
        <v>0</v>
      </c>
      <c r="O10" s="223"/>
      <c r="P10" s="224" t="n">
        <f aca="false">IF(A10="","",IF(M10&lt;&gt;"",ROUND(P9+M10,14),P9))</f>
        <v>-7.00000000000002</v>
      </c>
    </row>
    <row r="11" s="101" customFormat="true" ht="12.8" hidden="false" customHeight="false" outlineLevel="0" collapsed="false">
      <c r="A11" s="214" t="n">
        <f aca="false">A10+1</f>
        <v>42773</v>
      </c>
      <c r="B11" s="215" t="n">
        <f aca="false">A11</f>
        <v>42773</v>
      </c>
      <c r="C11" s="216" t="str">
        <f aca="false">IF(ISERROR(VLOOKUP(B11,Feiertage,2,FALSE())),"",(VLOOKUP(B11,Feiertage,2,FALSE())))</f>
        <v/>
      </c>
      <c r="D11" s="204"/>
      <c r="E11" s="204"/>
      <c r="F11" s="205" t="n">
        <f aca="false">IF(DAY(DATE(Voreinstellungen!$C$2,3,0))=29,Import!C40,Import!C40)</f>
        <v>0</v>
      </c>
      <c r="G11" s="205" t="n">
        <f aca="false">IF(DAY(DATE(Voreinstellungen!$C$2,3,0))=29,Import!D40,Import!D40)</f>
        <v>0</v>
      </c>
      <c r="H11" s="205" t="n">
        <f aca="false">IF(DAY(DATE(Voreinstellungen!$C$2,3,0))=29,Import!E40,Import!E40)</f>
        <v>0</v>
      </c>
      <c r="I11" s="217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8"/>
      <c r="K11" s="219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20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21" t="n">
        <f aca="false">IF(A11="","",ROUND(K11-L11,14))</f>
        <v>-0.29166666666667</v>
      </c>
      <c r="N11" s="222" t="n">
        <f aca="true">IF(A11="","",INDIRECT(ADDRESS(MATCH(A11,SOLL_AZ_Ab,1)+11,WEEKDAY(A11,2)+3,,,"Voreinstellungen"),TRUE()))</f>
        <v>0.291666666666667</v>
      </c>
      <c r="O11" s="223"/>
      <c r="P11" s="224" t="n">
        <f aca="false">IF(A11="","",IF(M11&lt;&gt;"",ROUND(P10+M11,14),P10))</f>
        <v>-7.29166666666669</v>
      </c>
    </row>
    <row r="12" s="101" customFormat="true" ht="12.8" hidden="false" customHeight="false" outlineLevel="0" collapsed="false">
      <c r="A12" s="214" t="n">
        <f aca="false">A11+1</f>
        <v>42774</v>
      </c>
      <c r="B12" s="215" t="n">
        <f aca="false">A12</f>
        <v>42774</v>
      </c>
      <c r="C12" s="216" t="str">
        <f aca="false">IF(ISERROR(VLOOKUP(B12,Feiertage,2,FALSE())),"",(VLOOKUP(B12,Feiertage,2,FALSE())))</f>
        <v/>
      </c>
      <c r="D12" s="204"/>
      <c r="E12" s="204"/>
      <c r="F12" s="205" t="n">
        <f aca="false">IF(DAY(DATE(Voreinstellungen!$C$2,3,0))=29,Import!C41,Import!C41)</f>
        <v>0</v>
      </c>
      <c r="G12" s="205" t="n">
        <f aca="false">IF(DAY(DATE(Voreinstellungen!$C$2,3,0))=29,Import!D41,Import!D41)</f>
        <v>0</v>
      </c>
      <c r="H12" s="205" t="n">
        <f aca="false">IF(DAY(DATE(Voreinstellungen!$C$2,3,0))=29,Import!E41,Import!E41)</f>
        <v>0</v>
      </c>
      <c r="I12" s="217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8"/>
      <c r="K12" s="219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20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21" t="n">
        <f aca="false">IF(A12="","",ROUND(K12-L12,14))</f>
        <v>-0.29166666666667</v>
      </c>
      <c r="N12" s="222" t="n">
        <f aca="true">IF(A12="","",INDIRECT(ADDRESS(MATCH(A12,SOLL_AZ_Ab,1)+11,WEEKDAY(A12,2)+3,,,"Voreinstellungen"),TRUE()))</f>
        <v>0.291666666666667</v>
      </c>
      <c r="O12" s="223"/>
      <c r="P12" s="224" t="n">
        <f aca="false">IF(A12="","",IF(M12&lt;&gt;"",ROUND(P11+M12,14),P11))</f>
        <v>-7.58333333333336</v>
      </c>
    </row>
    <row r="13" s="101" customFormat="true" ht="12.8" hidden="false" customHeight="false" outlineLevel="0" collapsed="false">
      <c r="A13" s="214" t="n">
        <f aca="false">A12+1</f>
        <v>42775</v>
      </c>
      <c r="B13" s="215" t="n">
        <f aca="false">A13</f>
        <v>42775</v>
      </c>
      <c r="C13" s="216" t="str">
        <f aca="false">IF(ISERROR(VLOOKUP(B13,Feiertage,2,FALSE())),"",(VLOOKUP(B13,Feiertage,2,FALSE())))</f>
        <v/>
      </c>
      <c r="D13" s="204"/>
      <c r="E13" s="204"/>
      <c r="F13" s="205" t="n">
        <f aca="false">IF(DAY(DATE(Voreinstellungen!$C$2,3,0))=29,Import!C42,Import!C42)</f>
        <v>0</v>
      </c>
      <c r="G13" s="205" t="n">
        <f aca="false">IF(DAY(DATE(Voreinstellungen!$C$2,3,0))=29,Import!D42,Import!D42)</f>
        <v>0</v>
      </c>
      <c r="H13" s="205" t="n">
        <f aca="false">IF(DAY(DATE(Voreinstellungen!$C$2,3,0))=29,Import!E42,Import!E42)</f>
        <v>0</v>
      </c>
      <c r="I13" s="217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8"/>
      <c r="K13" s="219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20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21" t="n">
        <f aca="false">IF(A13="","",ROUND(K13-L13,14))</f>
        <v>-0.29166666666667</v>
      </c>
      <c r="N13" s="222" t="n">
        <f aca="true">IF(A13="","",INDIRECT(ADDRESS(MATCH(A13,SOLL_AZ_Ab,1)+11,WEEKDAY(A13,2)+3,,,"Voreinstellungen"),TRUE()))</f>
        <v>0.291666666666667</v>
      </c>
      <c r="O13" s="223"/>
      <c r="P13" s="224" t="n">
        <f aca="false">IF(A13="","",IF(M13&lt;&gt;"",ROUND(P12+M13,14),P12))</f>
        <v>-7.87500000000003</v>
      </c>
    </row>
    <row r="14" s="101" customFormat="true" ht="12.8" hidden="false" customHeight="false" outlineLevel="0" collapsed="false">
      <c r="A14" s="214" t="n">
        <f aca="false">A13+1</f>
        <v>42776</v>
      </c>
      <c r="B14" s="215" t="n">
        <f aca="false">A14</f>
        <v>42776</v>
      </c>
      <c r="C14" s="216" t="str">
        <f aca="false">IF(ISERROR(VLOOKUP(B14,Feiertage,2,FALSE())),"",(VLOOKUP(B14,Feiertage,2,FALSE())))</f>
        <v/>
      </c>
      <c r="D14" s="204"/>
      <c r="E14" s="204"/>
      <c r="F14" s="205" t="n">
        <f aca="false">IF(DAY(DATE(Voreinstellungen!$C$2,3,0))=29,Import!C43,Import!C43)</f>
        <v>0</v>
      </c>
      <c r="G14" s="205" t="n">
        <f aca="false">IF(DAY(DATE(Voreinstellungen!$C$2,3,0))=29,Import!D43,Import!D43)</f>
        <v>0</v>
      </c>
      <c r="H14" s="205" t="n">
        <f aca="false">IF(DAY(DATE(Voreinstellungen!$C$2,3,0))=29,Import!E43,Import!E43)</f>
        <v>0</v>
      </c>
      <c r="I14" s="217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8"/>
      <c r="K14" s="219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20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21" t="n">
        <f aca="false">IF(A14="","",ROUND(K14-L14,14))</f>
        <v>-0.29166666666667</v>
      </c>
      <c r="N14" s="222" t="n">
        <f aca="true">IF(A14="","",INDIRECT(ADDRESS(MATCH(A14,SOLL_AZ_Ab,1)+11,WEEKDAY(A14,2)+3,,,"Voreinstellungen"),TRUE()))</f>
        <v>0.291666666666667</v>
      </c>
      <c r="O14" s="223"/>
      <c r="P14" s="224" t="n">
        <f aca="false">IF(A14="","",IF(M14&lt;&gt;"",ROUND(P13+M14,14),P13))</f>
        <v>-8.1666666666667</v>
      </c>
    </row>
    <row r="15" s="101" customFormat="true" ht="12.8" hidden="false" customHeight="false" outlineLevel="0" collapsed="false">
      <c r="A15" s="214" t="n">
        <f aca="false">A14+1</f>
        <v>42777</v>
      </c>
      <c r="B15" s="215" t="n">
        <f aca="false">A15</f>
        <v>42777</v>
      </c>
      <c r="C15" s="216" t="str">
        <f aca="false">IF(ISERROR(VLOOKUP(B15,Feiertage,2,FALSE())),"",(VLOOKUP(B15,Feiertage,2,FALSE())))</f>
        <v/>
      </c>
      <c r="D15" s="204"/>
      <c r="E15" s="204"/>
      <c r="F15" s="205" t="n">
        <f aca="false">IF(DAY(DATE(Voreinstellungen!$C$2,3,0))=29,Import!C44,Import!C44)</f>
        <v>0</v>
      </c>
      <c r="G15" s="205" t="n">
        <f aca="false">IF(DAY(DATE(Voreinstellungen!$C$2,3,0))=29,Import!D44,Import!D44)</f>
        <v>0</v>
      </c>
      <c r="H15" s="205" t="n">
        <f aca="false">IF(DAY(DATE(Voreinstellungen!$C$2,3,0))=29,Import!E44,Import!E44)</f>
        <v>0</v>
      </c>
      <c r="I15" s="217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8"/>
      <c r="K15" s="219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20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21" t="n">
        <f aca="false">IF(A15="","",ROUND(K15-L15,14))</f>
        <v>-0.29166666666667</v>
      </c>
      <c r="N15" s="222" t="n">
        <f aca="true">IF(A15="","",INDIRECT(ADDRESS(MATCH(A15,SOLL_AZ_Ab,1)+11,WEEKDAY(A15,2)+3,,,"Voreinstellungen"),TRUE()))</f>
        <v>0.291666666666667</v>
      </c>
      <c r="O15" s="223"/>
      <c r="P15" s="224" t="n">
        <f aca="false">IF(A15="","",IF(M15&lt;&gt;"",ROUND(P14+M15,14),P14))</f>
        <v>-8.45833333333337</v>
      </c>
    </row>
    <row r="16" s="101" customFormat="true" ht="12.8" hidden="false" customHeight="false" outlineLevel="0" collapsed="false">
      <c r="A16" s="214" t="n">
        <f aca="false">A15+1</f>
        <v>42778</v>
      </c>
      <c r="B16" s="215" t="n">
        <f aca="false">A16</f>
        <v>42778</v>
      </c>
      <c r="C16" s="216" t="str">
        <f aca="false">IF(ISERROR(VLOOKUP(B16,Feiertage,2,FALSE())),"",(VLOOKUP(B16,Feiertage,2,FALSE())))</f>
        <v/>
      </c>
      <c r="D16" s="204"/>
      <c r="E16" s="204"/>
      <c r="F16" s="205" t="n">
        <f aca="false">IF(DAY(DATE(Voreinstellungen!$C$2,3,0))=29,Import!C45,Import!C45)</f>
        <v>0</v>
      </c>
      <c r="G16" s="205" t="n">
        <f aca="false">IF(DAY(DATE(Voreinstellungen!$C$2,3,0))=29,Import!D45,Import!D45)</f>
        <v>0</v>
      </c>
      <c r="H16" s="205" t="n">
        <f aca="false">IF(DAY(DATE(Voreinstellungen!$C$2,3,0))=29,Import!E45,Import!E45)</f>
        <v>0</v>
      </c>
      <c r="I16" s="217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8"/>
      <c r="K16" s="219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20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</v>
      </c>
      <c r="M16" s="221" t="n">
        <f aca="false">IF(A16="","",ROUND(K16-L16,14))</f>
        <v>0</v>
      </c>
      <c r="N16" s="222" t="n">
        <f aca="true">IF(A16="","",INDIRECT(ADDRESS(MATCH(A16,SOLL_AZ_Ab,1)+11,WEEKDAY(A16,2)+3,,,"Voreinstellungen"),TRUE()))</f>
        <v>0</v>
      </c>
      <c r="O16" s="223"/>
      <c r="P16" s="224" t="n">
        <f aca="false">IF(A16="","",IF(M16&lt;&gt;"",ROUND(P15+M16,14),P15))</f>
        <v>-8.45833333333337</v>
      </c>
    </row>
    <row r="17" s="101" customFormat="true" ht="12.8" hidden="false" customHeight="false" outlineLevel="0" collapsed="false">
      <c r="A17" s="214" t="n">
        <f aca="false">A16+1</f>
        <v>42779</v>
      </c>
      <c r="B17" s="215" t="n">
        <f aca="false">A17</f>
        <v>42779</v>
      </c>
      <c r="C17" s="216" t="str">
        <f aca="false">IF(ISERROR(VLOOKUP(B17,Feiertage,2,FALSE())),"",(VLOOKUP(B17,Feiertage,2,FALSE())))</f>
        <v/>
      </c>
      <c r="D17" s="204"/>
      <c r="E17" s="204"/>
      <c r="F17" s="205" t="n">
        <f aca="false">IF(DAY(DATE(Voreinstellungen!$C$2,3,0))=29,Import!C46,Import!C46)</f>
        <v>0</v>
      </c>
      <c r="G17" s="205" t="n">
        <f aca="false">IF(DAY(DATE(Voreinstellungen!$C$2,3,0))=29,Import!D46,Import!D46)</f>
        <v>0</v>
      </c>
      <c r="H17" s="205" t="n">
        <f aca="false">IF(DAY(DATE(Voreinstellungen!$C$2,3,0))=29,Import!E46,Import!E46)</f>
        <v>0</v>
      </c>
      <c r="I17" s="217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8"/>
      <c r="K17" s="219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20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</v>
      </c>
      <c r="M17" s="221" t="n">
        <f aca="false">IF(A17="","",ROUND(K17-L17,14))</f>
        <v>0</v>
      </c>
      <c r="N17" s="222" t="n">
        <f aca="true">IF(A17="","",INDIRECT(ADDRESS(MATCH(A17,SOLL_AZ_Ab,1)+11,WEEKDAY(A17,2)+3,,,"Voreinstellungen"),TRUE()))</f>
        <v>0</v>
      </c>
      <c r="O17" s="223"/>
      <c r="P17" s="224" t="n">
        <f aca="false">IF(A17="","",IF(M17&lt;&gt;"",ROUND(P16+M17,14),P16))</f>
        <v>-8.45833333333337</v>
      </c>
    </row>
    <row r="18" s="101" customFormat="true" ht="12.8" hidden="false" customHeight="false" outlineLevel="0" collapsed="false">
      <c r="A18" s="214" t="n">
        <f aca="false">A17+1</f>
        <v>42780</v>
      </c>
      <c r="B18" s="215" t="n">
        <f aca="false">A18</f>
        <v>42780</v>
      </c>
      <c r="C18" s="216" t="str">
        <f aca="false">IF(ISERROR(VLOOKUP(B18,Feiertage,2,FALSE())),"",(VLOOKUP(B18,Feiertage,2,FALSE())))</f>
        <v>Rosenmontag</v>
      </c>
      <c r="D18" s="204"/>
      <c r="E18" s="204"/>
      <c r="F18" s="205" t="n">
        <f aca="false">IF(DAY(DATE(Voreinstellungen!$C$2,3,0))=29,Import!C47,Import!C47)</f>
        <v>0</v>
      </c>
      <c r="G18" s="205" t="n">
        <f aca="false">IF(DAY(DATE(Voreinstellungen!$C$2,3,0))=29,Import!D47,Import!D47)</f>
        <v>0</v>
      </c>
      <c r="H18" s="205" t="n">
        <f aca="false">IF(DAY(DATE(Voreinstellungen!$C$2,3,0))=29,Import!E47,Import!E47)</f>
        <v>0</v>
      </c>
      <c r="I18" s="217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8"/>
      <c r="K18" s="219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20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21" t="n">
        <f aca="false">IF(A18="","",ROUND(K18-L18,14))</f>
        <v>-0.29166666666667</v>
      </c>
      <c r="N18" s="222" t="n">
        <f aca="true">IF(A18="","",INDIRECT(ADDRESS(MATCH(A18,SOLL_AZ_Ab,1)+11,WEEKDAY(A18,2)+3,,,"Voreinstellungen"),TRUE()))</f>
        <v>0.291666666666667</v>
      </c>
      <c r="O18" s="223"/>
      <c r="P18" s="224" t="n">
        <f aca="false">IF(A18="","",IF(M18&lt;&gt;"",ROUND(P17+M18,14),P17))</f>
        <v>-8.75000000000004</v>
      </c>
    </row>
    <row r="19" s="101" customFormat="true" ht="12.8" hidden="false" customHeight="false" outlineLevel="0" collapsed="false">
      <c r="A19" s="214" t="n">
        <f aca="false">A18+1</f>
        <v>42781</v>
      </c>
      <c r="B19" s="215" t="n">
        <f aca="false">A19</f>
        <v>42781</v>
      </c>
      <c r="C19" s="216" t="str">
        <f aca="false">IF(ISERROR(VLOOKUP(B19,Feiertage,2,FALSE())),"",(VLOOKUP(B19,Feiertage,2,FALSE())))</f>
        <v>Fastnachtdienstag</v>
      </c>
      <c r="D19" s="204"/>
      <c r="E19" s="204"/>
      <c r="F19" s="205" t="n">
        <f aca="false">IF(DAY(DATE(Voreinstellungen!$C$2,3,0))=29,Import!C48,Import!C48)</f>
        <v>0</v>
      </c>
      <c r="G19" s="205" t="n">
        <f aca="false">IF(DAY(DATE(Voreinstellungen!$C$2,3,0))=29,Import!D48,Import!D48)</f>
        <v>0</v>
      </c>
      <c r="H19" s="205" t="n">
        <f aca="false">IF(DAY(DATE(Voreinstellungen!$C$2,3,0))=29,Import!E48,Import!E48)</f>
        <v>0</v>
      </c>
      <c r="I19" s="217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8"/>
      <c r="K19" s="219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20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21" t="n">
        <f aca="false">IF(A19="","",ROUND(K19-L19,14))</f>
        <v>-0.29166666666667</v>
      </c>
      <c r="N19" s="222" t="n">
        <f aca="true">IF(A19="","",INDIRECT(ADDRESS(MATCH(A19,SOLL_AZ_Ab,1)+11,WEEKDAY(A19,2)+3,,,"Voreinstellungen"),TRUE()))</f>
        <v>0.291666666666667</v>
      </c>
      <c r="O19" s="223"/>
      <c r="P19" s="224" t="n">
        <f aca="false">IF(A19="","",IF(M19&lt;&gt;"",ROUND(P18+M19,14),P18))</f>
        <v>-9.04166666666671</v>
      </c>
    </row>
    <row r="20" s="101" customFormat="true" ht="12.8" hidden="false" customHeight="false" outlineLevel="0" collapsed="false">
      <c r="A20" s="214" t="n">
        <f aca="false">A19+1</f>
        <v>42782</v>
      </c>
      <c r="B20" s="215" t="n">
        <f aca="false">A20</f>
        <v>42782</v>
      </c>
      <c r="C20" s="216" t="str">
        <f aca="false">IF(ISERROR(VLOOKUP(B20,Feiertage,2,FALSE())),"",(VLOOKUP(B20,Feiertage,2,FALSE())))</f>
        <v/>
      </c>
      <c r="D20" s="204"/>
      <c r="E20" s="204"/>
      <c r="F20" s="205" t="n">
        <f aca="false">IF(DAY(DATE(Voreinstellungen!$C$2,3,0))=29,Import!C49,Import!C49)</f>
        <v>0</v>
      </c>
      <c r="G20" s="205" t="n">
        <f aca="false">IF(DAY(DATE(Voreinstellungen!$C$2,3,0))=29,Import!D49,Import!D49)</f>
        <v>0</v>
      </c>
      <c r="H20" s="205" t="n">
        <f aca="false">IF(DAY(DATE(Voreinstellungen!$C$2,3,0))=29,Import!E49,Import!E49)</f>
        <v>0</v>
      </c>
      <c r="I20" s="217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8"/>
      <c r="K20" s="219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20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21" t="n">
        <f aca="false">IF(A20="","",ROUND(K20-L20,14))</f>
        <v>-0.29166666666667</v>
      </c>
      <c r="N20" s="222" t="n">
        <f aca="true">IF(A20="","",INDIRECT(ADDRESS(MATCH(A20,SOLL_AZ_Ab,1)+11,WEEKDAY(A20,2)+3,,,"Voreinstellungen"),TRUE()))</f>
        <v>0.291666666666667</v>
      </c>
      <c r="O20" s="223"/>
      <c r="P20" s="224" t="n">
        <f aca="false">IF(A20="","",IF(M20&lt;&gt;"",ROUND(P19+M20,14),P19))</f>
        <v>-9.33333333333338</v>
      </c>
    </row>
    <row r="21" s="101" customFormat="true" ht="12.8" hidden="false" customHeight="false" outlineLevel="0" collapsed="false">
      <c r="A21" s="214" t="n">
        <f aca="false">A20+1</f>
        <v>42783</v>
      </c>
      <c r="B21" s="215" t="n">
        <f aca="false">A21</f>
        <v>42783</v>
      </c>
      <c r="C21" s="216" t="str">
        <f aca="false">IF(ISERROR(VLOOKUP(B21,Feiertage,2,FALSE())),"",(VLOOKUP(B21,Feiertage,2,FALSE())))</f>
        <v/>
      </c>
      <c r="D21" s="204"/>
      <c r="E21" s="204"/>
      <c r="F21" s="205" t="n">
        <f aca="false">IF(DAY(DATE(Voreinstellungen!$C$2,3,0))=29,Import!C50,Import!C50)</f>
        <v>0</v>
      </c>
      <c r="G21" s="205" t="n">
        <f aca="false">IF(DAY(DATE(Voreinstellungen!$C$2,3,0))=29,Import!D50,Import!D50)</f>
        <v>0</v>
      </c>
      <c r="H21" s="205" t="n">
        <f aca="false">IF(DAY(DATE(Voreinstellungen!$C$2,3,0))=29,Import!E50,Import!E50)</f>
        <v>0</v>
      </c>
      <c r="I21" s="217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8"/>
      <c r="K21" s="219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20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21" t="n">
        <f aca="false">IF(A21="","",ROUND(K21-L21,14))</f>
        <v>-0.29166666666667</v>
      </c>
      <c r="N21" s="222" t="n">
        <f aca="true">IF(A21="","",INDIRECT(ADDRESS(MATCH(A21,SOLL_AZ_Ab,1)+11,WEEKDAY(A21,2)+3,,,"Voreinstellungen"),TRUE()))</f>
        <v>0.291666666666667</v>
      </c>
      <c r="O21" s="223"/>
      <c r="P21" s="224" t="n">
        <f aca="false">IF(A21="","",IF(M21&lt;&gt;"",ROUND(P20+M21,14),P20))</f>
        <v>-9.62500000000005</v>
      </c>
    </row>
    <row r="22" s="101" customFormat="true" ht="12.8" hidden="false" customHeight="false" outlineLevel="0" collapsed="false">
      <c r="A22" s="214" t="n">
        <f aca="false">A21+1</f>
        <v>42784</v>
      </c>
      <c r="B22" s="215" t="n">
        <f aca="false">A22</f>
        <v>42784</v>
      </c>
      <c r="C22" s="216" t="str">
        <f aca="false">IF(ISERROR(VLOOKUP(B22,Feiertage,2,FALSE())),"",(VLOOKUP(B22,Feiertage,2,FALSE())))</f>
        <v/>
      </c>
      <c r="D22" s="204"/>
      <c r="E22" s="204"/>
      <c r="F22" s="205" t="n">
        <f aca="false">IF(DAY(DATE(Voreinstellungen!$C$2,3,0))=29,Import!C51,Import!C51)</f>
        <v>0</v>
      </c>
      <c r="G22" s="205" t="n">
        <f aca="false">IF(DAY(DATE(Voreinstellungen!$C$2,3,0))=29,Import!D51,Import!D51)</f>
        <v>0</v>
      </c>
      <c r="H22" s="205" t="n">
        <f aca="false">IF(DAY(DATE(Voreinstellungen!$C$2,3,0))=29,Import!E51,Import!E51)</f>
        <v>0</v>
      </c>
      <c r="I22" s="217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8"/>
      <c r="K22" s="219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20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21" t="n">
        <f aca="false">IF(A22="","",ROUND(K22-L22,14))</f>
        <v>-0.29166666666667</v>
      </c>
      <c r="N22" s="222" t="n">
        <f aca="true">IF(A22="","",INDIRECT(ADDRESS(MATCH(A22,SOLL_AZ_Ab,1)+11,WEEKDAY(A22,2)+3,,,"Voreinstellungen"),TRUE()))</f>
        <v>0.291666666666667</v>
      </c>
      <c r="O22" s="223"/>
      <c r="P22" s="224" t="n">
        <f aca="false">IF(A22="","",IF(M22&lt;&gt;"",ROUND(P21+M22,14),P21))</f>
        <v>-9.91666666666672</v>
      </c>
    </row>
    <row r="23" s="101" customFormat="true" ht="12.8" hidden="false" customHeight="false" outlineLevel="0" collapsed="false">
      <c r="A23" s="214" t="n">
        <f aca="false">A22+1</f>
        <v>42785</v>
      </c>
      <c r="B23" s="215" t="n">
        <f aca="false">A23</f>
        <v>42785</v>
      </c>
      <c r="C23" s="216" t="str">
        <f aca="false">IF(ISERROR(VLOOKUP(B23,Feiertage,2,FALSE())),"",(VLOOKUP(B23,Feiertage,2,FALSE())))</f>
        <v/>
      </c>
      <c r="D23" s="204"/>
      <c r="E23" s="204"/>
      <c r="F23" s="205" t="n">
        <f aca="false">IF(DAY(DATE(Voreinstellungen!$C$2,3,0))=29,Import!C52,Import!C52)</f>
        <v>0</v>
      </c>
      <c r="G23" s="205" t="n">
        <f aca="false">IF(DAY(DATE(Voreinstellungen!$C$2,3,0))=29,Import!D52,Import!D52)</f>
        <v>0</v>
      </c>
      <c r="H23" s="205" t="n">
        <f aca="false">IF(DAY(DATE(Voreinstellungen!$C$2,3,0))=29,Import!E52,Import!E52)</f>
        <v>0</v>
      </c>
      <c r="I23" s="217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8"/>
      <c r="K23" s="219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20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</v>
      </c>
      <c r="M23" s="221" t="n">
        <f aca="false">IF(A23="","",ROUND(K23-L23,14))</f>
        <v>0</v>
      </c>
      <c r="N23" s="222" t="n">
        <f aca="true">IF(A23="","",INDIRECT(ADDRESS(MATCH(A23,SOLL_AZ_Ab,1)+11,WEEKDAY(A23,2)+3,,,"Voreinstellungen"),TRUE()))</f>
        <v>0</v>
      </c>
      <c r="O23" s="223"/>
      <c r="P23" s="224" t="n">
        <f aca="false">IF(A23="","",IF(M23&lt;&gt;"",ROUND(P22+M23,14),P22))</f>
        <v>-9.91666666666672</v>
      </c>
    </row>
    <row r="24" s="101" customFormat="true" ht="12.8" hidden="false" customHeight="false" outlineLevel="0" collapsed="false">
      <c r="A24" s="214" t="n">
        <f aca="false">A23+1</f>
        <v>42786</v>
      </c>
      <c r="B24" s="215" t="n">
        <f aca="false">A24</f>
        <v>42786</v>
      </c>
      <c r="C24" s="216" t="str">
        <f aca="false">IF(ISERROR(VLOOKUP(B24,Feiertage,2,FALSE())),"",(VLOOKUP(B24,Feiertage,2,FALSE())))</f>
        <v/>
      </c>
      <c r="D24" s="204"/>
      <c r="E24" s="204"/>
      <c r="F24" s="205" t="n">
        <f aca="false">IF(DAY(DATE(Voreinstellungen!$C$2,3,0))=29,Import!C53,Import!C53)</f>
        <v>0</v>
      </c>
      <c r="G24" s="205" t="n">
        <f aca="false">IF(DAY(DATE(Voreinstellungen!$C$2,3,0))=29,Import!D53,Import!D53)</f>
        <v>0</v>
      </c>
      <c r="H24" s="205" t="n">
        <f aca="false">IF(DAY(DATE(Voreinstellungen!$C$2,3,0))=29,Import!E53,Import!E53)</f>
        <v>0</v>
      </c>
      <c r="I24" s="217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8"/>
      <c r="K24" s="219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20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</v>
      </c>
      <c r="M24" s="221" t="n">
        <f aca="false">IF(A24="","",ROUND(K24-L24,14))</f>
        <v>0</v>
      </c>
      <c r="N24" s="222" t="n">
        <f aca="true">IF(A24="","",INDIRECT(ADDRESS(MATCH(A24,SOLL_AZ_Ab,1)+11,WEEKDAY(A24,2)+3,,,"Voreinstellungen"),TRUE()))</f>
        <v>0</v>
      </c>
      <c r="O24" s="223"/>
      <c r="P24" s="224" t="n">
        <f aca="false">IF(A24="","",IF(M24&lt;&gt;"",ROUND(P23+M24,14),P23))</f>
        <v>-9.91666666666672</v>
      </c>
    </row>
    <row r="25" s="101" customFormat="true" ht="12.8" hidden="false" customHeight="false" outlineLevel="0" collapsed="false">
      <c r="A25" s="214" t="n">
        <f aca="false">A24+1</f>
        <v>42787</v>
      </c>
      <c r="B25" s="215" t="n">
        <f aca="false">A25</f>
        <v>42787</v>
      </c>
      <c r="C25" s="216" t="str">
        <f aca="false">IF(ISERROR(VLOOKUP(B25,Feiertage,2,FALSE())),"",(VLOOKUP(B25,Feiertage,2,FALSE())))</f>
        <v/>
      </c>
      <c r="D25" s="204"/>
      <c r="E25" s="204"/>
      <c r="F25" s="205" t="n">
        <f aca="false">IF(DAY(DATE(Voreinstellungen!$C$2,3,0))=29,Import!C54,Import!C54)</f>
        <v>0</v>
      </c>
      <c r="G25" s="205" t="n">
        <f aca="false">IF(DAY(DATE(Voreinstellungen!$C$2,3,0))=29,Import!D54,Import!D54)</f>
        <v>0</v>
      </c>
      <c r="H25" s="205" t="n">
        <f aca="false">IF(DAY(DATE(Voreinstellungen!$C$2,3,0))=29,Import!E54,Import!E54)</f>
        <v>0</v>
      </c>
      <c r="I25" s="217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8"/>
      <c r="K25" s="219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20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21" t="n">
        <f aca="false">IF(A25="","",ROUND(K25-L25,14))</f>
        <v>-0.29166666666667</v>
      </c>
      <c r="N25" s="222" t="n">
        <f aca="true">IF(A25="","",INDIRECT(ADDRESS(MATCH(A25,SOLL_AZ_Ab,1)+11,WEEKDAY(A25,2)+3,,,"Voreinstellungen"),TRUE()))</f>
        <v>0.291666666666667</v>
      </c>
      <c r="O25" s="223"/>
      <c r="P25" s="224" t="n">
        <f aca="false">IF(A25="","",IF(M25&lt;&gt;"",ROUND(P24+M25,14),P24))</f>
        <v>-10.2083333333334</v>
      </c>
    </row>
    <row r="26" s="101" customFormat="true" ht="12.8" hidden="false" customHeight="false" outlineLevel="0" collapsed="false">
      <c r="A26" s="214" t="n">
        <f aca="false">A25+1</f>
        <v>42788</v>
      </c>
      <c r="B26" s="215" t="n">
        <f aca="false">A26</f>
        <v>42788</v>
      </c>
      <c r="C26" s="216" t="str">
        <f aca="false">IF(ISERROR(VLOOKUP(B26,Feiertage,2,FALSE())),"",(VLOOKUP(B26,Feiertage,2,FALSE())))</f>
        <v/>
      </c>
      <c r="D26" s="204"/>
      <c r="E26" s="204"/>
      <c r="F26" s="205" t="n">
        <f aca="false">IF(DAY(DATE(Voreinstellungen!$C$2,3,0))=29,Import!C55,Import!C55)</f>
        <v>0</v>
      </c>
      <c r="G26" s="205" t="n">
        <f aca="false">IF(DAY(DATE(Voreinstellungen!$C$2,3,0))=29,Import!D55,Import!D55)</f>
        <v>0</v>
      </c>
      <c r="H26" s="205" t="n">
        <f aca="false">IF(DAY(DATE(Voreinstellungen!$C$2,3,0))=29,Import!E55,Import!E55)</f>
        <v>0</v>
      </c>
      <c r="I26" s="217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8"/>
      <c r="K26" s="219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20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21" t="n">
        <f aca="false">IF(A26="","",ROUND(K26-L26,14))</f>
        <v>-0.29166666666667</v>
      </c>
      <c r="N26" s="222" t="n">
        <f aca="true">IF(A26="","",INDIRECT(ADDRESS(MATCH(A26,SOLL_AZ_Ab,1)+11,WEEKDAY(A26,2)+3,,,"Voreinstellungen"),TRUE()))</f>
        <v>0.291666666666667</v>
      </c>
      <c r="O26" s="223"/>
      <c r="P26" s="224" t="n">
        <f aca="false">IF(A26="","",IF(M26&lt;&gt;"",ROUND(P25+M26,14),P25))</f>
        <v>-10.5000000000001</v>
      </c>
    </row>
    <row r="27" s="101" customFormat="true" ht="12.8" hidden="false" customHeight="false" outlineLevel="0" collapsed="false">
      <c r="A27" s="214" t="n">
        <f aca="false">A26+1</f>
        <v>42789</v>
      </c>
      <c r="B27" s="215" t="n">
        <f aca="false">A27</f>
        <v>42789</v>
      </c>
      <c r="C27" s="216" t="str">
        <f aca="false">IF(ISERROR(VLOOKUP(B27,Feiertage,2,FALSE())),"",(VLOOKUP(B27,Feiertage,2,FALSE())))</f>
        <v/>
      </c>
      <c r="D27" s="204"/>
      <c r="E27" s="204"/>
      <c r="F27" s="205" t="n">
        <f aca="false">IF(DAY(DATE(Voreinstellungen!$C$2,3,0))=29,Import!C56,Import!C56)</f>
        <v>0</v>
      </c>
      <c r="G27" s="205" t="n">
        <f aca="false">IF(DAY(DATE(Voreinstellungen!$C$2,3,0))=29,Import!D56,Import!D56)</f>
        <v>0</v>
      </c>
      <c r="H27" s="205" t="n">
        <f aca="false">IF(DAY(DATE(Voreinstellungen!$C$2,3,0))=29,Import!E56,Import!E56)</f>
        <v>0</v>
      </c>
      <c r="I27" s="217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8"/>
      <c r="K27" s="219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20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21" t="n">
        <f aca="false">IF(A27="","",ROUND(K27-L27,14))</f>
        <v>-0.29166666666667</v>
      </c>
      <c r="N27" s="222" t="n">
        <f aca="true">IF(A27="","",INDIRECT(ADDRESS(MATCH(A27,SOLL_AZ_Ab,1)+11,WEEKDAY(A27,2)+3,,,"Voreinstellungen"),TRUE()))</f>
        <v>0.291666666666667</v>
      </c>
      <c r="O27" s="223"/>
      <c r="P27" s="224" t="n">
        <f aca="false">IF(A27="","",IF(M27&lt;&gt;"",ROUND(P26+M27,14),P26))</f>
        <v>-10.7916666666667</v>
      </c>
    </row>
    <row r="28" s="101" customFormat="true" ht="12.8" hidden="false" customHeight="false" outlineLevel="0" collapsed="false">
      <c r="A28" s="214" t="n">
        <f aca="false">A27+1</f>
        <v>42790</v>
      </c>
      <c r="B28" s="215" t="n">
        <f aca="false">A28</f>
        <v>42790</v>
      </c>
      <c r="C28" s="216" t="str">
        <f aca="false">IF(ISERROR(VLOOKUP(B28,Feiertage,2,FALSE())),"",(VLOOKUP(B28,Feiertage,2,FALSE())))</f>
        <v/>
      </c>
      <c r="D28" s="204"/>
      <c r="E28" s="204"/>
      <c r="F28" s="205" t="n">
        <f aca="false">IF(DAY(DATE(Voreinstellungen!$C$2,3,0))=29,Import!C57,Import!C57)</f>
        <v>0</v>
      </c>
      <c r="G28" s="205" t="n">
        <f aca="false">IF(DAY(DATE(Voreinstellungen!$C$2,3,0))=29,Import!D57,Import!D57)</f>
        <v>0</v>
      </c>
      <c r="H28" s="205" t="n">
        <f aca="false">IF(DAY(DATE(Voreinstellungen!$C$2,3,0))=29,Import!E57,Import!E57)</f>
        <v>0</v>
      </c>
      <c r="I28" s="217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8"/>
      <c r="K28" s="219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20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21" t="n">
        <f aca="false">IF(A28="","",ROUND(K28-L28,14))</f>
        <v>-0.29166666666667</v>
      </c>
      <c r="N28" s="222" t="n">
        <f aca="true">IF(A28="","",INDIRECT(ADDRESS(MATCH(A28,SOLL_AZ_Ab,1)+11,WEEKDAY(A28,2)+3,,,"Voreinstellungen"),TRUE()))</f>
        <v>0.291666666666667</v>
      </c>
      <c r="O28" s="223"/>
      <c r="P28" s="224" t="n">
        <f aca="false">IF(A28="","",IF(M28&lt;&gt;"",ROUND(P27+M28,14),P27))</f>
        <v>-11.0833333333334</v>
      </c>
    </row>
    <row r="29" s="101" customFormat="true" ht="12.8" hidden="false" customHeight="false" outlineLevel="0" collapsed="false">
      <c r="A29" s="214" t="n">
        <f aca="false">A28+1</f>
        <v>42791</v>
      </c>
      <c r="B29" s="215" t="n">
        <f aca="false">A29</f>
        <v>42791</v>
      </c>
      <c r="C29" s="216" t="str">
        <f aca="false">IF(ISERROR(VLOOKUP(B29,Feiertage,2,FALSE())),"",(VLOOKUP(B29,Feiertage,2,FALSE())))</f>
        <v/>
      </c>
      <c r="D29" s="204"/>
      <c r="E29" s="204"/>
      <c r="F29" s="205" t="n">
        <f aca="false">IF(DAY(DATE(Voreinstellungen!$C$2,3,0))=29,Import!C58,Import!C58)</f>
        <v>0</v>
      </c>
      <c r="G29" s="205" t="n">
        <f aca="false">IF(DAY(DATE(Voreinstellungen!$C$2,3,0))=29,Import!D58,Import!D58)</f>
        <v>0</v>
      </c>
      <c r="H29" s="205" t="n">
        <f aca="false">IF(DAY(DATE(Voreinstellungen!$C$2,3,0))=29,Import!E58,Import!E58)</f>
        <v>0</v>
      </c>
      <c r="I29" s="217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8"/>
      <c r="K29" s="219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20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21" t="n">
        <f aca="false">IF(A29="","",ROUND(K29-L29,14))</f>
        <v>-0.29166666666667</v>
      </c>
      <c r="N29" s="222" t="n">
        <f aca="true">IF(A29="","",INDIRECT(ADDRESS(MATCH(A29,SOLL_AZ_Ab,1)+11,WEEKDAY(A29,2)+3,,,"Voreinstellungen"),TRUE()))</f>
        <v>0.291666666666667</v>
      </c>
      <c r="O29" s="223"/>
      <c r="P29" s="224" t="n">
        <f aca="false">IF(A29="","",IF(M29&lt;&gt;"",ROUND(P28+M29,14),P28))</f>
        <v>-11.3750000000001</v>
      </c>
    </row>
    <row r="30" s="101" customFormat="true" ht="12.8" hidden="false" customHeight="false" outlineLevel="0" collapsed="false">
      <c r="A30" s="214" t="n">
        <f aca="false">A29+1</f>
        <v>42792</v>
      </c>
      <c r="B30" s="215" t="n">
        <f aca="false">A30</f>
        <v>42792</v>
      </c>
      <c r="C30" s="216" t="str">
        <f aca="false">IF(ISERROR(VLOOKUP(B30,Feiertage,2,FALSE())),"",(VLOOKUP(B30,Feiertage,2,FALSE())))</f>
        <v/>
      </c>
      <c r="D30" s="204"/>
      <c r="E30" s="204"/>
      <c r="F30" s="205" t="n">
        <f aca="false">IF(DAY(DATE(Voreinstellungen!$C$2,3,0))=29,Import!C59,Import!C59)</f>
        <v>0</v>
      </c>
      <c r="G30" s="205" t="n">
        <f aca="false">IF(DAY(DATE(Voreinstellungen!$C$2,3,0))=29,Import!D59,Import!D59)</f>
        <v>0</v>
      </c>
      <c r="H30" s="205" t="n">
        <f aca="false">IF(DAY(DATE(Voreinstellungen!$C$2,3,0))=29,Import!E59,Import!E59)</f>
        <v>0</v>
      </c>
      <c r="I30" s="217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8"/>
      <c r="K30" s="219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20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</v>
      </c>
      <c r="M30" s="221" t="n">
        <f aca="false">IF(A30="","",ROUND(K30-L30,14))</f>
        <v>0</v>
      </c>
      <c r="N30" s="222" t="n">
        <f aca="true">IF(A30="","",INDIRECT(ADDRESS(MATCH(A30,SOLL_AZ_Ab,1)+11,WEEKDAY(A30,2)+3,,,"Voreinstellungen"),TRUE()))</f>
        <v>0</v>
      </c>
      <c r="O30" s="223"/>
      <c r="P30" s="224" t="n">
        <f aca="false">IF(A30="","",IF(M30&lt;&gt;"",ROUND(P29+M30,14),P29))</f>
        <v>-11.3750000000001</v>
      </c>
    </row>
    <row r="31" s="101" customFormat="true" ht="12.8" hidden="false" customHeight="false" outlineLevel="0" collapsed="false">
      <c r="A31" s="214" t="n">
        <f aca="false">A30+1</f>
        <v>42793</v>
      </c>
      <c r="B31" s="215" t="n">
        <f aca="false">A31</f>
        <v>42793</v>
      </c>
      <c r="C31" s="216" t="str">
        <f aca="false">IF(ISERROR(VLOOKUP(B31,Feiertage,2,FALSE())),"",(VLOOKUP(B31,Feiertage,2,FALSE())))</f>
        <v/>
      </c>
      <c r="D31" s="204"/>
      <c r="E31" s="204"/>
      <c r="F31" s="205" t="n">
        <f aca="false">IF(DAY(DATE(Voreinstellungen!$C$2,3,0))=29,Import!C60,Import!C60)</f>
        <v>0</v>
      </c>
      <c r="G31" s="205" t="n">
        <f aca="false">IF(DAY(DATE(Voreinstellungen!$C$2,3,0))=29,Import!D60,Import!D60)</f>
        <v>0</v>
      </c>
      <c r="H31" s="205" t="n">
        <f aca="false">IF(DAY(DATE(Voreinstellungen!$C$2,3,0))=29,Import!E60,Import!E60)</f>
        <v>0</v>
      </c>
      <c r="I31" s="217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8"/>
      <c r="K31" s="219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20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</v>
      </c>
      <c r="M31" s="221" t="n">
        <f aca="false">IF(A31="","",ROUND(K31-L31,14))</f>
        <v>0</v>
      </c>
      <c r="N31" s="222" t="n">
        <f aca="true">IF(A31="","",INDIRECT(ADDRESS(MATCH(A31,SOLL_AZ_Ab,1)+11,WEEKDAY(A31,2)+3,,,"Voreinstellungen"),TRUE()))</f>
        <v>0</v>
      </c>
      <c r="O31" s="223"/>
      <c r="P31" s="224" t="n">
        <f aca="false">IF(A31="","",IF(M31&lt;&gt;"",ROUND(P30+M31,14),P30))</f>
        <v>-11.3750000000001</v>
      </c>
    </row>
    <row r="32" s="101" customFormat="true" ht="12.8" hidden="false" customHeight="false" outlineLevel="0" collapsed="false">
      <c r="A32" s="214" t="str">
        <f aca="false">IF(MONTH(A31+1)&gt;MONTH(A31),"",A31+1)</f>
        <v/>
      </c>
      <c r="B32" s="215" t="str">
        <f aca="false">A32</f>
        <v/>
      </c>
      <c r="C32" s="216" t="str">
        <f aca="false">IF(ISERROR(VLOOKUP(A32,Feiertage,2,FALSE())),"",(VLOOKUP(A32,Feiertage,2,FALSE())))</f>
        <v/>
      </c>
      <c r="D32" s="204"/>
      <c r="E32" s="204"/>
      <c r="F32" s="205" t="str">
        <f aca="false">IF(DAY(DATE(Voreinstellungen!$C$2,3,0))=29,Import!C61,"")</f>
        <v/>
      </c>
      <c r="G32" s="205" t="str">
        <f aca="false">IF(DAY(DATE(Voreinstellungen!$C$2,3,0))=29,Import!D61,"")</f>
        <v/>
      </c>
      <c r="H32" s="205" t="str">
        <f aca="false">IF(DAY(DATE(Voreinstellungen!$C$2,3,0))=29,Import!E61,"")</f>
        <v/>
      </c>
      <c r="I32" s="217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8"/>
      <c r="K32" s="219" t="str">
        <f aca="false">IF(A32="","",IF(IF(D32&lt;E32,E32-D32,IF(E32="",0,E32-D32+1))+IF(F32&lt;G32,G32-F32,IF(G32="",0,G32-F32+1))-H32&gt;0,IF(D32&lt;E32,E32-D32,IF(E32="",0,E32-D32+1))+IF(F32&lt;G32,G32-F32,IF(G32="",0,G32-F32+1))-H32,0))</f>
        <v/>
      </c>
      <c r="L32" s="220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</v>
      </c>
      <c r="M32" s="221" t="str">
        <f aca="false">IF(A32="","",ROUND(K32-L32,14))</f>
        <v/>
      </c>
      <c r="N32" s="222" t="str">
        <f aca="true">IF(A32="","",INDIRECT(ADDRESS(MATCH(A32,SOLL_AZ_Ab,1)+11,WEEKDAY(A32,2)+3,,,"Voreinstellungen"),TRUE()))</f>
        <v/>
      </c>
      <c r="O32" s="223"/>
      <c r="P32" s="224" t="str">
        <f aca="false">IF(A32="","",IF(M32&lt;&gt;"",ROUND(P31+M32,14),P31))</f>
        <v/>
      </c>
    </row>
    <row r="33" s="101" customFormat="true" ht="12.8" hidden="false" customHeight="false" outlineLevel="0" collapsed="false">
      <c r="A33" s="214" t="str">
        <f aca="false">IF(MONTH(A31+2)&gt;MONTH(A31),"",A31+2)</f>
        <v/>
      </c>
      <c r="B33" s="215" t="str">
        <f aca="false">A33</f>
        <v/>
      </c>
      <c r="C33" s="216" t="str">
        <f aca="false">IF(ISERROR(VLOOKUP(A33,Feiertage,2,FALSE())),"",(VLOOKUP(A33,Feiertage,2,FALSE())))</f>
        <v/>
      </c>
      <c r="D33" s="301"/>
      <c r="E33" s="301"/>
      <c r="F33" s="301"/>
      <c r="G33" s="301"/>
      <c r="H33" s="302"/>
      <c r="I33" s="217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8"/>
      <c r="K33" s="219" t="str">
        <f aca="false">IF(A33="","",IF(IF(D33&lt;E33,E33-D33,IF(E33="",0,E33-D33+1))+IF(F33&lt;G33,G33-F33,IF(G33="",0,G33-F33+1))-H33&gt;0,IF(D33&lt;E33,E33-D33,IF(E33="",0,E33-D33+1))+IF(F33&lt;G33,G33-F33,IF(G33="",0,G33-F33+1))-H33,0))</f>
        <v/>
      </c>
      <c r="L33" s="220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</v>
      </c>
      <c r="M33" s="221" t="str">
        <f aca="false">IF(A33="","",ROUND(K33-L33,14))</f>
        <v/>
      </c>
      <c r="N33" s="222" t="str">
        <f aca="true">IF(A33="","",INDIRECT(ADDRESS(MATCH(A33,SOLL_AZ_Ab,1)+11,WEEKDAY(A33,2)+3,,,"Voreinstellungen"),TRUE()))</f>
        <v/>
      </c>
      <c r="O33" s="223"/>
      <c r="P33" s="224" t="str">
        <f aca="false">IF(A33="","",IF(M33&lt;&gt;"",ROUND(P32+M33,14),P32))</f>
        <v/>
      </c>
    </row>
    <row r="34" s="101" customFormat="true" ht="12.8" hidden="false" customHeight="false" outlineLevel="0" collapsed="false">
      <c r="A34" s="225" t="str">
        <f aca="false">IF(MONTH(A31+3)&gt;MONTH(A31),"",A31+3)</f>
        <v/>
      </c>
      <c r="B34" s="226" t="str">
        <f aca="false">A34</f>
        <v/>
      </c>
      <c r="C34" s="227" t="str">
        <f aca="false">IF(ISERROR(VLOOKUP(A34,Feiertage,2,FALSE())),"",(VLOOKUP(A34,Feiertage,2,FALSE())))</f>
        <v/>
      </c>
      <c r="D34" s="303"/>
      <c r="E34" s="303"/>
      <c r="F34" s="303"/>
      <c r="G34" s="303"/>
      <c r="H34" s="304"/>
      <c r="I34" s="228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9"/>
      <c r="K34" s="230" t="str">
        <f aca="false">IF(A34="","",IF(IF(D34&lt;E34,E34-D34,IF(E34="",0,E34-D34+1))+IF(F34&lt;G34,G34-F34,IF(G34="",0,G34-F34+1))-H34&gt;0,IF(D34&lt;E34,E34-D34,IF(E34="",0,E34-D34+1))+IF(F34&lt;G34,G34-F34,IF(G34="",0,G34-F34+1))-H34,0))</f>
        <v/>
      </c>
      <c r="L34" s="231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2" t="str">
        <f aca="false">IF(A34="","",ROUND(K34-L34,14))</f>
        <v/>
      </c>
      <c r="N34" s="233" t="str">
        <f aca="true">IF(A34="","",INDIRECT(ADDRESS(MATCH(A34,SOLL_AZ_Ab,1)+11,WEEKDAY(A34,2)+3,,,"Voreinstellungen"),TRUE()))</f>
        <v/>
      </c>
      <c r="O34" s="234"/>
      <c r="P34" s="235" t="str">
        <f aca="false">IF(A34="","",IF(M34&lt;&gt;"",ROUND(P33+M34,14),P33))</f>
        <v/>
      </c>
    </row>
    <row r="35" s="101" customFormat="true" ht="11.5" hidden="false" customHeight="false" outlineLevel="0" collapsed="false">
      <c r="B35" s="236"/>
      <c r="C35" s="236"/>
      <c r="D35" s="236"/>
      <c r="E35" s="237"/>
      <c r="F35" s="237"/>
      <c r="G35" s="238"/>
      <c r="H35" s="239"/>
      <c r="I35" s="239"/>
      <c r="J35" s="239"/>
      <c r="K35" s="238"/>
      <c r="L35" s="240"/>
      <c r="M35" s="240"/>
      <c r="N35" s="89"/>
      <c r="O35" s="89"/>
      <c r="P35" s="89"/>
    </row>
    <row r="36" s="177" customFormat="true" ht="12.75" hidden="false" customHeight="true" outlineLevel="0" collapsed="false">
      <c r="A36" s="241"/>
      <c r="B36" s="242"/>
      <c r="C36" s="242"/>
      <c r="D36" s="243"/>
      <c r="E36" s="244" t="str">
        <f aca="false">"Übertrag "&amp;TEXT(DATE(YEAR(A1),MONTH(A1)-1,1),"MMMM JJJJ")&amp;":"</f>
        <v>Übertrag Januar 2021:</v>
      </c>
      <c r="F36" s="245" t="n">
        <f aca="false">Januar!F40</f>
        <v>-5.54166666666667</v>
      </c>
      <c r="G36" s="176"/>
      <c r="H36" s="176"/>
      <c r="I36" s="246"/>
      <c r="J36" s="247" t="n">
        <f aca="false">COUNTIF(J4:J34,Voreinstellungen!B21)+SUMIF(J4:J34,Voreinstellungen!B22,Berechnungen!E2:E32)</f>
        <v>0</v>
      </c>
      <c r="K36" s="248" t="s">
        <v>112</v>
      </c>
      <c r="L36" s="248"/>
      <c r="M36" s="248"/>
      <c r="N36" s="248"/>
      <c r="O36" s="248"/>
      <c r="P36" s="249" t="n">
        <f aca="false">(SUMIF(J4:J34,Voreinstellungen!B21,L4:L34)-SUMIF(J4:J34,Voreinstellungen!B21,N4:N34)+SUMIF(J4:J34,Voreinstellungen!B22,L4:L34)-SUMIF(J4:J34,Voreinstellungen!B22,N4:N34))*-1</f>
        <v>-0</v>
      </c>
    </row>
    <row r="37" s="177" customFormat="true" ht="12.75" hidden="false" customHeight="true" outlineLevel="0" collapsed="false">
      <c r="A37" s="250"/>
      <c r="B37" s="251"/>
      <c r="C37" s="251"/>
      <c r="D37" s="252"/>
      <c r="E37" s="253" t="str">
        <f aca="false">"SOLL Arbeitszeit ("&amp;TEXT(A1,"MMMM")&amp;"):"</f>
        <v>SOLL Arbeitszeit (Februar):</v>
      </c>
      <c r="F37" s="254" t="n">
        <f aca="false">SUM(L4:L34)</f>
        <v>5.83333333333334</v>
      </c>
      <c r="G37" s="176"/>
      <c r="H37" s="176"/>
      <c r="I37" s="255"/>
      <c r="J37" s="256" t="n">
        <f aca="false">COUNTIF(J4:J34,Voreinstellungen!B25)+(COUNTIF(J4:J34,Voreinstellungen!B26)*Voreinstellungen!C26)</f>
        <v>0</v>
      </c>
      <c r="K37" s="257" t="str">
        <f aca="false">"Urlaub (U/UH) aktuell noch Verfügbar: "&amp;Voreinstellungen!C38&amp;" Tag(e)"</f>
        <v>Urlaub (U/UH) aktuell noch Verfügbar: 30 Tag(e)</v>
      </c>
      <c r="L37" s="257"/>
      <c r="M37" s="257"/>
      <c r="N37" s="257"/>
      <c r="O37" s="257"/>
      <c r="P37" s="258" t="n">
        <f aca="false">SUMIF(J4:J34,Voreinstellungen!B25,N4:N34)+(SUMIF(J4:J34,Voreinstellungen!B26,N4:N34)*0.5)</f>
        <v>0</v>
      </c>
    </row>
    <row r="38" s="177" customFormat="true" ht="12.75" hidden="false" customHeight="true" outlineLevel="0" collapsed="false">
      <c r="A38" s="259"/>
      <c r="B38" s="260"/>
      <c r="C38" s="260"/>
      <c r="D38" s="252"/>
      <c r="E38" s="253" t="str">
        <f aca="false">"IST Arbeitszeit ("&amp;TEXT(A1,"MMMM")&amp;"):"</f>
        <v>IST Arbeitszeit (Februar):</v>
      </c>
      <c r="F38" s="261" t="n">
        <f aca="false">SUM(K4:K34)</f>
        <v>0</v>
      </c>
      <c r="G38" s="176"/>
      <c r="H38" s="176"/>
      <c r="I38" s="255"/>
      <c r="J38" s="262" t="n">
        <f aca="false">COUNTIF(J4:J34,"G")</f>
        <v>0</v>
      </c>
      <c r="K38" s="257" t="s">
        <v>113</v>
      </c>
      <c r="L38" s="257"/>
      <c r="M38" s="257"/>
      <c r="N38" s="257"/>
      <c r="O38" s="257"/>
      <c r="P38" s="263"/>
    </row>
    <row r="39" s="177" customFormat="true" ht="12.75" hidden="false" customHeight="true" outlineLevel="0" collapsed="false">
      <c r="A39" s="259"/>
      <c r="B39" s="260"/>
      <c r="C39" s="260"/>
      <c r="D39" s="252"/>
      <c r="E39" s="264" t="s">
        <v>114</v>
      </c>
      <c r="F39" s="265"/>
      <c r="G39" s="176"/>
      <c r="H39" s="176"/>
      <c r="I39" s="266"/>
      <c r="J39" s="256" t="n">
        <f aca="false">COUNTIF(J4:J34,Voreinstellungen!B23)+SUMIF(J4:J34,Voreinstellungen!B24,Berechnungen!E2:E32)</f>
        <v>0</v>
      </c>
      <c r="K39" s="257" t="s">
        <v>115</v>
      </c>
      <c r="L39" s="257"/>
      <c r="M39" s="257"/>
      <c r="N39" s="257"/>
      <c r="O39" s="257"/>
      <c r="P39" s="267" t="n">
        <f aca="false">(SUMIF(J4:J34,Voreinstellungen!B23,L4:L34)-SUMIF(J4:J34,Voreinstellungen!B23,N4:N34)+SUMIF(J4:J34,Voreinstellungen!B24,L4:L34)-SUMIF(J4:J34,Voreinstellungen!B24,N4:N34))*-1</f>
        <v>-0</v>
      </c>
    </row>
    <row r="40" s="177" customFormat="true" ht="12.75" hidden="false" customHeight="true" outlineLevel="0" collapsed="false">
      <c r="A40" s="268"/>
      <c r="B40" s="269"/>
      <c r="C40" s="269"/>
      <c r="D40" s="270"/>
      <c r="E40" s="271" t="s">
        <v>116</v>
      </c>
      <c r="F40" s="272" t="n">
        <f aca="false">ROUND(F38+F36-F39-F37,14)</f>
        <v>-11.375</v>
      </c>
      <c r="G40" s="176"/>
      <c r="H40" s="176"/>
      <c r="I40" s="273"/>
      <c r="J40" s="274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5" t="s">
        <v>117</v>
      </c>
      <c r="L40" s="275"/>
      <c r="M40" s="275"/>
      <c r="N40" s="275"/>
      <c r="O40" s="275"/>
      <c r="P40" s="276"/>
    </row>
    <row r="41" s="177" customFormat="true" ht="12.75" hidden="false" customHeight="true" outlineLevel="0" collapsed="false">
      <c r="A41" s="174"/>
      <c r="B41" s="174"/>
      <c r="C41" s="174"/>
      <c r="D41" s="175"/>
      <c r="E41" s="174"/>
      <c r="F41" s="174"/>
      <c r="G41" s="174"/>
      <c r="H41" s="176"/>
      <c r="I41" s="176"/>
      <c r="J41" s="176"/>
      <c r="K41" s="174"/>
      <c r="L41" s="176"/>
      <c r="M41" s="176"/>
      <c r="N41" s="174"/>
      <c r="O41" s="174"/>
      <c r="P41" s="174"/>
    </row>
    <row r="42" s="177" customFormat="true" ht="12.75" hidden="false" customHeight="true" outlineLevel="0" collapsed="false">
      <c r="A42" s="277"/>
      <c r="B42" s="277"/>
      <c r="C42" s="277"/>
      <c r="D42" s="277"/>
      <c r="E42" s="277"/>
      <c r="F42" s="278"/>
      <c r="G42" s="174"/>
      <c r="H42" s="176"/>
      <c r="I42" s="176"/>
      <c r="J42" s="279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80" t="str">
        <f aca="false">IF(Voreinstellungen!A28="","",REPT(Voreinstellungen!A28,1) &amp; " (" &amp; REPT(Voreinstellungen!B28,1) &amp; ")")</f>
        <v>Bereitschaft (B)</v>
      </c>
      <c r="L42" s="280"/>
      <c r="M42" s="280"/>
      <c r="N42" s="280"/>
      <c r="O42" s="280"/>
      <c r="P42" s="281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7" customFormat="true" ht="12.75" hidden="false" customHeight="true" outlineLevel="0" collapsed="false">
      <c r="A43" s="282"/>
      <c r="B43" s="282"/>
      <c r="C43" s="282"/>
      <c r="D43" s="282"/>
      <c r="E43" s="282"/>
      <c r="F43" s="283"/>
      <c r="G43" s="174"/>
      <c r="H43" s="176"/>
      <c r="I43" s="176"/>
      <c r="J43" s="284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5" t="str">
        <f aca="false">IF(Voreinstellungen!A29="","",REPT(Voreinstellungen!A29,1) &amp; " (" &amp; REPT(Voreinstellungen!B29,1) &amp; ")")</f>
        <v>Eigener Code 1 (E1)</v>
      </c>
      <c r="L43" s="285"/>
      <c r="M43" s="285"/>
      <c r="N43" s="285"/>
      <c r="O43" s="285"/>
      <c r="P43" s="267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7" customFormat="true" ht="12.75" hidden="false" customHeight="true" outlineLevel="0" collapsed="false">
      <c r="A44" s="286" t="s">
        <v>70</v>
      </c>
      <c r="B44" s="286"/>
      <c r="C44" s="286"/>
      <c r="D44" s="286"/>
      <c r="E44" s="286"/>
      <c r="F44" s="287" t="s">
        <v>118</v>
      </c>
      <c r="G44" s="174"/>
      <c r="H44" s="176"/>
      <c r="I44" s="176"/>
      <c r="J44" s="284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5" t="str">
        <f aca="false">IF(Voreinstellungen!A30="","",REPT(Voreinstellungen!A30,1) &amp; " (" &amp; REPT(Voreinstellungen!B30,1) &amp; ")")</f>
        <v>Eigener Code 2 (E2)</v>
      </c>
      <c r="L44" s="285"/>
      <c r="M44" s="285"/>
      <c r="N44" s="285"/>
      <c r="O44" s="285"/>
      <c r="P44" s="267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7" customFormat="true" ht="12.75" hidden="false" customHeight="true" outlineLevel="0" collapsed="false">
      <c r="A45" s="277"/>
      <c r="B45" s="277"/>
      <c r="C45" s="277"/>
      <c r="D45" s="277"/>
      <c r="E45" s="277"/>
      <c r="F45" s="278"/>
      <c r="G45" s="174"/>
      <c r="H45" s="176"/>
      <c r="I45" s="176"/>
      <c r="J45" s="284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5" t="str">
        <f aca="false">IF(Voreinstellungen!A31="","",REPT(Voreinstellungen!A31,1) &amp; " (" &amp; REPT(Voreinstellungen!B31,1) &amp; ")")</f>
        <v>Eigener Code 3 (E3)</v>
      </c>
      <c r="L45" s="285"/>
      <c r="M45" s="285"/>
      <c r="N45" s="285"/>
      <c r="O45" s="285"/>
      <c r="P45" s="267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7" customFormat="true" ht="12.75" hidden="false" customHeight="true" outlineLevel="0" collapsed="false">
      <c r="A46" s="282"/>
      <c r="B46" s="282"/>
      <c r="C46" s="282"/>
      <c r="D46" s="282"/>
      <c r="E46" s="282"/>
      <c r="F46" s="283"/>
      <c r="G46" s="174"/>
      <c r="H46" s="176"/>
      <c r="I46" s="176"/>
      <c r="J46" s="284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5" t="str">
        <f aca="false">IF(Voreinstellungen!A32="","",REPT(Voreinstellungen!A32,1) &amp; " (" &amp; REPT(Voreinstellungen!B32,1) &amp; ")")</f>
        <v>Eigener Code 4 (E4)</v>
      </c>
      <c r="L46" s="285"/>
      <c r="M46" s="285"/>
      <c r="N46" s="285"/>
      <c r="O46" s="285"/>
      <c r="P46" s="267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7" customFormat="true" ht="12.75" hidden="false" customHeight="true" outlineLevel="0" collapsed="false">
      <c r="A47" s="286" t="s">
        <v>70</v>
      </c>
      <c r="B47" s="286"/>
      <c r="C47" s="286"/>
      <c r="D47" s="286"/>
      <c r="E47" s="286"/>
      <c r="F47" s="287" t="s">
        <v>119</v>
      </c>
      <c r="G47" s="174"/>
      <c r="H47" s="176"/>
      <c r="I47" s="176"/>
      <c r="J47" s="288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9" t="str">
        <f aca="false">IF(Voreinstellungen!A33="","",REPT(Voreinstellungen!A33,1) &amp; " (" &amp; REPT(Voreinstellungen!B33,1) &amp; ")")</f>
        <v>Eigener Code 5 (E5)</v>
      </c>
      <c r="L47" s="289"/>
      <c r="M47" s="289"/>
      <c r="N47" s="289"/>
      <c r="O47" s="289"/>
      <c r="P47" s="290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b3EMrgBqST226HPTIjmsUsFtJ5aaEtIjebAeZx6/xgihOTs2H3PHTz/RpXpZZM3xFQ/kQ+md5+AObaTeL5MGnw==" saltValue="OcSR1L7BvcINx2HxHR1PFw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5">
      <formula>MOD(J36,1)=0</formula>
    </cfRule>
  </conditionalFormatting>
  <conditionalFormatting sqref="O4:P34 A33:M34 A4:C32 F4:M32">
    <cfRule type="expression" priority="3" aboveAverage="0" equalAverage="0" bottom="0" percent="0" rank="0" text="" dxfId="6">
      <formula>WEEKDAY($A4,2)=6</formula>
    </cfRule>
    <cfRule type="expression" priority="4" aboveAverage="0" equalAverage="0" bottom="0" percent="0" rank="0" text="" dxfId="7">
      <formula>OR(WEEKDAY($A4,2)=7,$C4&lt;&gt;"")</formula>
    </cfRule>
  </conditionalFormatting>
  <conditionalFormatting sqref="D6:D34">
    <cfRule type="expression" priority="5" aboveAverage="0" equalAverage="0" bottom="0" percent="0" rank="0" text="" dxfId="8">
      <formula>ISTEXT($D6)</formula>
    </cfRule>
  </conditionalFormatting>
  <conditionalFormatting sqref="E6:E34">
    <cfRule type="expression" priority="6" aboveAverage="0" equalAverage="0" bottom="0" percent="0" rank="0" text="" dxfId="9">
      <formula>ISTEXT($E6)</formula>
    </cfRule>
  </conditionalFormatting>
  <conditionalFormatting sqref="F6:F34 F4:H5 G6:H32">
    <cfRule type="expression" priority="7" aboveAverage="0" equalAverage="0" bottom="0" percent="0" rank="0" text="" dxfId="10">
      <formula>ISTEXT($F4)</formula>
    </cfRule>
  </conditionalFormatting>
  <conditionalFormatting sqref="G33:G34">
    <cfRule type="expression" priority="8" aboveAverage="0" equalAverage="0" bottom="0" percent="0" rank="0" text="" dxfId="11">
      <formula>ISTEXT($G31)</formula>
    </cfRule>
  </conditionalFormatting>
  <conditionalFormatting sqref="H33:H34">
    <cfRule type="expression" priority="9" aboveAverage="0" equalAverage="0" bottom="0" percent="0" rank="0" text="" dxfId="12">
      <formula>ISTEXT($H32)</formula>
    </cfRule>
  </conditionalFormatting>
  <conditionalFormatting sqref="N4:N34">
    <cfRule type="expression" priority="10" aboveAverage="0" equalAverage="0" bottom="0" percent="0" rank="0" text="" dxfId="13">
      <formula>WEEKDAY($A4,2)=6</formula>
    </cfRule>
    <cfRule type="expression" priority="11" aboveAverage="0" equalAverage="0" bottom="0" percent="0" rank="0" text="" dxfId="14">
      <formula>OR(WEEKDAY($A4,2)=7,$C4&lt;&gt;"")</formula>
    </cfRule>
  </conditionalFormatting>
  <conditionalFormatting sqref="D4:E32">
    <cfRule type="expression" priority="12" aboveAverage="0" equalAverage="0" bottom="0" percent="0" rank="0" text="" dxfId="1">
      <formula>WEEKDAY($A4,2)=6</formula>
    </cfRule>
    <cfRule type="expression" priority="13" aboveAverage="0" equalAverage="0" bottom="0" percent="0" rank="0" text="" dxfId="2">
      <formula>OR(WEEKDAY($A4,2)=7,$C4&lt;&gt;"")</formula>
    </cfRule>
  </conditionalFormatting>
  <conditionalFormatting sqref="D4:E32">
    <cfRule type="expression" priority="14" aboveAverage="0" equalAverage="0" bottom="0" percent="0" rank="0" text="" dxfId="3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F4" activeCellId="1" sqref="C2:E2 F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4" width="10.73"/>
    <col collapsed="false" customWidth="true" hidden="false" outlineLevel="0" max="2" min="2" style="174" width="5.72"/>
    <col collapsed="false" customWidth="true" hidden="false" outlineLevel="0" max="3" min="3" style="174" width="17.73"/>
    <col collapsed="false" customWidth="true" hidden="false" outlineLevel="0" max="4" min="4" style="175" width="7.72"/>
    <col collapsed="false" customWidth="true" hidden="false" outlineLevel="0" max="7" min="5" style="174" width="7.72"/>
    <col collapsed="false" customWidth="true" hidden="false" outlineLevel="0" max="8" min="8" style="176" width="6.72"/>
    <col collapsed="false" customWidth="true" hidden="false" outlineLevel="0" max="9" min="9" style="176" width="1.73"/>
    <col collapsed="false" customWidth="true" hidden="false" outlineLevel="0" max="10" min="10" style="174" width="3.71"/>
    <col collapsed="false" customWidth="true" hidden="false" outlineLevel="0" max="12" min="11" style="176" width="7.72"/>
    <col collapsed="false" customWidth="true" hidden="false" outlineLevel="0" max="13" min="13" style="174" width="7.72"/>
    <col collapsed="false" customWidth="true" hidden="true" outlineLevel="0" max="14" min="14" style="174" width="3.98"/>
    <col collapsed="false" customWidth="true" hidden="false" outlineLevel="0" max="15" min="15" style="174" width="30.7"/>
    <col collapsed="false" customWidth="true" hidden="false" outlineLevel="0" max="16" min="16" style="174" width="7.72"/>
    <col collapsed="false" customWidth="false" hidden="false" outlineLevel="0" max="1024" min="17" style="174" width="11.45"/>
  </cols>
  <sheetData>
    <row r="1" customFormat="false" ht="15" hidden="false" customHeight="true" outlineLevel="0" collapsed="false">
      <c r="A1" s="178" t="n">
        <f aca="false">DATE(Jahr,3,1)</f>
        <v>42794</v>
      </c>
      <c r="B1" s="178"/>
      <c r="C1" s="178"/>
      <c r="D1" s="178"/>
      <c r="E1" s="178"/>
      <c r="F1" s="178"/>
      <c r="G1" s="178"/>
      <c r="H1" s="179" t="str">
        <f aca="false">"Nettoarbeitstage: "&amp;NETWORKDAYS(A1,EOMONTH(A1,0),Feiertage!A4:A39)</f>
        <v>Nettoarbeitstage: 22</v>
      </c>
      <c r="I1" s="180"/>
      <c r="J1" s="180"/>
      <c r="K1" s="181"/>
      <c r="L1" s="182"/>
      <c r="M1" s="180"/>
      <c r="N1" s="183"/>
      <c r="O1" s="184" t="str">
        <f aca="false">Voreinstellungen!C3</f>
        <v>Name, Vorname</v>
      </c>
      <c r="P1" s="184"/>
    </row>
    <row r="2" customFormat="false" ht="15" hidden="false" customHeight="true" outlineLevel="0" collapsed="false">
      <c r="A2" s="178"/>
      <c r="B2" s="178"/>
      <c r="C2" s="178"/>
      <c r="D2" s="178"/>
      <c r="E2" s="178"/>
      <c r="F2" s="178"/>
      <c r="G2" s="178"/>
      <c r="H2" s="185"/>
      <c r="I2" s="185"/>
      <c r="J2" s="185"/>
      <c r="K2" s="186"/>
      <c r="L2" s="187"/>
      <c r="M2" s="185"/>
      <c r="N2" s="188"/>
      <c r="O2" s="189" t="str">
        <f aca="false">IF(ISBLANK(Voreinstellungen!C4),"","Personal-Nr.: "&amp;Voreinstellungen!C4)</f>
        <v>Personal-Nr.: 0</v>
      </c>
      <c r="P2" s="189"/>
    </row>
    <row r="3" s="200" customFormat="true" ht="36" hidden="false" customHeight="true" outlineLevel="0" collapsed="false">
      <c r="A3" s="291" t="s">
        <v>101</v>
      </c>
      <c r="B3" s="292"/>
      <c r="C3" s="293" t="s">
        <v>32</v>
      </c>
      <c r="D3" s="294" t="s">
        <v>102</v>
      </c>
      <c r="E3" s="294" t="s">
        <v>103</v>
      </c>
      <c r="F3" s="294" t="s">
        <v>104</v>
      </c>
      <c r="G3" s="294" t="s">
        <v>105</v>
      </c>
      <c r="H3" s="295" t="s">
        <v>4</v>
      </c>
      <c r="I3" s="295"/>
      <c r="J3" s="296" t="s">
        <v>30</v>
      </c>
      <c r="K3" s="297" t="s">
        <v>106</v>
      </c>
      <c r="L3" s="196" t="s">
        <v>107</v>
      </c>
      <c r="M3" s="298" t="s">
        <v>108</v>
      </c>
      <c r="N3" s="299" t="s">
        <v>109</v>
      </c>
      <c r="O3" s="300" t="s">
        <v>110</v>
      </c>
      <c r="P3" s="297" t="s">
        <v>111</v>
      </c>
    </row>
    <row r="4" s="101" customFormat="true" ht="12.8" hidden="false" customHeight="false" outlineLevel="0" collapsed="false">
      <c r="A4" s="201" t="n">
        <f aca="false">A1</f>
        <v>42794</v>
      </c>
      <c r="B4" s="202" t="n">
        <f aca="false">A4</f>
        <v>42794</v>
      </c>
      <c r="C4" s="203" t="str">
        <f aca="false">IF(ISERROR(VLOOKUP(B4,Feiertage,2,FALSE())),"",(VLOOKUP(B4,Feiertage,2,FALSE())))</f>
        <v/>
      </c>
      <c r="D4" s="204"/>
      <c r="E4" s="204"/>
      <c r="F4" s="205" t="n">
        <f aca="false">IF(DAY(DATE(Voreinstellungen!$C$2,3,0))=29,Import!C62,Import!C61)</f>
        <v>0</v>
      </c>
      <c r="G4" s="205" t="n">
        <f aca="false">IF(DAY(DATE(Voreinstellungen!$C$2,3,0))=29,Import!D62,Import!D61)</f>
        <v>0</v>
      </c>
      <c r="H4" s="205" t="n">
        <f aca="false">IF(DAY(DATE(Voreinstellungen!$C$2,3,0))=29,Import!E62,Import!E61)</f>
        <v>0</v>
      </c>
      <c r="I4" s="206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7"/>
      <c r="K4" s="208" t="n">
        <f aca="false">IF(A4="","",IF(IF(D4&lt;E4,E4-D4,IF(E4="",0,E4-D4+1))+IF(F4&lt;G4,G4-F4,IF(G4="",0,G4-F4+1))-H4&gt;0,IF(D4&lt;E4,E4-D4,IF(E4="",0,E4-D4+1))+IF(F4&lt;G4,G4-F4,IF(G4="",0,G4-F4+1))-H4,0))</f>
        <v>0</v>
      </c>
      <c r="L4" s="209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0.291666666666667</v>
      </c>
      <c r="M4" s="210" t="n">
        <f aca="false">IF(A4="","",ROUND(K4-L4,14))</f>
        <v>-0.29166666666667</v>
      </c>
      <c r="N4" s="211" t="n">
        <f aca="true">IF(A4="","",INDIRECT(ADDRESS(MATCH(A4,SOLL_AZ_Ab,1)+11,WEEKDAY(A4,2)+3,,,"Voreinstellungen"),TRUE()))</f>
        <v>0.291666666666667</v>
      </c>
      <c r="O4" s="212"/>
      <c r="P4" s="213" t="n">
        <f aca="false">IF(A4="","",IF(M4&lt;&gt;"",ROUND(F36+M4,14),F36))</f>
        <v>-11.6666666666667</v>
      </c>
    </row>
    <row r="5" s="101" customFormat="true" ht="12.8" hidden="false" customHeight="false" outlineLevel="0" collapsed="false">
      <c r="A5" s="214" t="n">
        <f aca="false">A4+1</f>
        <v>42795</v>
      </c>
      <c r="B5" s="215" t="n">
        <f aca="false">A5</f>
        <v>42795</v>
      </c>
      <c r="C5" s="216" t="str">
        <f aca="false">IF(ISERROR(VLOOKUP(B5,Feiertage,2,FALSE())),"",(VLOOKUP(B5,Feiertage,2,FALSE())))</f>
        <v/>
      </c>
      <c r="D5" s="204"/>
      <c r="E5" s="204"/>
      <c r="F5" s="205" t="n">
        <f aca="false">IF(DAY(DATE(Voreinstellungen!$C$2,3,0))=29,Import!C63,Import!C62)</f>
        <v>0</v>
      </c>
      <c r="G5" s="205" t="n">
        <f aca="false">IF(DAY(DATE(Voreinstellungen!$C$2,3,0))=29,Import!D63,Import!D62)</f>
        <v>0</v>
      </c>
      <c r="H5" s="205" t="n">
        <f aca="false">IF(DAY(DATE(Voreinstellungen!$C$2,3,0))=29,Import!E63,Import!E62)</f>
        <v>0</v>
      </c>
      <c r="I5" s="217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8"/>
      <c r="K5" s="219" t="n">
        <f aca="false">IF(A5="","",IF(IF(D5&lt;E5,E5-D5,IF(E5="",0,E5-D5+1))+IF(F5&lt;G5,G5-F5,IF(G5="",0,G5-F5+1))-H5&gt;0,IF(D5&lt;E5,E5-D5,IF(E5="",0,E5-D5+1))+IF(F5&lt;G5,G5-F5,IF(G5="",0,G5-F5+1))-H5,0))</f>
        <v>0</v>
      </c>
      <c r="L5" s="220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21" t="n">
        <f aca="false">IF(A5="","",ROUND(K5-L5,14))</f>
        <v>-0.29166666666667</v>
      </c>
      <c r="N5" s="222" t="n">
        <f aca="true">IF(A5="","",INDIRECT(ADDRESS(MATCH(A5,SOLL_AZ_Ab,1)+11,WEEKDAY(A5,2)+3,,,"Voreinstellungen"),TRUE()))</f>
        <v>0.291666666666667</v>
      </c>
      <c r="O5" s="223"/>
      <c r="P5" s="224" t="n">
        <f aca="false">IF(A5="","",IF(M5&lt;&gt;"",ROUND(P4+M5,14),P4))</f>
        <v>-11.9583333333334</v>
      </c>
    </row>
    <row r="6" s="101" customFormat="true" ht="12.8" hidden="false" customHeight="false" outlineLevel="0" collapsed="false">
      <c r="A6" s="214" t="n">
        <f aca="false">A5+1</f>
        <v>42796</v>
      </c>
      <c r="B6" s="215" t="n">
        <f aca="false">A6</f>
        <v>42796</v>
      </c>
      <c r="C6" s="216" t="str">
        <f aca="false">IF(ISERROR(VLOOKUP(B6,Feiertage,2,FALSE())),"",(VLOOKUP(B6,Feiertage,2,FALSE())))</f>
        <v/>
      </c>
      <c r="D6" s="204"/>
      <c r="E6" s="204"/>
      <c r="F6" s="205" t="n">
        <f aca="false">IF(DAY(DATE(Voreinstellungen!$C$2,3,0))=29,Import!C64,Import!C63)</f>
        <v>0</v>
      </c>
      <c r="G6" s="205" t="n">
        <f aca="false">IF(DAY(DATE(Voreinstellungen!$C$2,3,0))=29,Import!D64,Import!D63)</f>
        <v>0</v>
      </c>
      <c r="H6" s="205" t="n">
        <f aca="false">IF(DAY(DATE(Voreinstellungen!$C$2,3,0))=29,Import!E64,Import!E63)</f>
        <v>0</v>
      </c>
      <c r="I6" s="217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8"/>
      <c r="K6" s="219" t="n">
        <f aca="false">IF(A6="","",IF(IF(D6&lt;E6,E6-D6,IF(E6="",0,E6-D6+1))+IF(F6&lt;G6,G6-F6,IF(G6="",0,G6-F6+1))-H6&gt;0,IF(D6&lt;E6,E6-D6,IF(E6="",0,E6-D6+1))+IF(F6&lt;G6,G6-F6,IF(G6="",0,G6-F6+1))-H6,0))</f>
        <v>0</v>
      </c>
      <c r="L6" s="220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21" t="n">
        <f aca="false">IF(A6="","",ROUND(K6-L6,14))</f>
        <v>-0.29166666666667</v>
      </c>
      <c r="N6" s="222" t="n">
        <f aca="true">IF(A6="","",INDIRECT(ADDRESS(MATCH(A6,SOLL_AZ_Ab,1)+11,WEEKDAY(A6,2)+3,,,"Voreinstellungen"),TRUE()))</f>
        <v>0.291666666666667</v>
      </c>
      <c r="O6" s="223"/>
      <c r="P6" s="224" t="n">
        <f aca="false">IF(A6="","",IF(M6&lt;&gt;"",ROUND(P5+M6,14),P5))</f>
        <v>-12.25</v>
      </c>
    </row>
    <row r="7" s="101" customFormat="true" ht="12.8" hidden="false" customHeight="false" outlineLevel="0" collapsed="false">
      <c r="A7" s="214" t="n">
        <f aca="false">A6+1</f>
        <v>42797</v>
      </c>
      <c r="B7" s="215" t="n">
        <f aca="false">A7</f>
        <v>42797</v>
      </c>
      <c r="C7" s="216" t="str">
        <f aca="false">IF(ISERROR(VLOOKUP(B7,Feiertage,2,FALSE())),"",(VLOOKUP(B7,Feiertage,2,FALSE())))</f>
        <v/>
      </c>
      <c r="D7" s="204"/>
      <c r="E7" s="204"/>
      <c r="F7" s="205" t="n">
        <f aca="false">IF(DAY(DATE(Voreinstellungen!$C$2,3,0))=29,Import!C65,Import!C64)</f>
        <v>0</v>
      </c>
      <c r="G7" s="205" t="n">
        <f aca="false">IF(DAY(DATE(Voreinstellungen!$C$2,3,0))=29,Import!D65,Import!D64)</f>
        <v>0</v>
      </c>
      <c r="H7" s="205" t="n">
        <f aca="false">IF(DAY(DATE(Voreinstellungen!$C$2,3,0))=29,Import!E65,Import!E64)</f>
        <v>0</v>
      </c>
      <c r="I7" s="217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8"/>
      <c r="K7" s="219" t="n">
        <f aca="false">IF(A7="","",IF(IF(D7&lt;E7,E7-D7,IF(E7="",0,E7-D7+1))+IF(F7&lt;G7,G7-F7,IF(G7="",0,G7-F7+1))-H7&gt;0,IF(D7&lt;E7,E7-D7,IF(E7="",0,E7-D7+1))+IF(F7&lt;G7,G7-F7,IF(G7="",0,G7-F7+1))-H7,0))</f>
        <v>0</v>
      </c>
      <c r="L7" s="220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21" t="n">
        <f aca="false">IF(A7="","",ROUND(K7-L7,14))</f>
        <v>-0.29166666666667</v>
      </c>
      <c r="N7" s="222" t="n">
        <f aca="true">IF(A7="","",INDIRECT(ADDRESS(MATCH(A7,SOLL_AZ_Ab,1)+11,WEEKDAY(A7,2)+3,,,"Voreinstellungen"),TRUE()))</f>
        <v>0.291666666666667</v>
      </c>
      <c r="O7" s="223"/>
      <c r="P7" s="224" t="n">
        <f aca="false">IF(A7="","",IF(M7&lt;&gt;"",ROUND(P6+M7,14),P6))</f>
        <v>-12.5416666666667</v>
      </c>
    </row>
    <row r="8" s="101" customFormat="true" ht="12.8" hidden="false" customHeight="false" outlineLevel="0" collapsed="false">
      <c r="A8" s="214" t="n">
        <f aca="false">A7+1</f>
        <v>42798</v>
      </c>
      <c r="B8" s="215" t="n">
        <f aca="false">A8</f>
        <v>42798</v>
      </c>
      <c r="C8" s="216" t="str">
        <f aca="false">IF(ISERROR(VLOOKUP(B8,Feiertage,2,FALSE())),"",(VLOOKUP(B8,Feiertage,2,FALSE())))</f>
        <v/>
      </c>
      <c r="D8" s="204"/>
      <c r="E8" s="204"/>
      <c r="F8" s="205" t="n">
        <f aca="false">IF(DAY(DATE(Voreinstellungen!$C$2,3,0))=29,Import!C66,Import!C65)</f>
        <v>0</v>
      </c>
      <c r="G8" s="205" t="n">
        <f aca="false">IF(DAY(DATE(Voreinstellungen!$C$2,3,0))=29,Import!D66,Import!D65)</f>
        <v>0</v>
      </c>
      <c r="H8" s="205" t="n">
        <f aca="false">IF(DAY(DATE(Voreinstellungen!$C$2,3,0))=29,Import!E66,Import!E65)</f>
        <v>0</v>
      </c>
      <c r="I8" s="217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8"/>
      <c r="K8" s="219" t="n">
        <f aca="false">IF(A8="","",IF(IF(D8&lt;E8,E8-D8,IF(E8="",0,E8-D8+1))+IF(F8&lt;G8,G8-F8,IF(G8="",0,G8-F8+1))-H8&gt;0,IF(D8&lt;E8,E8-D8,IF(E8="",0,E8-D8+1))+IF(F8&lt;G8,G8-F8,IF(G8="",0,G8-F8+1))-H8,0))</f>
        <v>0</v>
      </c>
      <c r="L8" s="220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21" t="n">
        <f aca="false">IF(A8="","",ROUND(K8-L8,14))</f>
        <v>-0.29166666666667</v>
      </c>
      <c r="N8" s="222" t="n">
        <f aca="true">IF(A8="","",INDIRECT(ADDRESS(MATCH(A8,SOLL_AZ_Ab,1)+11,WEEKDAY(A8,2)+3,,,"Voreinstellungen"),TRUE()))</f>
        <v>0.291666666666667</v>
      </c>
      <c r="O8" s="223"/>
      <c r="P8" s="224" t="n">
        <f aca="false">IF(A8="","",IF(M8&lt;&gt;"",ROUND(P7+M8,14),P7))</f>
        <v>-12.8333333333334</v>
      </c>
    </row>
    <row r="9" s="101" customFormat="true" ht="12.8" hidden="false" customHeight="false" outlineLevel="0" collapsed="false">
      <c r="A9" s="214" t="n">
        <f aca="false">A8+1</f>
        <v>42799</v>
      </c>
      <c r="B9" s="215" t="n">
        <f aca="false">A9</f>
        <v>42799</v>
      </c>
      <c r="C9" s="216" t="str">
        <f aca="false">IF(ISERROR(VLOOKUP(B9,Feiertage,2,FALSE())),"",(VLOOKUP(B9,Feiertage,2,FALSE())))</f>
        <v/>
      </c>
      <c r="D9" s="204"/>
      <c r="E9" s="204"/>
      <c r="F9" s="205" t="n">
        <f aca="false">IF(DAY(DATE(Voreinstellungen!$C$2,3,0))=29,Import!C67,Import!C66)</f>
        <v>0</v>
      </c>
      <c r="G9" s="205" t="n">
        <f aca="false">IF(DAY(DATE(Voreinstellungen!$C$2,3,0))=29,Import!D67,Import!D66)</f>
        <v>0</v>
      </c>
      <c r="H9" s="205" t="n">
        <f aca="false">IF(DAY(DATE(Voreinstellungen!$C$2,3,0))=29,Import!E67,Import!E66)</f>
        <v>0</v>
      </c>
      <c r="I9" s="217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8"/>
      <c r="K9" s="219" t="n">
        <f aca="false">IF(A9="","",IF(IF(D9&lt;E9,E9-D9,IF(E9="",0,E9-D9+1))+IF(F9&lt;G9,G9-F9,IF(G9="",0,G9-F9+1))-H9&gt;0,IF(D9&lt;E9,E9-D9,IF(E9="",0,E9-D9+1))+IF(F9&lt;G9,G9-F9,IF(G9="",0,G9-F9+1))-H9,0))</f>
        <v>0</v>
      </c>
      <c r="L9" s="220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</v>
      </c>
      <c r="M9" s="221" t="n">
        <f aca="false">IF(A9="","",ROUND(K9-L9,14))</f>
        <v>0</v>
      </c>
      <c r="N9" s="222" t="n">
        <f aca="true">IF(A9="","",INDIRECT(ADDRESS(MATCH(A9,SOLL_AZ_Ab,1)+11,WEEKDAY(A9,2)+3,,,"Voreinstellungen"),TRUE()))</f>
        <v>0</v>
      </c>
      <c r="O9" s="223"/>
      <c r="P9" s="224" t="n">
        <f aca="false">IF(A9="","",IF(M9&lt;&gt;"",ROUND(P8+M9,14),P8))</f>
        <v>-12.8333333333334</v>
      </c>
    </row>
    <row r="10" s="101" customFormat="true" ht="12.8" hidden="false" customHeight="false" outlineLevel="0" collapsed="false">
      <c r="A10" s="214" t="n">
        <f aca="false">A9+1</f>
        <v>42800</v>
      </c>
      <c r="B10" s="215" t="n">
        <f aca="false">A10</f>
        <v>42800</v>
      </c>
      <c r="C10" s="216" t="str">
        <f aca="false">IF(ISERROR(VLOOKUP(B10,Feiertage,2,FALSE())),"",(VLOOKUP(B10,Feiertage,2,FALSE())))</f>
        <v/>
      </c>
      <c r="D10" s="204"/>
      <c r="E10" s="204"/>
      <c r="F10" s="205" t="n">
        <f aca="false">IF(DAY(DATE(Voreinstellungen!$C$2,3,0))=29,Import!C68,Import!C67)</f>
        <v>0</v>
      </c>
      <c r="G10" s="205" t="n">
        <f aca="false">IF(DAY(DATE(Voreinstellungen!$C$2,3,0))=29,Import!D68,Import!D67)</f>
        <v>0</v>
      </c>
      <c r="H10" s="205" t="n">
        <f aca="false">IF(DAY(DATE(Voreinstellungen!$C$2,3,0))=29,Import!E68,Import!E67)</f>
        <v>0</v>
      </c>
      <c r="I10" s="217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8"/>
      <c r="K10" s="219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20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</v>
      </c>
      <c r="M10" s="221" t="n">
        <f aca="false">IF(A10="","",ROUND(K10-L10,14))</f>
        <v>0</v>
      </c>
      <c r="N10" s="222" t="n">
        <f aca="true">IF(A10="","",INDIRECT(ADDRESS(MATCH(A10,SOLL_AZ_Ab,1)+11,WEEKDAY(A10,2)+3,,,"Voreinstellungen"),TRUE()))</f>
        <v>0</v>
      </c>
      <c r="O10" s="223"/>
      <c r="P10" s="224" t="n">
        <f aca="false">IF(A10="","",IF(M10&lt;&gt;"",ROUND(P9+M10,14),P9))</f>
        <v>-12.8333333333334</v>
      </c>
    </row>
    <row r="11" s="101" customFormat="true" ht="12.8" hidden="false" customHeight="false" outlineLevel="0" collapsed="false">
      <c r="A11" s="214" t="n">
        <f aca="false">A10+1</f>
        <v>42801</v>
      </c>
      <c r="B11" s="215" t="n">
        <f aca="false">A11</f>
        <v>42801</v>
      </c>
      <c r="C11" s="216" t="str">
        <f aca="false">IF(ISERROR(VLOOKUP(B11,Feiertage,2,FALSE())),"",(VLOOKUP(B11,Feiertage,2,FALSE())))</f>
        <v>Int. Frauentag</v>
      </c>
      <c r="D11" s="204"/>
      <c r="E11" s="204"/>
      <c r="F11" s="205" t="n">
        <f aca="false">IF(DAY(DATE(Voreinstellungen!$C$2,3,0))=29,Import!C69,Import!C68)</f>
        <v>0</v>
      </c>
      <c r="G11" s="205" t="n">
        <f aca="false">IF(DAY(DATE(Voreinstellungen!$C$2,3,0))=29,Import!D69,Import!D68)</f>
        <v>0</v>
      </c>
      <c r="H11" s="205" t="n">
        <f aca="false">IF(DAY(DATE(Voreinstellungen!$C$2,3,0))=29,Import!E69,Import!E68)</f>
        <v>0</v>
      </c>
      <c r="I11" s="217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8"/>
      <c r="K11" s="219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20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</v>
      </c>
      <c r="M11" s="221" t="n">
        <f aca="false">IF(A11="","",ROUND(K11-L11,14))</f>
        <v>0</v>
      </c>
      <c r="N11" s="222" t="n">
        <f aca="true">IF(A11="","",INDIRECT(ADDRESS(MATCH(A11,SOLL_AZ_Ab,1)+11,WEEKDAY(A11,2)+3,,,"Voreinstellungen"),TRUE()))</f>
        <v>0.291666666666667</v>
      </c>
      <c r="O11" s="223"/>
      <c r="P11" s="224" t="n">
        <f aca="false">IF(A11="","",IF(M11&lt;&gt;"",ROUND(P10+M11,14),P10))</f>
        <v>-12.8333333333334</v>
      </c>
    </row>
    <row r="12" s="101" customFormat="true" ht="12.8" hidden="false" customHeight="false" outlineLevel="0" collapsed="false">
      <c r="A12" s="214" t="n">
        <f aca="false">A11+1</f>
        <v>42802</v>
      </c>
      <c r="B12" s="215" t="n">
        <f aca="false">A12</f>
        <v>42802</v>
      </c>
      <c r="C12" s="216" t="str">
        <f aca="false">IF(ISERROR(VLOOKUP(B12,Feiertage,2,FALSE())),"",(VLOOKUP(B12,Feiertage,2,FALSE())))</f>
        <v/>
      </c>
      <c r="D12" s="204"/>
      <c r="E12" s="204"/>
      <c r="F12" s="205" t="n">
        <f aca="false">IF(DAY(DATE(Voreinstellungen!$C$2,3,0))=29,Import!C70,Import!C69)</f>
        <v>0</v>
      </c>
      <c r="G12" s="205" t="n">
        <f aca="false">IF(DAY(DATE(Voreinstellungen!$C$2,3,0))=29,Import!D70,Import!D69)</f>
        <v>0</v>
      </c>
      <c r="H12" s="205" t="n">
        <f aca="false">IF(DAY(DATE(Voreinstellungen!$C$2,3,0))=29,Import!E70,Import!E69)</f>
        <v>0</v>
      </c>
      <c r="I12" s="217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8"/>
      <c r="K12" s="219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20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21" t="n">
        <f aca="false">IF(A12="","",ROUND(K12-L12,14))</f>
        <v>-0.29166666666667</v>
      </c>
      <c r="N12" s="222" t="n">
        <f aca="true">IF(A12="","",INDIRECT(ADDRESS(MATCH(A12,SOLL_AZ_Ab,1)+11,WEEKDAY(A12,2)+3,,,"Voreinstellungen"),TRUE()))</f>
        <v>0.291666666666667</v>
      </c>
      <c r="O12" s="223"/>
      <c r="P12" s="224" t="n">
        <f aca="false">IF(A12="","",IF(M12&lt;&gt;"",ROUND(P11+M12,14),P11))</f>
        <v>-13.125</v>
      </c>
    </row>
    <row r="13" s="101" customFormat="true" ht="12.8" hidden="false" customHeight="false" outlineLevel="0" collapsed="false">
      <c r="A13" s="214" t="n">
        <f aca="false">A12+1</f>
        <v>42803</v>
      </c>
      <c r="B13" s="215" t="n">
        <f aca="false">A13</f>
        <v>42803</v>
      </c>
      <c r="C13" s="216" t="str">
        <f aca="false">IF(ISERROR(VLOOKUP(B13,Feiertage,2,FALSE())),"",(VLOOKUP(B13,Feiertage,2,FALSE())))</f>
        <v/>
      </c>
      <c r="D13" s="204"/>
      <c r="E13" s="204"/>
      <c r="F13" s="205" t="n">
        <f aca="false">IF(DAY(DATE(Voreinstellungen!$C$2,3,0))=29,Import!C71,Import!C70)</f>
        <v>0</v>
      </c>
      <c r="G13" s="205" t="n">
        <f aca="false">IF(DAY(DATE(Voreinstellungen!$C$2,3,0))=29,Import!D71,Import!D70)</f>
        <v>0</v>
      </c>
      <c r="H13" s="205" t="n">
        <f aca="false">IF(DAY(DATE(Voreinstellungen!$C$2,3,0))=29,Import!E71,Import!E70)</f>
        <v>0</v>
      </c>
      <c r="I13" s="217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8"/>
      <c r="K13" s="219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20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21" t="n">
        <f aca="false">IF(A13="","",ROUND(K13-L13,14))</f>
        <v>-0.29166666666667</v>
      </c>
      <c r="N13" s="222" t="n">
        <f aca="true">IF(A13="","",INDIRECT(ADDRESS(MATCH(A13,SOLL_AZ_Ab,1)+11,WEEKDAY(A13,2)+3,,,"Voreinstellungen"),TRUE()))</f>
        <v>0.291666666666667</v>
      </c>
      <c r="O13" s="223"/>
      <c r="P13" s="224" t="n">
        <f aca="false">IF(A13="","",IF(M13&lt;&gt;"",ROUND(P12+M13,14),P12))</f>
        <v>-13.4166666666667</v>
      </c>
    </row>
    <row r="14" s="101" customFormat="true" ht="12.8" hidden="false" customHeight="false" outlineLevel="0" collapsed="false">
      <c r="A14" s="214" t="n">
        <f aca="false">A13+1</f>
        <v>42804</v>
      </c>
      <c r="B14" s="215" t="n">
        <f aca="false">A14</f>
        <v>42804</v>
      </c>
      <c r="C14" s="216" t="str">
        <f aca="false">IF(ISERROR(VLOOKUP(B14,Feiertage,2,FALSE())),"",(VLOOKUP(B14,Feiertage,2,FALSE())))</f>
        <v/>
      </c>
      <c r="D14" s="204"/>
      <c r="E14" s="204"/>
      <c r="F14" s="205" t="n">
        <f aca="false">IF(DAY(DATE(Voreinstellungen!$C$2,3,0))=29,Import!C72,Import!C71)</f>
        <v>0</v>
      </c>
      <c r="G14" s="205" t="n">
        <f aca="false">IF(DAY(DATE(Voreinstellungen!$C$2,3,0))=29,Import!D72,Import!D71)</f>
        <v>0</v>
      </c>
      <c r="H14" s="205" t="n">
        <f aca="false">IF(DAY(DATE(Voreinstellungen!$C$2,3,0))=29,Import!E72,Import!E71)</f>
        <v>0</v>
      </c>
      <c r="I14" s="217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8"/>
      <c r="K14" s="219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20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21" t="n">
        <f aca="false">IF(A14="","",ROUND(K14-L14,14))</f>
        <v>-0.29166666666667</v>
      </c>
      <c r="N14" s="222" t="n">
        <f aca="true">IF(A14="","",INDIRECT(ADDRESS(MATCH(A14,SOLL_AZ_Ab,1)+11,WEEKDAY(A14,2)+3,,,"Voreinstellungen"),TRUE()))</f>
        <v>0.291666666666667</v>
      </c>
      <c r="O14" s="223"/>
      <c r="P14" s="224" t="n">
        <f aca="false">IF(A14="","",IF(M14&lt;&gt;"",ROUND(P13+M14,14),P13))</f>
        <v>-13.7083333333334</v>
      </c>
    </row>
    <row r="15" s="101" customFormat="true" ht="12.8" hidden="false" customHeight="false" outlineLevel="0" collapsed="false">
      <c r="A15" s="214" t="n">
        <f aca="false">A14+1</f>
        <v>42805</v>
      </c>
      <c r="B15" s="215" t="n">
        <f aca="false">A15</f>
        <v>42805</v>
      </c>
      <c r="C15" s="216" t="str">
        <f aca="false">IF(ISERROR(VLOOKUP(B15,Feiertage,2,FALSE())),"",(VLOOKUP(B15,Feiertage,2,FALSE())))</f>
        <v/>
      </c>
      <c r="D15" s="204"/>
      <c r="E15" s="204"/>
      <c r="F15" s="205" t="n">
        <f aca="false">IF(DAY(DATE(Voreinstellungen!$C$2,3,0))=29,Import!C73,Import!C72)</f>
        <v>0</v>
      </c>
      <c r="G15" s="205" t="n">
        <f aca="false">IF(DAY(DATE(Voreinstellungen!$C$2,3,0))=29,Import!D73,Import!D72)</f>
        <v>0</v>
      </c>
      <c r="H15" s="205" t="n">
        <f aca="false">IF(DAY(DATE(Voreinstellungen!$C$2,3,0))=29,Import!E73,Import!E72)</f>
        <v>0</v>
      </c>
      <c r="I15" s="217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8"/>
      <c r="K15" s="219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20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21" t="n">
        <f aca="false">IF(A15="","",ROUND(K15-L15,14))</f>
        <v>-0.29166666666667</v>
      </c>
      <c r="N15" s="222" t="n">
        <f aca="true">IF(A15="","",INDIRECT(ADDRESS(MATCH(A15,SOLL_AZ_Ab,1)+11,WEEKDAY(A15,2)+3,,,"Voreinstellungen"),TRUE()))</f>
        <v>0.291666666666667</v>
      </c>
      <c r="O15" s="223"/>
      <c r="P15" s="224" t="n">
        <f aca="false">IF(A15="","",IF(M15&lt;&gt;"",ROUND(P14+M15,14),P14))</f>
        <v>-14</v>
      </c>
    </row>
    <row r="16" s="101" customFormat="true" ht="12.8" hidden="false" customHeight="false" outlineLevel="0" collapsed="false">
      <c r="A16" s="214" t="n">
        <f aca="false">A15+1</f>
        <v>42806</v>
      </c>
      <c r="B16" s="215" t="n">
        <f aca="false">A16</f>
        <v>42806</v>
      </c>
      <c r="C16" s="216" t="str">
        <f aca="false">IF(ISERROR(VLOOKUP(B16,Feiertage,2,FALSE())),"",(VLOOKUP(B16,Feiertage,2,FALSE())))</f>
        <v/>
      </c>
      <c r="D16" s="204"/>
      <c r="E16" s="204"/>
      <c r="F16" s="205" t="n">
        <f aca="false">IF(DAY(DATE(Voreinstellungen!$C$2,3,0))=29,Import!C74,Import!C73)</f>
        <v>0</v>
      </c>
      <c r="G16" s="205" t="n">
        <f aca="false">IF(DAY(DATE(Voreinstellungen!$C$2,3,0))=29,Import!D74,Import!D73)</f>
        <v>0</v>
      </c>
      <c r="H16" s="205" t="n">
        <f aca="false">IF(DAY(DATE(Voreinstellungen!$C$2,3,0))=29,Import!E74,Import!E73)</f>
        <v>0</v>
      </c>
      <c r="I16" s="217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8"/>
      <c r="K16" s="219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20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</v>
      </c>
      <c r="M16" s="221" t="n">
        <f aca="false">IF(A16="","",ROUND(K16-L16,14))</f>
        <v>0</v>
      </c>
      <c r="N16" s="222" t="n">
        <f aca="true">IF(A16="","",INDIRECT(ADDRESS(MATCH(A16,SOLL_AZ_Ab,1)+11,WEEKDAY(A16,2)+3,,,"Voreinstellungen"),TRUE()))</f>
        <v>0</v>
      </c>
      <c r="O16" s="223"/>
      <c r="P16" s="224" t="n">
        <f aca="false">IF(A16="","",IF(M16&lt;&gt;"",ROUND(P15+M16,14),P15))</f>
        <v>-14</v>
      </c>
    </row>
    <row r="17" s="101" customFormat="true" ht="12.8" hidden="false" customHeight="false" outlineLevel="0" collapsed="false">
      <c r="A17" s="214" t="n">
        <f aca="false">A16+1</f>
        <v>42807</v>
      </c>
      <c r="B17" s="215" t="n">
        <f aca="false">A17</f>
        <v>42807</v>
      </c>
      <c r="C17" s="216" t="str">
        <f aca="false">IF(ISERROR(VLOOKUP(B17,Feiertage,2,FALSE())),"",(VLOOKUP(B17,Feiertage,2,FALSE())))</f>
        <v/>
      </c>
      <c r="D17" s="204"/>
      <c r="E17" s="204"/>
      <c r="F17" s="205" t="n">
        <f aca="false">IF(DAY(DATE(Voreinstellungen!$C$2,3,0))=29,Import!C75,Import!C74)</f>
        <v>0</v>
      </c>
      <c r="G17" s="205" t="n">
        <f aca="false">IF(DAY(DATE(Voreinstellungen!$C$2,3,0))=29,Import!D75,Import!D74)</f>
        <v>0</v>
      </c>
      <c r="H17" s="205" t="n">
        <f aca="false">IF(DAY(DATE(Voreinstellungen!$C$2,3,0))=29,Import!E75,Import!E74)</f>
        <v>0</v>
      </c>
      <c r="I17" s="217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8"/>
      <c r="K17" s="219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20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</v>
      </c>
      <c r="M17" s="221" t="n">
        <f aca="false">IF(A17="","",ROUND(K17-L17,14))</f>
        <v>0</v>
      </c>
      <c r="N17" s="222" t="n">
        <f aca="true">IF(A17="","",INDIRECT(ADDRESS(MATCH(A17,SOLL_AZ_Ab,1)+11,WEEKDAY(A17,2)+3,,,"Voreinstellungen"),TRUE()))</f>
        <v>0</v>
      </c>
      <c r="O17" s="223"/>
      <c r="P17" s="224" t="n">
        <f aca="false">IF(A17="","",IF(M17&lt;&gt;"",ROUND(P16+M17,14),P16))</f>
        <v>-14</v>
      </c>
    </row>
    <row r="18" s="101" customFormat="true" ht="12.8" hidden="false" customHeight="false" outlineLevel="0" collapsed="false">
      <c r="A18" s="214" t="n">
        <f aca="false">A17+1</f>
        <v>42808</v>
      </c>
      <c r="B18" s="215" t="n">
        <f aca="false">A18</f>
        <v>42808</v>
      </c>
      <c r="C18" s="216" t="str">
        <f aca="false">IF(ISERROR(VLOOKUP(B18,Feiertage,2,FALSE())),"",(VLOOKUP(B18,Feiertage,2,FALSE())))</f>
        <v/>
      </c>
      <c r="D18" s="204"/>
      <c r="E18" s="204"/>
      <c r="F18" s="205" t="n">
        <f aca="false">IF(DAY(DATE(Voreinstellungen!$C$2,3,0))=29,Import!C76,Import!C75)</f>
        <v>0</v>
      </c>
      <c r="G18" s="205" t="n">
        <f aca="false">IF(DAY(DATE(Voreinstellungen!$C$2,3,0))=29,Import!D76,Import!D75)</f>
        <v>0</v>
      </c>
      <c r="H18" s="205" t="n">
        <f aca="false">IF(DAY(DATE(Voreinstellungen!$C$2,3,0))=29,Import!E76,Import!E75)</f>
        <v>0</v>
      </c>
      <c r="I18" s="217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8"/>
      <c r="K18" s="219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20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21" t="n">
        <f aca="false">IF(A18="","",ROUND(K18-L18,14))</f>
        <v>-0.29166666666667</v>
      </c>
      <c r="N18" s="222" t="n">
        <f aca="true">IF(A18="","",INDIRECT(ADDRESS(MATCH(A18,SOLL_AZ_Ab,1)+11,WEEKDAY(A18,2)+3,,,"Voreinstellungen"),TRUE()))</f>
        <v>0.291666666666667</v>
      </c>
      <c r="O18" s="223"/>
      <c r="P18" s="224" t="n">
        <f aca="false">IF(A18="","",IF(M18&lt;&gt;"",ROUND(P17+M18,14),P17))</f>
        <v>-14.2916666666667</v>
      </c>
    </row>
    <row r="19" s="101" customFormat="true" ht="12.8" hidden="false" customHeight="false" outlineLevel="0" collapsed="false">
      <c r="A19" s="214" t="n">
        <f aca="false">A18+1</f>
        <v>42809</v>
      </c>
      <c r="B19" s="215" t="n">
        <f aca="false">A19</f>
        <v>42809</v>
      </c>
      <c r="C19" s="216" t="str">
        <f aca="false">IF(ISERROR(VLOOKUP(B19,Feiertage,2,FALSE())),"",(VLOOKUP(B19,Feiertage,2,FALSE())))</f>
        <v/>
      </c>
      <c r="D19" s="204"/>
      <c r="E19" s="204"/>
      <c r="F19" s="205" t="n">
        <f aca="false">IF(DAY(DATE(Voreinstellungen!$C$2,3,0))=29,Import!C77,Import!C76)</f>
        <v>0</v>
      </c>
      <c r="G19" s="205" t="n">
        <f aca="false">IF(DAY(DATE(Voreinstellungen!$C$2,3,0))=29,Import!D77,Import!D76)</f>
        <v>0</v>
      </c>
      <c r="H19" s="205" t="n">
        <f aca="false">IF(DAY(DATE(Voreinstellungen!$C$2,3,0))=29,Import!E77,Import!E76)</f>
        <v>0</v>
      </c>
      <c r="I19" s="217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8"/>
      <c r="K19" s="219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20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21" t="n">
        <f aca="false">IF(A19="","",ROUND(K19-L19,14))</f>
        <v>-0.29166666666667</v>
      </c>
      <c r="N19" s="222" t="n">
        <f aca="true">IF(A19="","",INDIRECT(ADDRESS(MATCH(A19,SOLL_AZ_Ab,1)+11,WEEKDAY(A19,2)+3,,,"Voreinstellungen"),TRUE()))</f>
        <v>0.291666666666667</v>
      </c>
      <c r="O19" s="223"/>
      <c r="P19" s="224" t="n">
        <f aca="false">IF(A19="","",IF(M19&lt;&gt;"",ROUND(P18+M19,14),P18))</f>
        <v>-14.5833333333334</v>
      </c>
    </row>
    <row r="20" s="101" customFormat="true" ht="12.8" hidden="false" customHeight="false" outlineLevel="0" collapsed="false">
      <c r="A20" s="214" t="n">
        <f aca="false">A19+1</f>
        <v>42810</v>
      </c>
      <c r="B20" s="215" t="n">
        <f aca="false">A20</f>
        <v>42810</v>
      </c>
      <c r="C20" s="216" t="str">
        <f aca="false">IF(ISERROR(VLOOKUP(B20,Feiertage,2,FALSE())),"",(VLOOKUP(B20,Feiertage,2,FALSE())))</f>
        <v/>
      </c>
      <c r="D20" s="204"/>
      <c r="E20" s="204"/>
      <c r="F20" s="205" t="n">
        <f aca="false">IF(DAY(DATE(Voreinstellungen!$C$2,3,0))=29,Import!C78,Import!C77)</f>
        <v>0</v>
      </c>
      <c r="G20" s="205" t="n">
        <f aca="false">IF(DAY(DATE(Voreinstellungen!$C$2,3,0))=29,Import!D78,Import!D77)</f>
        <v>0</v>
      </c>
      <c r="H20" s="205" t="n">
        <f aca="false">IF(DAY(DATE(Voreinstellungen!$C$2,3,0))=29,Import!E78,Import!E77)</f>
        <v>0</v>
      </c>
      <c r="I20" s="217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8"/>
      <c r="K20" s="219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20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21" t="n">
        <f aca="false">IF(A20="","",ROUND(K20-L20,14))</f>
        <v>-0.29166666666667</v>
      </c>
      <c r="N20" s="222" t="n">
        <f aca="true">IF(A20="","",INDIRECT(ADDRESS(MATCH(A20,SOLL_AZ_Ab,1)+11,WEEKDAY(A20,2)+3,,,"Voreinstellungen"),TRUE()))</f>
        <v>0.291666666666667</v>
      </c>
      <c r="O20" s="223"/>
      <c r="P20" s="224" t="n">
        <f aca="false">IF(A20="","",IF(M20&lt;&gt;"",ROUND(P19+M20,14),P19))</f>
        <v>-14.8750000000001</v>
      </c>
    </row>
    <row r="21" s="101" customFormat="true" ht="12.8" hidden="false" customHeight="false" outlineLevel="0" collapsed="false">
      <c r="A21" s="214" t="n">
        <f aca="false">A20+1</f>
        <v>42811</v>
      </c>
      <c r="B21" s="215" t="n">
        <f aca="false">A21</f>
        <v>42811</v>
      </c>
      <c r="C21" s="216" t="str">
        <f aca="false">IF(ISERROR(VLOOKUP(B21,Feiertage,2,FALSE())),"",(VLOOKUP(B21,Feiertage,2,FALSE())))</f>
        <v/>
      </c>
      <c r="D21" s="204"/>
      <c r="E21" s="204"/>
      <c r="F21" s="205" t="n">
        <f aca="false">IF(DAY(DATE(Voreinstellungen!$C$2,3,0))=29,Import!C79,Import!C78)</f>
        <v>0</v>
      </c>
      <c r="G21" s="205" t="n">
        <f aca="false">IF(DAY(DATE(Voreinstellungen!$C$2,3,0))=29,Import!D79,Import!D78)</f>
        <v>0</v>
      </c>
      <c r="H21" s="205" t="n">
        <f aca="false">IF(DAY(DATE(Voreinstellungen!$C$2,3,0))=29,Import!E79,Import!E78)</f>
        <v>0</v>
      </c>
      <c r="I21" s="217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8"/>
      <c r="K21" s="219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20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21" t="n">
        <f aca="false">IF(A21="","",ROUND(K21-L21,14))</f>
        <v>-0.29166666666667</v>
      </c>
      <c r="N21" s="222" t="n">
        <f aca="true">IF(A21="","",INDIRECT(ADDRESS(MATCH(A21,SOLL_AZ_Ab,1)+11,WEEKDAY(A21,2)+3,,,"Voreinstellungen"),TRUE()))</f>
        <v>0.291666666666667</v>
      </c>
      <c r="O21" s="223"/>
      <c r="P21" s="224" t="n">
        <f aca="false">IF(A21="","",IF(M21&lt;&gt;"",ROUND(P20+M21,14),P20))</f>
        <v>-15.1666666666667</v>
      </c>
    </row>
    <row r="22" s="101" customFormat="true" ht="12.8" hidden="false" customHeight="false" outlineLevel="0" collapsed="false">
      <c r="A22" s="214" t="n">
        <f aca="false">A21+1</f>
        <v>42812</v>
      </c>
      <c r="B22" s="215" t="n">
        <f aca="false">A22</f>
        <v>42812</v>
      </c>
      <c r="C22" s="216" t="str">
        <f aca="false">IF(ISERROR(VLOOKUP(B22,Feiertage,2,FALSE())),"",(VLOOKUP(B22,Feiertage,2,FALSE())))</f>
        <v/>
      </c>
      <c r="D22" s="204"/>
      <c r="E22" s="204"/>
      <c r="F22" s="205" t="n">
        <f aca="false">IF(DAY(DATE(Voreinstellungen!$C$2,3,0))=29,Import!C80,Import!C79)</f>
        <v>0</v>
      </c>
      <c r="G22" s="205" t="n">
        <f aca="false">IF(DAY(DATE(Voreinstellungen!$C$2,3,0))=29,Import!D80,Import!D79)</f>
        <v>0</v>
      </c>
      <c r="H22" s="205" t="n">
        <f aca="false">IF(DAY(DATE(Voreinstellungen!$C$2,3,0))=29,Import!E80,Import!E79)</f>
        <v>0</v>
      </c>
      <c r="I22" s="217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8"/>
      <c r="K22" s="219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20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21" t="n">
        <f aca="false">IF(A22="","",ROUND(K22-L22,14))</f>
        <v>-0.29166666666667</v>
      </c>
      <c r="N22" s="222" t="n">
        <f aca="true">IF(A22="","",INDIRECT(ADDRESS(MATCH(A22,SOLL_AZ_Ab,1)+11,WEEKDAY(A22,2)+3,,,"Voreinstellungen"),TRUE()))</f>
        <v>0.291666666666667</v>
      </c>
      <c r="O22" s="223"/>
      <c r="P22" s="224" t="n">
        <f aca="false">IF(A22="","",IF(M22&lt;&gt;"",ROUND(P21+M22,14),P21))</f>
        <v>-15.4583333333334</v>
      </c>
    </row>
    <row r="23" s="101" customFormat="true" ht="12.8" hidden="false" customHeight="false" outlineLevel="0" collapsed="false">
      <c r="A23" s="214" t="n">
        <f aca="false">A22+1</f>
        <v>42813</v>
      </c>
      <c r="B23" s="215" t="n">
        <f aca="false">A23</f>
        <v>42813</v>
      </c>
      <c r="C23" s="216" t="str">
        <f aca="false">IF(ISERROR(VLOOKUP(B23,Feiertage,2,FALSE())),"",(VLOOKUP(B23,Feiertage,2,FALSE())))</f>
        <v/>
      </c>
      <c r="D23" s="204"/>
      <c r="E23" s="204"/>
      <c r="F23" s="205" t="n">
        <f aca="false">IF(DAY(DATE(Voreinstellungen!$C$2,3,0))=29,Import!C81,Import!C80)</f>
        <v>0</v>
      </c>
      <c r="G23" s="205" t="n">
        <f aca="false">IF(DAY(DATE(Voreinstellungen!$C$2,3,0))=29,Import!D81,Import!D80)</f>
        <v>0</v>
      </c>
      <c r="H23" s="205" t="n">
        <f aca="false">IF(DAY(DATE(Voreinstellungen!$C$2,3,0))=29,Import!E81,Import!E80)</f>
        <v>0</v>
      </c>
      <c r="I23" s="217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8"/>
      <c r="K23" s="219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20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</v>
      </c>
      <c r="M23" s="221" t="n">
        <f aca="false">IF(A23="","",ROUND(K23-L23,14))</f>
        <v>0</v>
      </c>
      <c r="N23" s="222" t="n">
        <f aca="true">IF(A23="","",INDIRECT(ADDRESS(MATCH(A23,SOLL_AZ_Ab,1)+11,WEEKDAY(A23,2)+3,,,"Voreinstellungen"),TRUE()))</f>
        <v>0</v>
      </c>
      <c r="O23" s="223"/>
      <c r="P23" s="224" t="n">
        <f aca="false">IF(A23="","",IF(M23&lt;&gt;"",ROUND(P22+M23,14),P22))</f>
        <v>-15.4583333333334</v>
      </c>
    </row>
    <row r="24" s="101" customFormat="true" ht="12.8" hidden="false" customHeight="false" outlineLevel="0" collapsed="false">
      <c r="A24" s="214" t="n">
        <f aca="false">A23+1</f>
        <v>42814</v>
      </c>
      <c r="B24" s="215" t="n">
        <f aca="false">A24</f>
        <v>42814</v>
      </c>
      <c r="C24" s="216" t="str">
        <f aca="false">IF(ISERROR(VLOOKUP(B24,Feiertage,2,FALSE())),"",(VLOOKUP(B24,Feiertage,2,FALSE())))</f>
        <v/>
      </c>
      <c r="D24" s="204"/>
      <c r="E24" s="204"/>
      <c r="F24" s="205" t="n">
        <f aca="false">IF(DAY(DATE(Voreinstellungen!$C$2,3,0))=29,Import!C82,Import!C81)</f>
        <v>0</v>
      </c>
      <c r="G24" s="205" t="n">
        <f aca="false">IF(DAY(DATE(Voreinstellungen!$C$2,3,0))=29,Import!D82,Import!D81)</f>
        <v>0</v>
      </c>
      <c r="H24" s="205" t="n">
        <f aca="false">IF(DAY(DATE(Voreinstellungen!$C$2,3,0))=29,Import!E82,Import!E81)</f>
        <v>0</v>
      </c>
      <c r="I24" s="217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8"/>
      <c r="K24" s="219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20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</v>
      </c>
      <c r="M24" s="221" t="n">
        <f aca="false">IF(A24="","",ROUND(K24-L24,14))</f>
        <v>0</v>
      </c>
      <c r="N24" s="222" t="n">
        <f aca="true">IF(A24="","",INDIRECT(ADDRESS(MATCH(A24,SOLL_AZ_Ab,1)+11,WEEKDAY(A24,2)+3,,,"Voreinstellungen"),TRUE()))</f>
        <v>0</v>
      </c>
      <c r="O24" s="223"/>
      <c r="P24" s="224" t="n">
        <f aca="false">IF(A24="","",IF(M24&lt;&gt;"",ROUND(P23+M24,14),P23))</f>
        <v>-15.4583333333334</v>
      </c>
    </row>
    <row r="25" s="101" customFormat="true" ht="12.8" hidden="false" customHeight="false" outlineLevel="0" collapsed="false">
      <c r="A25" s="214" t="n">
        <f aca="false">A24+1</f>
        <v>42815</v>
      </c>
      <c r="B25" s="215" t="n">
        <f aca="false">A25</f>
        <v>42815</v>
      </c>
      <c r="C25" s="216" t="str">
        <f aca="false">IF(ISERROR(VLOOKUP(B25,Feiertage,2,FALSE())),"",(VLOOKUP(B25,Feiertage,2,FALSE())))</f>
        <v/>
      </c>
      <c r="D25" s="204"/>
      <c r="E25" s="204"/>
      <c r="F25" s="205" t="n">
        <f aca="false">IF(DAY(DATE(Voreinstellungen!$C$2,3,0))=29,Import!C83,Import!C82)</f>
        <v>0</v>
      </c>
      <c r="G25" s="205" t="n">
        <f aca="false">IF(DAY(DATE(Voreinstellungen!$C$2,3,0))=29,Import!D83,Import!D82)</f>
        <v>0</v>
      </c>
      <c r="H25" s="205" t="n">
        <f aca="false">IF(DAY(DATE(Voreinstellungen!$C$2,3,0))=29,Import!E83,Import!E82)</f>
        <v>0</v>
      </c>
      <c r="I25" s="217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8"/>
      <c r="K25" s="219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20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21" t="n">
        <f aca="false">IF(A25="","",ROUND(K25-L25,14))</f>
        <v>-0.29166666666667</v>
      </c>
      <c r="N25" s="222" t="n">
        <f aca="true">IF(A25="","",INDIRECT(ADDRESS(MATCH(A25,SOLL_AZ_Ab,1)+11,WEEKDAY(A25,2)+3,,,"Voreinstellungen"),TRUE()))</f>
        <v>0.291666666666667</v>
      </c>
      <c r="O25" s="223"/>
      <c r="P25" s="224" t="n">
        <f aca="false">IF(A25="","",IF(M25&lt;&gt;"",ROUND(P24+M25,14),P24))</f>
        <v>-15.7500000000001</v>
      </c>
    </row>
    <row r="26" s="101" customFormat="true" ht="12.8" hidden="false" customHeight="false" outlineLevel="0" collapsed="false">
      <c r="A26" s="214" t="n">
        <f aca="false">A25+1</f>
        <v>42816</v>
      </c>
      <c r="B26" s="215" t="n">
        <f aca="false">A26</f>
        <v>42816</v>
      </c>
      <c r="C26" s="216" t="str">
        <f aca="false">IF(ISERROR(VLOOKUP(B26,Feiertage,2,FALSE())),"",(VLOOKUP(B26,Feiertage,2,FALSE())))</f>
        <v/>
      </c>
      <c r="D26" s="204"/>
      <c r="E26" s="204"/>
      <c r="F26" s="205" t="n">
        <f aca="false">IF(DAY(DATE(Voreinstellungen!$C$2,3,0))=29,Import!C84,Import!C83)</f>
        <v>0</v>
      </c>
      <c r="G26" s="205" t="n">
        <f aca="false">IF(DAY(DATE(Voreinstellungen!$C$2,3,0))=29,Import!D84,Import!D83)</f>
        <v>0</v>
      </c>
      <c r="H26" s="205" t="n">
        <f aca="false">IF(DAY(DATE(Voreinstellungen!$C$2,3,0))=29,Import!E84,Import!E83)</f>
        <v>0</v>
      </c>
      <c r="I26" s="217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8"/>
      <c r="K26" s="219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20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21" t="n">
        <f aca="false">IF(A26="","",ROUND(K26-L26,14))</f>
        <v>-0.29166666666667</v>
      </c>
      <c r="N26" s="222" t="n">
        <f aca="true">IF(A26="","",INDIRECT(ADDRESS(MATCH(A26,SOLL_AZ_Ab,1)+11,WEEKDAY(A26,2)+3,,,"Voreinstellungen"),TRUE()))</f>
        <v>0.291666666666667</v>
      </c>
      <c r="O26" s="223"/>
      <c r="P26" s="224" t="n">
        <f aca="false">IF(A26="","",IF(M26&lt;&gt;"",ROUND(P25+M26,14),P25))</f>
        <v>-16.0416666666667</v>
      </c>
    </row>
    <row r="27" s="101" customFormat="true" ht="12.8" hidden="false" customHeight="false" outlineLevel="0" collapsed="false">
      <c r="A27" s="214" t="n">
        <f aca="false">A26+1</f>
        <v>42817</v>
      </c>
      <c r="B27" s="215" t="n">
        <f aca="false">A27</f>
        <v>42817</v>
      </c>
      <c r="C27" s="216" t="str">
        <f aca="false">IF(ISERROR(VLOOKUP(B27,Feiertage,2,FALSE())),"",(VLOOKUP(B27,Feiertage,2,FALSE())))</f>
        <v/>
      </c>
      <c r="D27" s="204"/>
      <c r="E27" s="204"/>
      <c r="F27" s="205" t="n">
        <f aca="false">IF(DAY(DATE(Voreinstellungen!$C$2,3,0))=29,Import!C85,Import!C84)</f>
        <v>0</v>
      </c>
      <c r="G27" s="205" t="n">
        <f aca="false">IF(DAY(DATE(Voreinstellungen!$C$2,3,0))=29,Import!D85,Import!D84)</f>
        <v>0</v>
      </c>
      <c r="H27" s="205" t="n">
        <f aca="false">IF(DAY(DATE(Voreinstellungen!$C$2,3,0))=29,Import!E85,Import!E84)</f>
        <v>0</v>
      </c>
      <c r="I27" s="217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8"/>
      <c r="K27" s="219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20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21" t="n">
        <f aca="false">IF(A27="","",ROUND(K27-L27,14))</f>
        <v>-0.29166666666667</v>
      </c>
      <c r="N27" s="222" t="n">
        <f aca="true">IF(A27="","",INDIRECT(ADDRESS(MATCH(A27,SOLL_AZ_Ab,1)+11,WEEKDAY(A27,2)+3,,,"Voreinstellungen"),TRUE()))</f>
        <v>0.291666666666667</v>
      </c>
      <c r="O27" s="223"/>
      <c r="P27" s="224" t="n">
        <f aca="false">IF(A27="","",IF(M27&lt;&gt;"",ROUND(P26+M27,14),P26))</f>
        <v>-16.3333333333334</v>
      </c>
    </row>
    <row r="28" s="101" customFormat="true" ht="12.8" hidden="false" customHeight="false" outlineLevel="0" collapsed="false">
      <c r="A28" s="214" t="n">
        <f aca="false">A27+1</f>
        <v>42818</v>
      </c>
      <c r="B28" s="215" t="n">
        <f aca="false">A28</f>
        <v>42818</v>
      </c>
      <c r="C28" s="216" t="str">
        <f aca="false">IF(ISERROR(VLOOKUP(B28,Feiertage,2,FALSE())),"",(VLOOKUP(B28,Feiertage,2,FALSE())))</f>
        <v/>
      </c>
      <c r="D28" s="204"/>
      <c r="E28" s="204"/>
      <c r="F28" s="205" t="n">
        <f aca="false">IF(DAY(DATE(Voreinstellungen!$C$2,3,0))=29,Import!C86,Import!C85)</f>
        <v>0</v>
      </c>
      <c r="G28" s="205" t="n">
        <f aca="false">IF(DAY(DATE(Voreinstellungen!$C$2,3,0))=29,Import!D86,Import!D85)</f>
        <v>0</v>
      </c>
      <c r="H28" s="205" t="n">
        <f aca="false">IF(DAY(DATE(Voreinstellungen!$C$2,3,0))=29,Import!E86,Import!E85)</f>
        <v>0</v>
      </c>
      <c r="I28" s="217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8"/>
      <c r="K28" s="219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20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21" t="n">
        <f aca="false">IF(A28="","",ROUND(K28-L28,14))</f>
        <v>-0.29166666666667</v>
      </c>
      <c r="N28" s="222" t="n">
        <f aca="true">IF(A28="","",INDIRECT(ADDRESS(MATCH(A28,SOLL_AZ_Ab,1)+11,WEEKDAY(A28,2)+3,,,"Voreinstellungen"),TRUE()))</f>
        <v>0.291666666666667</v>
      </c>
      <c r="O28" s="223"/>
      <c r="P28" s="224" t="n">
        <f aca="false">IF(A28="","",IF(M28&lt;&gt;"",ROUND(P27+M28,14),P27))</f>
        <v>-16.6250000000001</v>
      </c>
    </row>
    <row r="29" s="101" customFormat="true" ht="12.8" hidden="false" customHeight="false" outlineLevel="0" collapsed="false">
      <c r="A29" s="214" t="n">
        <f aca="false">A28+1</f>
        <v>42819</v>
      </c>
      <c r="B29" s="215" t="n">
        <f aca="false">A29</f>
        <v>42819</v>
      </c>
      <c r="C29" s="216" t="str">
        <f aca="false">IF(ISERROR(VLOOKUP(B29,Feiertage,2,FALSE())),"",(VLOOKUP(B29,Feiertage,2,FALSE())))</f>
        <v/>
      </c>
      <c r="D29" s="204"/>
      <c r="E29" s="204"/>
      <c r="F29" s="205" t="n">
        <f aca="false">IF(DAY(DATE(Voreinstellungen!$C$2,3,0))=29,Import!C87,Import!C86)</f>
        <v>0</v>
      </c>
      <c r="G29" s="205" t="n">
        <f aca="false">IF(DAY(DATE(Voreinstellungen!$C$2,3,0))=29,Import!D87,Import!D86)</f>
        <v>0</v>
      </c>
      <c r="H29" s="205" t="n">
        <f aca="false">IF(DAY(DATE(Voreinstellungen!$C$2,3,0))=29,Import!E87,Import!E86)</f>
        <v>0</v>
      </c>
      <c r="I29" s="217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8"/>
      <c r="K29" s="219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20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21" t="n">
        <f aca="false">IF(A29="","",ROUND(K29-L29,14))</f>
        <v>-0.29166666666667</v>
      </c>
      <c r="N29" s="222" t="n">
        <f aca="true">IF(A29="","",INDIRECT(ADDRESS(MATCH(A29,SOLL_AZ_Ab,1)+11,WEEKDAY(A29,2)+3,,,"Voreinstellungen"),TRUE()))</f>
        <v>0.291666666666667</v>
      </c>
      <c r="O29" s="223"/>
      <c r="P29" s="224" t="n">
        <f aca="false">IF(A29="","",IF(M29&lt;&gt;"",ROUND(P28+M29,14),P28))</f>
        <v>-16.9166666666667</v>
      </c>
    </row>
    <row r="30" s="101" customFormat="true" ht="12.8" hidden="false" customHeight="false" outlineLevel="0" collapsed="false">
      <c r="A30" s="214" t="n">
        <f aca="false">A29+1</f>
        <v>42820</v>
      </c>
      <c r="B30" s="215" t="n">
        <f aca="false">A30</f>
        <v>42820</v>
      </c>
      <c r="C30" s="216" t="str">
        <f aca="false">IF(ISERROR(VLOOKUP(B30,Feiertage,2,FALSE())),"",(VLOOKUP(B30,Feiertage,2,FALSE())))</f>
        <v/>
      </c>
      <c r="D30" s="204"/>
      <c r="E30" s="204"/>
      <c r="F30" s="205" t="n">
        <f aca="false">IF(DAY(DATE(Voreinstellungen!$C$2,3,0))=29,Import!C88,Import!C87)</f>
        <v>0</v>
      </c>
      <c r="G30" s="205" t="n">
        <f aca="false">IF(DAY(DATE(Voreinstellungen!$C$2,3,0))=29,Import!D88,Import!D87)</f>
        <v>0</v>
      </c>
      <c r="H30" s="205" t="n">
        <f aca="false">IF(DAY(DATE(Voreinstellungen!$C$2,3,0))=29,Import!E88,Import!E87)</f>
        <v>0</v>
      </c>
      <c r="I30" s="217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8"/>
      <c r="K30" s="219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20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</v>
      </c>
      <c r="M30" s="221" t="n">
        <f aca="false">IF(A30="","",ROUND(K30-L30,14))</f>
        <v>0</v>
      </c>
      <c r="N30" s="222" t="n">
        <f aca="true">IF(A30="","",INDIRECT(ADDRESS(MATCH(A30,SOLL_AZ_Ab,1)+11,WEEKDAY(A30,2)+3,,,"Voreinstellungen"),TRUE()))</f>
        <v>0</v>
      </c>
      <c r="O30" s="223"/>
      <c r="P30" s="224" t="n">
        <f aca="false">IF(A30="","",IF(M30&lt;&gt;"",ROUND(P29+M30,14),P29))</f>
        <v>-16.9166666666667</v>
      </c>
    </row>
    <row r="31" s="101" customFormat="true" ht="12.8" hidden="false" customHeight="false" outlineLevel="0" collapsed="false">
      <c r="A31" s="214" t="n">
        <f aca="false">A30+1</f>
        <v>42821</v>
      </c>
      <c r="B31" s="215" t="n">
        <f aca="false">A31</f>
        <v>42821</v>
      </c>
      <c r="C31" s="216" t="str">
        <f aca="false">IF(ISERROR(VLOOKUP(B31,Feiertage,2,FALSE())),"",(VLOOKUP(B31,Feiertage,2,FALSE())))</f>
        <v/>
      </c>
      <c r="D31" s="204"/>
      <c r="E31" s="204"/>
      <c r="F31" s="205" t="n">
        <f aca="false">IF(DAY(DATE(Voreinstellungen!$C$2,3,0))=29,Import!C89,Import!C88)</f>
        <v>0</v>
      </c>
      <c r="G31" s="205" t="n">
        <f aca="false">IF(DAY(DATE(Voreinstellungen!$C$2,3,0))=29,Import!D89,Import!D88)</f>
        <v>0</v>
      </c>
      <c r="H31" s="205" t="n">
        <f aca="false">IF(DAY(DATE(Voreinstellungen!$C$2,3,0))=29,Import!E89,Import!E88)</f>
        <v>0</v>
      </c>
      <c r="I31" s="217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8"/>
      <c r="K31" s="219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20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</v>
      </c>
      <c r="M31" s="221" t="n">
        <f aca="false">IF(A31="","",ROUND(K31-L31,14))</f>
        <v>0</v>
      </c>
      <c r="N31" s="222" t="n">
        <f aca="true">IF(A31="","",INDIRECT(ADDRESS(MATCH(A31,SOLL_AZ_Ab,1)+11,WEEKDAY(A31,2)+3,,,"Voreinstellungen"),TRUE()))</f>
        <v>0</v>
      </c>
      <c r="O31" s="223"/>
      <c r="P31" s="224" t="n">
        <f aca="false">IF(A31="","",IF(M31&lt;&gt;"",ROUND(P30+M31,14),P30))</f>
        <v>-16.9166666666667</v>
      </c>
    </row>
    <row r="32" s="101" customFormat="true" ht="12.8" hidden="false" customHeight="false" outlineLevel="0" collapsed="false">
      <c r="A32" s="214" t="n">
        <f aca="false">IF(MONTH(A31+1)&gt;MONTH(A31),"",A31+1)</f>
        <v>42822</v>
      </c>
      <c r="B32" s="215" t="n">
        <f aca="false">A32</f>
        <v>42822</v>
      </c>
      <c r="C32" s="216" t="str">
        <f aca="false">IF(ISERROR(VLOOKUP(A32,Feiertage,2,FALSE())),"",(VLOOKUP(A32,Feiertage,2,FALSE())))</f>
        <v/>
      </c>
      <c r="D32" s="204"/>
      <c r="E32" s="204"/>
      <c r="F32" s="205" t="n">
        <f aca="false">IF(DAY(DATE(Voreinstellungen!$C$2,3,0))=29,Import!C90,Import!C89)</f>
        <v>0</v>
      </c>
      <c r="G32" s="205" t="n">
        <f aca="false">IF(DAY(DATE(Voreinstellungen!$C$2,3,0))=29,Import!D90,Import!D89)</f>
        <v>0</v>
      </c>
      <c r="H32" s="205" t="n">
        <f aca="false">IF(DAY(DATE(Voreinstellungen!$C$2,3,0))=29,Import!E90,Import!E89)</f>
        <v>0</v>
      </c>
      <c r="I32" s="217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8"/>
      <c r="K32" s="219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20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21" t="n">
        <f aca="false">IF(A32="","",ROUND(K32-L32,14))</f>
        <v>-0.29166666666667</v>
      </c>
      <c r="N32" s="222" t="n">
        <f aca="true">IF(A32="","",INDIRECT(ADDRESS(MATCH(A32,SOLL_AZ_Ab,1)+11,WEEKDAY(A32,2)+3,,,"Voreinstellungen"),TRUE()))</f>
        <v>0.291666666666667</v>
      </c>
      <c r="O32" s="223"/>
      <c r="P32" s="224" t="n">
        <f aca="false">IF(A32="","",IF(M32&lt;&gt;"",ROUND(P31+M32,14),P31))</f>
        <v>-17.2083333333334</v>
      </c>
    </row>
    <row r="33" s="101" customFormat="true" ht="12.8" hidden="false" customHeight="false" outlineLevel="0" collapsed="false">
      <c r="A33" s="214" t="n">
        <f aca="false">IF(MONTH(A31+2)&gt;MONTH(A31),"",A31+2)</f>
        <v>42823</v>
      </c>
      <c r="B33" s="215" t="n">
        <f aca="false">A33</f>
        <v>42823</v>
      </c>
      <c r="C33" s="216" t="str">
        <f aca="false">IF(ISERROR(VLOOKUP(A33,Feiertage,2,FALSE())),"",(VLOOKUP(A33,Feiertage,2,FALSE())))</f>
        <v/>
      </c>
      <c r="D33" s="204"/>
      <c r="E33" s="204"/>
      <c r="F33" s="205" t="n">
        <f aca="false">IF(DAY(DATE(Voreinstellungen!$C$2,3,0))=29,Import!C91,Import!C90)</f>
        <v>0</v>
      </c>
      <c r="G33" s="205" t="n">
        <f aca="false">IF(DAY(DATE(Voreinstellungen!$C$2,3,0))=29,Import!D91,Import!D90)</f>
        <v>0</v>
      </c>
      <c r="H33" s="205" t="n">
        <f aca="false">IF(DAY(DATE(Voreinstellungen!$C$2,3,0))=29,Import!E91,Import!E90)</f>
        <v>0</v>
      </c>
      <c r="I33" s="217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8"/>
      <c r="K33" s="219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20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21" t="n">
        <f aca="false">IF(A33="","",ROUND(K33-L33,14))</f>
        <v>-0.29166666666667</v>
      </c>
      <c r="N33" s="222" t="n">
        <f aca="true">IF(A33="","",INDIRECT(ADDRESS(MATCH(A33,SOLL_AZ_Ab,1)+11,WEEKDAY(A33,2)+3,,,"Voreinstellungen"),TRUE()))</f>
        <v>0.291666666666667</v>
      </c>
      <c r="O33" s="223"/>
      <c r="P33" s="224" t="n">
        <f aca="false">IF(A33="","",IF(M33&lt;&gt;"",ROUND(P32+M33,14),P32))</f>
        <v>-17.5000000000001</v>
      </c>
    </row>
    <row r="34" s="101" customFormat="true" ht="12.8" hidden="false" customHeight="false" outlineLevel="0" collapsed="false">
      <c r="A34" s="225" t="n">
        <f aca="false">IF(MONTH(A31+3)&gt;MONTH(A31),"",A31+3)</f>
        <v>42824</v>
      </c>
      <c r="B34" s="226" t="n">
        <f aca="false">A34</f>
        <v>42824</v>
      </c>
      <c r="C34" s="227" t="str">
        <f aca="false">IF(ISERROR(VLOOKUP(A34,Feiertage,2,FALSE())),"",(VLOOKUP(A34,Feiertage,2,FALSE())))</f>
        <v/>
      </c>
      <c r="D34" s="204"/>
      <c r="E34" s="204"/>
      <c r="F34" s="205" t="n">
        <f aca="false">IF(DAY(DATE(Voreinstellungen!$C$2,3,0))=29,Import!C92,Import!C91)</f>
        <v>0</v>
      </c>
      <c r="G34" s="205" t="n">
        <f aca="false">IF(DAY(DATE(Voreinstellungen!$C$2,3,0))=29,Import!D92,Import!D91)</f>
        <v>0</v>
      </c>
      <c r="H34" s="205" t="n">
        <f aca="false">IF(DAY(DATE(Voreinstellungen!$C$2,3,0))=29,Import!E92,Import!E91)</f>
        <v>0</v>
      </c>
      <c r="I34" s="228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9"/>
      <c r="K34" s="230" t="n">
        <f aca="false">IF(A34="","",IF(IF(D34&lt;E34,E34-D34,IF(E34="",0,E34-D34+1))+IF(F34&lt;G34,G34-F34,IF(G34="",0,G34-F34+1))-H34&gt;0,IF(D34&lt;E34,E34-D34,IF(E34="",0,E34-D34+1))+IF(F34&lt;G34,G34-F34,IF(G34="",0,G34-F34+1))-H34,0))</f>
        <v>0</v>
      </c>
      <c r="L34" s="231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0.291666666666667</v>
      </c>
      <c r="M34" s="232" t="n">
        <f aca="false">IF(A34="","",ROUND(K34-L34,14))</f>
        <v>-0.29166666666667</v>
      </c>
      <c r="N34" s="233" t="n">
        <f aca="true">IF(A34="","",INDIRECT(ADDRESS(MATCH(A34,SOLL_AZ_Ab,1)+11,WEEKDAY(A34,2)+3,,,"Voreinstellungen"),TRUE()))</f>
        <v>0.291666666666667</v>
      </c>
      <c r="O34" s="234"/>
      <c r="P34" s="235" t="n">
        <f aca="false">IF(A34="","",IF(M34&lt;&gt;"",ROUND(P33+M34,14),P33))</f>
        <v>-17.7916666666668</v>
      </c>
    </row>
    <row r="35" s="101" customFormat="true" ht="11.5" hidden="false" customHeight="false" outlineLevel="0" collapsed="false">
      <c r="B35" s="236"/>
      <c r="C35" s="236"/>
      <c r="D35" s="236"/>
      <c r="E35" s="237"/>
      <c r="F35" s="237"/>
      <c r="G35" s="238"/>
      <c r="H35" s="239"/>
      <c r="I35" s="239"/>
      <c r="J35" s="239"/>
      <c r="K35" s="238"/>
      <c r="L35" s="240"/>
      <c r="M35" s="240"/>
      <c r="N35" s="89"/>
      <c r="O35" s="89"/>
      <c r="P35" s="89"/>
    </row>
    <row r="36" s="177" customFormat="true" ht="12.75" hidden="false" customHeight="true" outlineLevel="0" collapsed="false">
      <c r="A36" s="241"/>
      <c r="B36" s="242"/>
      <c r="C36" s="242"/>
      <c r="D36" s="243"/>
      <c r="E36" s="244" t="str">
        <f aca="false">"Übertrag "&amp;TEXT(DATE(YEAR(A1),MONTH(A1)-1,1),"MMMM JJJJ")&amp;":"</f>
        <v>Übertrag Februar 2021:</v>
      </c>
      <c r="F36" s="245" t="n">
        <f aca="false">Februar!F40</f>
        <v>-11.375</v>
      </c>
      <c r="G36" s="176"/>
      <c r="H36" s="176"/>
      <c r="I36" s="246"/>
      <c r="J36" s="247" t="n">
        <f aca="false">COUNTIF(J4:J34,Voreinstellungen!B21)+SUMIF(J4:J34,Voreinstellungen!B22,Berechnungen!H2:H32)</f>
        <v>0</v>
      </c>
      <c r="K36" s="248" t="s">
        <v>112</v>
      </c>
      <c r="L36" s="248"/>
      <c r="M36" s="248"/>
      <c r="N36" s="248"/>
      <c r="O36" s="248"/>
      <c r="P36" s="249" t="n">
        <f aca="false">(SUMIF(J4:J34,Voreinstellungen!B21,L4:L34)-SUMIF(J4:J34,Voreinstellungen!B21,N4:N34)+SUMIF(J4:J34,Voreinstellungen!B22,L4:L34)-SUMIF(J4:J34,Voreinstellungen!B22,N4:N34))*-1</f>
        <v>-0</v>
      </c>
    </row>
    <row r="37" s="177" customFormat="true" ht="12.75" hidden="false" customHeight="true" outlineLevel="0" collapsed="false">
      <c r="A37" s="250"/>
      <c r="B37" s="251"/>
      <c r="C37" s="251"/>
      <c r="D37" s="252"/>
      <c r="E37" s="253" t="str">
        <f aca="false">"SOLL Arbeitszeit ("&amp;TEXT(A1,"MMMM")&amp;"):"</f>
        <v>SOLL Arbeitszeit (März):</v>
      </c>
      <c r="F37" s="254" t="n">
        <f aca="false">SUM(L4:L34)</f>
        <v>6.41666666666667</v>
      </c>
      <c r="G37" s="176"/>
      <c r="H37" s="176"/>
      <c r="I37" s="255"/>
      <c r="J37" s="256" t="n">
        <f aca="false">COUNTIF(J4:J34,Voreinstellungen!B25)+(COUNTIF(J4:J34,Voreinstellungen!B26)*Voreinstellungen!C26)</f>
        <v>0</v>
      </c>
      <c r="K37" s="257" t="str">
        <f aca="false">"Urlaub (U/UH) aktuell noch Verfügbar: "&amp;Voreinstellungen!C38&amp;" Tag(e)"</f>
        <v>Urlaub (U/UH) aktuell noch Verfügbar: 30 Tag(e)</v>
      </c>
      <c r="L37" s="257"/>
      <c r="M37" s="257"/>
      <c r="N37" s="257"/>
      <c r="O37" s="257"/>
      <c r="P37" s="258" t="n">
        <f aca="false">SUMIF(J4:J34,Voreinstellungen!B25,N4:N34)+(SUMIF(J4:J34,Voreinstellungen!B26,N4:N34)*0.5)</f>
        <v>0</v>
      </c>
    </row>
    <row r="38" s="177" customFormat="true" ht="12.75" hidden="false" customHeight="true" outlineLevel="0" collapsed="false">
      <c r="A38" s="259"/>
      <c r="B38" s="260"/>
      <c r="C38" s="260"/>
      <c r="D38" s="252"/>
      <c r="E38" s="253" t="str">
        <f aca="false">"IST Arbeitszeit ("&amp;TEXT(A1,"MMMM")&amp;"):"</f>
        <v>IST Arbeitszeit (März):</v>
      </c>
      <c r="F38" s="261" t="n">
        <f aca="false">SUM(K4:K34)</f>
        <v>0</v>
      </c>
      <c r="G38" s="176"/>
      <c r="H38" s="176"/>
      <c r="I38" s="255"/>
      <c r="J38" s="262" t="n">
        <f aca="false">COUNTIF(J4:J34,"G")</f>
        <v>0</v>
      </c>
      <c r="K38" s="257" t="s">
        <v>113</v>
      </c>
      <c r="L38" s="257"/>
      <c r="M38" s="257"/>
      <c r="N38" s="257"/>
      <c r="O38" s="257"/>
      <c r="P38" s="263"/>
    </row>
    <row r="39" s="177" customFormat="true" ht="12.75" hidden="false" customHeight="true" outlineLevel="0" collapsed="false">
      <c r="A39" s="259"/>
      <c r="B39" s="260"/>
      <c r="C39" s="260"/>
      <c r="D39" s="252"/>
      <c r="E39" s="264" t="s">
        <v>114</v>
      </c>
      <c r="F39" s="265"/>
      <c r="G39" s="176"/>
      <c r="H39" s="176"/>
      <c r="I39" s="266"/>
      <c r="J39" s="256" t="n">
        <f aca="false">COUNTIF(J4:J34,Voreinstellungen!B23)+SUMIF(J4:J34,Voreinstellungen!B24,Berechnungen!H2:H32)</f>
        <v>0</v>
      </c>
      <c r="K39" s="257" t="s">
        <v>115</v>
      </c>
      <c r="L39" s="257"/>
      <c r="M39" s="257"/>
      <c r="N39" s="257"/>
      <c r="O39" s="257"/>
      <c r="P39" s="267" t="n">
        <f aca="false">(SUMIF(J4:J34,Voreinstellungen!B23,L4:L34)-SUMIF(J4:J34,Voreinstellungen!B23,N4:N34)+SUMIF(J4:J34,Voreinstellungen!B24,L4:L34)-SUMIF(J4:J34,Voreinstellungen!B24,N4:N34))*-1</f>
        <v>-0</v>
      </c>
    </row>
    <row r="40" s="177" customFormat="true" ht="12.75" hidden="false" customHeight="true" outlineLevel="0" collapsed="false">
      <c r="A40" s="268"/>
      <c r="B40" s="269"/>
      <c r="C40" s="269"/>
      <c r="D40" s="270"/>
      <c r="E40" s="271" t="s">
        <v>116</v>
      </c>
      <c r="F40" s="272" t="n">
        <f aca="false">ROUND(F38+F36-F39-F37,14)</f>
        <v>-17.7916666666667</v>
      </c>
      <c r="G40" s="176"/>
      <c r="H40" s="176"/>
      <c r="I40" s="273"/>
      <c r="J40" s="274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5" t="s">
        <v>117</v>
      </c>
      <c r="L40" s="275"/>
      <c r="M40" s="275"/>
      <c r="N40" s="275"/>
      <c r="O40" s="275"/>
      <c r="P40" s="276"/>
    </row>
    <row r="41" s="177" customFormat="true" ht="12.75" hidden="false" customHeight="true" outlineLevel="0" collapsed="false">
      <c r="A41" s="174"/>
      <c r="B41" s="174"/>
      <c r="C41" s="174"/>
      <c r="D41" s="175"/>
      <c r="E41" s="174"/>
      <c r="F41" s="174"/>
      <c r="G41" s="174"/>
      <c r="H41" s="176"/>
      <c r="I41" s="176"/>
      <c r="J41" s="176"/>
      <c r="K41" s="174"/>
      <c r="L41" s="176"/>
      <c r="M41" s="176"/>
      <c r="N41" s="174"/>
      <c r="O41" s="174"/>
      <c r="P41" s="174"/>
    </row>
    <row r="42" s="177" customFormat="true" ht="12.75" hidden="false" customHeight="true" outlineLevel="0" collapsed="false">
      <c r="A42" s="277"/>
      <c r="B42" s="277"/>
      <c r="C42" s="277"/>
      <c r="D42" s="277"/>
      <c r="E42" s="277"/>
      <c r="F42" s="278"/>
      <c r="G42" s="174"/>
      <c r="H42" s="176"/>
      <c r="I42" s="176"/>
      <c r="J42" s="279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80" t="str">
        <f aca="false">IF(Voreinstellungen!A28="","",REPT(Voreinstellungen!A28,1) &amp; " (" &amp; REPT(Voreinstellungen!B28,1) &amp; ")")</f>
        <v>Bereitschaft (B)</v>
      </c>
      <c r="L42" s="280"/>
      <c r="M42" s="280"/>
      <c r="N42" s="280"/>
      <c r="O42" s="280"/>
      <c r="P42" s="281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7" customFormat="true" ht="12.75" hidden="false" customHeight="true" outlineLevel="0" collapsed="false">
      <c r="A43" s="282"/>
      <c r="B43" s="282"/>
      <c r="C43" s="282"/>
      <c r="D43" s="282"/>
      <c r="E43" s="282"/>
      <c r="F43" s="283"/>
      <c r="G43" s="174"/>
      <c r="H43" s="176"/>
      <c r="I43" s="176"/>
      <c r="J43" s="284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5" t="str">
        <f aca="false">IF(Voreinstellungen!A29="","",REPT(Voreinstellungen!A29,1) &amp; " (" &amp; REPT(Voreinstellungen!B29,1) &amp; ")")</f>
        <v>Eigener Code 1 (E1)</v>
      </c>
      <c r="L43" s="285"/>
      <c r="M43" s="285"/>
      <c r="N43" s="285"/>
      <c r="O43" s="285"/>
      <c r="P43" s="267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7" customFormat="true" ht="12.75" hidden="false" customHeight="true" outlineLevel="0" collapsed="false">
      <c r="A44" s="286" t="s">
        <v>70</v>
      </c>
      <c r="B44" s="286"/>
      <c r="C44" s="286"/>
      <c r="D44" s="286"/>
      <c r="E44" s="286"/>
      <c r="F44" s="287" t="s">
        <v>118</v>
      </c>
      <c r="G44" s="174"/>
      <c r="H44" s="176"/>
      <c r="I44" s="176"/>
      <c r="J44" s="284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5" t="str">
        <f aca="false">IF(Voreinstellungen!A30="","",REPT(Voreinstellungen!A30,1) &amp; " (" &amp; REPT(Voreinstellungen!B30,1) &amp; ")")</f>
        <v>Eigener Code 2 (E2)</v>
      </c>
      <c r="L44" s="285"/>
      <c r="M44" s="285"/>
      <c r="N44" s="285"/>
      <c r="O44" s="285"/>
      <c r="P44" s="267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7" customFormat="true" ht="12.75" hidden="false" customHeight="true" outlineLevel="0" collapsed="false">
      <c r="A45" s="277"/>
      <c r="B45" s="277"/>
      <c r="C45" s="277"/>
      <c r="D45" s="277"/>
      <c r="E45" s="277"/>
      <c r="F45" s="278"/>
      <c r="G45" s="174"/>
      <c r="H45" s="176"/>
      <c r="I45" s="176"/>
      <c r="J45" s="284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5" t="str">
        <f aca="false">IF(Voreinstellungen!A31="","",REPT(Voreinstellungen!A31,1) &amp; " (" &amp; REPT(Voreinstellungen!B31,1) &amp; ")")</f>
        <v>Eigener Code 3 (E3)</v>
      </c>
      <c r="L45" s="285"/>
      <c r="M45" s="285"/>
      <c r="N45" s="285"/>
      <c r="O45" s="285"/>
      <c r="P45" s="267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7" customFormat="true" ht="12.75" hidden="false" customHeight="true" outlineLevel="0" collapsed="false">
      <c r="A46" s="282"/>
      <c r="B46" s="282"/>
      <c r="C46" s="282"/>
      <c r="D46" s="282"/>
      <c r="E46" s="282"/>
      <c r="F46" s="283"/>
      <c r="G46" s="174"/>
      <c r="H46" s="176"/>
      <c r="I46" s="176"/>
      <c r="J46" s="284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5" t="str">
        <f aca="false">IF(Voreinstellungen!A32="","",REPT(Voreinstellungen!A32,1) &amp; " (" &amp; REPT(Voreinstellungen!B32,1) &amp; ")")</f>
        <v>Eigener Code 4 (E4)</v>
      </c>
      <c r="L46" s="285"/>
      <c r="M46" s="285"/>
      <c r="N46" s="285"/>
      <c r="O46" s="285"/>
      <c r="P46" s="267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7" customFormat="true" ht="12.75" hidden="false" customHeight="true" outlineLevel="0" collapsed="false">
      <c r="A47" s="286" t="s">
        <v>70</v>
      </c>
      <c r="B47" s="286"/>
      <c r="C47" s="286"/>
      <c r="D47" s="286"/>
      <c r="E47" s="286"/>
      <c r="F47" s="287" t="s">
        <v>119</v>
      </c>
      <c r="G47" s="174"/>
      <c r="H47" s="176"/>
      <c r="I47" s="176"/>
      <c r="J47" s="288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9" t="str">
        <f aca="false">IF(Voreinstellungen!A33="","",REPT(Voreinstellungen!A33,1) &amp; " (" &amp; REPT(Voreinstellungen!B33,1) &amp; ")")</f>
        <v>Eigener Code 5 (E5)</v>
      </c>
      <c r="L47" s="289"/>
      <c r="M47" s="289"/>
      <c r="N47" s="289"/>
      <c r="O47" s="289"/>
      <c r="P47" s="290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BFK4H0k9Omv71zyzlihvMOSwc8LUjl7yHDk5M9YhcvsXwKC747jsTLExmOl1LSFQiFHfo5wcwZ5BXd9Lgs/rhw==" saltValue="omHYxuyzHDu/fPBHpu6zFA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15">
      <formula>MOD(J36,1)=0</formula>
    </cfRule>
  </conditionalFormatting>
  <conditionalFormatting sqref="O4:P34 I6:M34 A4:C34 I5:M5 I4:M4">
    <cfRule type="expression" priority="3" aboveAverage="0" equalAverage="0" bottom="0" percent="0" rank="0" text="" dxfId="16">
      <formula>WEEKDAY($A4,2)=6</formula>
    </cfRule>
    <cfRule type="expression" priority="4" aboveAverage="0" equalAverage="0" bottom="0" percent="0" rank="0" text="" dxfId="17">
      <formula>OR(WEEKDAY($A4,2)=7,$C4&lt;&gt;"")</formula>
    </cfRule>
  </conditionalFormatting>
  <conditionalFormatting sqref="N4:N34">
    <cfRule type="expression" priority="5" aboveAverage="0" equalAverage="0" bottom="0" percent="0" rank="0" text="" dxfId="18">
      <formula>WEEKDAY($A4,2)=6</formula>
    </cfRule>
    <cfRule type="expression" priority="6" aboveAverage="0" equalAverage="0" bottom="0" percent="0" rank="0" text="" dxfId="19">
      <formula>OR(WEEKDAY($A4,2)=7,$C4&lt;&gt;"")</formula>
    </cfRule>
  </conditionalFormatting>
  <conditionalFormatting sqref="D4:E34">
    <cfRule type="expression" priority="7" aboveAverage="0" equalAverage="0" bottom="0" percent="0" rank="0" text="" dxfId="9">
      <formula>ISTEXT($E4)</formula>
    </cfRule>
  </conditionalFormatting>
  <conditionalFormatting sqref="D4:E34">
    <cfRule type="expression" priority="8" aboveAverage="0" equalAverage="0" bottom="0" percent="0" rank="0" text="" dxfId="1">
      <formula>WEEKDAY($A4,2)=6</formula>
    </cfRule>
    <cfRule type="expression" priority="9" aboveAverage="0" equalAverage="0" bottom="0" percent="0" rank="0" text="" dxfId="2">
      <formula>OR(WEEKDAY($A4,2)=7,$C4&lt;&gt;"")</formula>
    </cfRule>
  </conditionalFormatting>
  <conditionalFormatting sqref="D4:E34">
    <cfRule type="expression" priority="10" aboveAverage="0" equalAverage="0" bottom="0" percent="0" rank="0" text="" dxfId="3">
      <formula>ISTEXT($D4)</formula>
    </cfRule>
  </conditionalFormatting>
  <conditionalFormatting sqref="F4:H34">
    <cfRule type="expression" priority="11" aboveAverage="0" equalAverage="0" bottom="0" percent="0" rank="0" text="" dxfId="6">
      <formula>WEEKDAY($A4,2)=6</formula>
    </cfRule>
    <cfRule type="expression" priority="12" aboveAverage="0" equalAverage="0" bottom="0" percent="0" rank="0" text="" dxfId="7">
      <formula>OR(WEEKDAY($A4,2)=7,$C4&lt;&gt;"")</formula>
    </cfRule>
  </conditionalFormatting>
  <conditionalFormatting sqref="F4:H34">
    <cfRule type="expression" priority="13" aboveAverage="0" equalAverage="0" bottom="0" percent="0" rank="0" text="" dxfId="10">
      <formula>ISTEXT($F4)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3" topLeftCell="A4" activePane="bottomLeft" state="frozen"/>
      <selection pane="topLeft" activeCell="B1" activeCellId="0" sqref="B1"/>
      <selection pane="bottomLeft" activeCell="H33" activeCellId="1" sqref="C2:E2 H33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4" width="10.73"/>
    <col collapsed="false" customWidth="true" hidden="false" outlineLevel="0" max="2" min="2" style="174" width="5.72"/>
    <col collapsed="false" customWidth="true" hidden="false" outlineLevel="0" max="3" min="3" style="174" width="17.73"/>
    <col collapsed="false" customWidth="true" hidden="false" outlineLevel="0" max="4" min="4" style="175" width="7.72"/>
    <col collapsed="false" customWidth="true" hidden="false" outlineLevel="0" max="7" min="5" style="174" width="7.72"/>
    <col collapsed="false" customWidth="true" hidden="false" outlineLevel="0" max="8" min="8" style="176" width="6.72"/>
    <col collapsed="false" customWidth="true" hidden="false" outlineLevel="0" max="9" min="9" style="176" width="1.73"/>
    <col collapsed="false" customWidth="true" hidden="false" outlineLevel="0" max="10" min="10" style="174" width="3.71"/>
    <col collapsed="false" customWidth="true" hidden="false" outlineLevel="0" max="12" min="11" style="176" width="7.72"/>
    <col collapsed="false" customWidth="true" hidden="false" outlineLevel="0" max="13" min="13" style="174" width="7.72"/>
    <col collapsed="false" customWidth="true" hidden="true" outlineLevel="0" max="14" min="14" style="174" width="3.98"/>
    <col collapsed="false" customWidth="true" hidden="false" outlineLevel="0" max="15" min="15" style="174" width="30.7"/>
    <col collapsed="false" customWidth="true" hidden="false" outlineLevel="0" max="16" min="16" style="174" width="7.72"/>
    <col collapsed="false" customWidth="false" hidden="false" outlineLevel="0" max="1024" min="17" style="174" width="11.45"/>
  </cols>
  <sheetData>
    <row r="1" customFormat="false" ht="15" hidden="false" customHeight="true" outlineLevel="0" collapsed="false">
      <c r="A1" s="178" t="n">
        <f aca="false">DATE(Jahr,4,1)</f>
        <v>42825</v>
      </c>
      <c r="B1" s="178"/>
      <c r="C1" s="178"/>
      <c r="D1" s="178"/>
      <c r="E1" s="178"/>
      <c r="F1" s="178"/>
      <c r="G1" s="178"/>
      <c r="H1" s="179" t="str">
        <f aca="false">"Nettoarbeitstage: "&amp;NETWORKDAYS(A1,EOMONTH(A1,0),Feiertage!A4:A39)</f>
        <v>Nettoarbeitstage: 20</v>
      </c>
      <c r="I1" s="180"/>
      <c r="J1" s="180"/>
      <c r="K1" s="181"/>
      <c r="L1" s="182"/>
      <c r="M1" s="180"/>
      <c r="N1" s="183"/>
      <c r="O1" s="184" t="str">
        <f aca="false">Voreinstellungen!C3</f>
        <v>Name, Vorname</v>
      </c>
      <c r="P1" s="184"/>
    </row>
    <row r="2" customFormat="false" ht="15" hidden="false" customHeight="true" outlineLevel="0" collapsed="false">
      <c r="A2" s="178"/>
      <c r="B2" s="178"/>
      <c r="C2" s="178"/>
      <c r="D2" s="178"/>
      <c r="E2" s="178"/>
      <c r="F2" s="178"/>
      <c r="G2" s="178"/>
      <c r="H2" s="185"/>
      <c r="I2" s="185"/>
      <c r="J2" s="185"/>
      <c r="K2" s="186"/>
      <c r="L2" s="187"/>
      <c r="M2" s="185"/>
      <c r="N2" s="188"/>
      <c r="O2" s="189" t="str">
        <f aca="false">IF(ISBLANK(Voreinstellungen!C4),"","Personal-Nr.: "&amp;Voreinstellungen!C4)</f>
        <v>Personal-Nr.: 0</v>
      </c>
      <c r="P2" s="189"/>
    </row>
    <row r="3" s="200" customFormat="true" ht="36" hidden="false" customHeight="true" outlineLevel="0" collapsed="false">
      <c r="A3" s="291" t="s">
        <v>101</v>
      </c>
      <c r="B3" s="292"/>
      <c r="C3" s="293" t="s">
        <v>32</v>
      </c>
      <c r="D3" s="294" t="s">
        <v>102</v>
      </c>
      <c r="E3" s="294" t="s">
        <v>103</v>
      </c>
      <c r="F3" s="294" t="s">
        <v>104</v>
      </c>
      <c r="G3" s="294" t="s">
        <v>105</v>
      </c>
      <c r="H3" s="295" t="s">
        <v>4</v>
      </c>
      <c r="I3" s="295"/>
      <c r="J3" s="296" t="s">
        <v>30</v>
      </c>
      <c r="K3" s="297" t="s">
        <v>106</v>
      </c>
      <c r="L3" s="196" t="s">
        <v>107</v>
      </c>
      <c r="M3" s="298" t="s">
        <v>108</v>
      </c>
      <c r="N3" s="299" t="s">
        <v>109</v>
      </c>
      <c r="O3" s="300" t="s">
        <v>110</v>
      </c>
      <c r="P3" s="297" t="s">
        <v>111</v>
      </c>
    </row>
    <row r="4" s="101" customFormat="true" ht="12.8" hidden="false" customHeight="false" outlineLevel="0" collapsed="false">
      <c r="A4" s="201" t="n">
        <f aca="false">A1</f>
        <v>42825</v>
      </c>
      <c r="B4" s="202" t="n">
        <f aca="false">A4</f>
        <v>42825</v>
      </c>
      <c r="C4" s="203" t="str">
        <f aca="false">IF(ISERROR(VLOOKUP(B4,Feiertage,2,FALSE())),"",(VLOOKUP(B4,Feiertage,2,FALSE())))</f>
        <v/>
      </c>
      <c r="D4" s="204"/>
      <c r="E4" s="204"/>
      <c r="F4" s="205" t="n">
        <f aca="false">IF(DAY(DATE(Voreinstellungen!$C$2,3,0))=29,Import!C93,Import!C92)</f>
        <v>0</v>
      </c>
      <c r="G4" s="205" t="n">
        <f aca="false">IF(DAY(DATE(Voreinstellungen!$C$2,3,0))=29,Import!D93,Import!D92)</f>
        <v>0</v>
      </c>
      <c r="H4" s="205" t="n">
        <f aca="false">IF(DAY(DATE(Voreinstellungen!$C$2,3,0))=29,Import!E93,Import!E92)</f>
        <v>0</v>
      </c>
      <c r="I4" s="206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7"/>
      <c r="K4" s="208" t="n">
        <f aca="false">IF(A4="","",IF(IF(D4&lt;E4,E4-D4,IF(E4="",0,E4-D4+1))+IF(F4&lt;G4,G4-F4,IF(G4="",0,G4-F4+1))-H4&gt;0,IF(D4&lt;E4,E4-D4,IF(E4="",0,E4-D4+1))+IF(F4&lt;G4,G4-F4,IF(G4="",0,G4-F4+1))-H4,0))</f>
        <v>0</v>
      </c>
      <c r="L4" s="209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0.291666666666667</v>
      </c>
      <c r="M4" s="210" t="n">
        <f aca="false">IF(A4="","",ROUND(K4-L4,14))</f>
        <v>-0.29166666666667</v>
      </c>
      <c r="N4" s="211" t="n">
        <f aca="true">IF(A4="","",INDIRECT(ADDRESS(MATCH(A4,SOLL_AZ_Ab,1)+11,WEEKDAY(A4,2)+3,,,"Voreinstellungen"),TRUE()))</f>
        <v>0.291666666666667</v>
      </c>
      <c r="O4" s="212"/>
      <c r="P4" s="213" t="n">
        <f aca="false">IF(A4="","",IF(M4&lt;&gt;"",ROUND(F36+M4,14),F36))</f>
        <v>-18.0833333333334</v>
      </c>
    </row>
    <row r="5" s="101" customFormat="true" ht="12.8" hidden="false" customHeight="false" outlineLevel="0" collapsed="false">
      <c r="A5" s="214" t="n">
        <f aca="false">A4+1</f>
        <v>42826</v>
      </c>
      <c r="B5" s="215" t="n">
        <f aca="false">A5</f>
        <v>42826</v>
      </c>
      <c r="C5" s="216" t="str">
        <f aca="false">IF(ISERROR(VLOOKUP(B5,Feiertage,2,FALSE())),"",(VLOOKUP(B5,Feiertage,2,FALSE())))</f>
        <v>Karfreitag</v>
      </c>
      <c r="D5" s="204"/>
      <c r="E5" s="204"/>
      <c r="F5" s="205" t="n">
        <f aca="false">IF(DAY(DATE(Voreinstellungen!$C$2,3,0))=29,Import!C94,Import!C93)</f>
        <v>0</v>
      </c>
      <c r="G5" s="205" t="n">
        <f aca="false">IF(DAY(DATE(Voreinstellungen!$C$2,3,0))=29,Import!D94,Import!D93)</f>
        <v>0</v>
      </c>
      <c r="H5" s="205" t="n">
        <f aca="false">IF(DAY(DATE(Voreinstellungen!$C$2,3,0))=29,Import!E94,Import!E93)</f>
        <v>0</v>
      </c>
      <c r="I5" s="217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8"/>
      <c r="K5" s="219" t="n">
        <f aca="false">IF(A5="","",IF(IF(D5&lt;E5,E5-D5,IF(E5="",0,E5-D5+1))+IF(F5&lt;G5,G5-F5,IF(G5="",0,G5-F5+1))-H5&gt;0,IF(D5&lt;E5,E5-D5,IF(E5="",0,E5-D5+1))+IF(F5&lt;G5,G5-F5,IF(G5="",0,G5-F5+1))-H5,0))</f>
        <v>0</v>
      </c>
      <c r="L5" s="220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</v>
      </c>
      <c r="M5" s="221" t="n">
        <f aca="false">IF(A5="","",ROUND(K5-L5,14))</f>
        <v>0</v>
      </c>
      <c r="N5" s="222" t="n">
        <f aca="true">IF(A5="","",INDIRECT(ADDRESS(MATCH(A5,SOLL_AZ_Ab,1)+11,WEEKDAY(A5,2)+3,,,"Voreinstellungen"),TRUE()))</f>
        <v>0.291666666666667</v>
      </c>
      <c r="O5" s="223"/>
      <c r="P5" s="224" t="n">
        <f aca="false">IF(A5="","",IF(M5&lt;&gt;"",ROUND(P4+M5,14),P4))</f>
        <v>-18.0833333333334</v>
      </c>
    </row>
    <row r="6" s="101" customFormat="true" ht="12.8" hidden="false" customHeight="false" outlineLevel="0" collapsed="false">
      <c r="A6" s="214" t="n">
        <f aca="false">A5+1</f>
        <v>42827</v>
      </c>
      <c r="B6" s="215" t="n">
        <f aca="false">A6</f>
        <v>42827</v>
      </c>
      <c r="C6" s="216" t="str">
        <f aca="false">IF(ISERROR(VLOOKUP(B6,Feiertage,2,FALSE())),"",(VLOOKUP(B6,Feiertage,2,FALSE())))</f>
        <v/>
      </c>
      <c r="D6" s="204"/>
      <c r="E6" s="204"/>
      <c r="F6" s="205" t="n">
        <f aca="false">IF(DAY(DATE(Voreinstellungen!$C$2,3,0))=29,Import!C95,Import!C94)</f>
        <v>0</v>
      </c>
      <c r="G6" s="205" t="n">
        <f aca="false">IF(DAY(DATE(Voreinstellungen!$C$2,3,0))=29,Import!D95,Import!D94)</f>
        <v>0</v>
      </c>
      <c r="H6" s="205" t="n">
        <f aca="false">IF(DAY(DATE(Voreinstellungen!$C$2,3,0))=29,Import!E95,Import!E94)</f>
        <v>0</v>
      </c>
      <c r="I6" s="217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8"/>
      <c r="K6" s="219" t="n">
        <f aca="false">IF(A6="","",IF(IF(D6&lt;E6,E6-D6,IF(E6="",0,E6-D6+1))+IF(F6&lt;G6,G6-F6,IF(G6="",0,G6-F6+1))-H6&gt;0,IF(D6&lt;E6,E6-D6,IF(E6="",0,E6-D6+1))+IF(F6&lt;G6,G6-F6,IF(G6="",0,G6-F6+1))-H6,0))</f>
        <v>0</v>
      </c>
      <c r="L6" s="220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</v>
      </c>
      <c r="M6" s="221" t="n">
        <f aca="false">IF(A6="","",ROUND(K6-L6,14))</f>
        <v>0</v>
      </c>
      <c r="N6" s="222" t="n">
        <f aca="true">IF(A6="","",INDIRECT(ADDRESS(MATCH(A6,SOLL_AZ_Ab,1)+11,WEEKDAY(A6,2)+3,,,"Voreinstellungen"),TRUE()))</f>
        <v>0</v>
      </c>
      <c r="O6" s="223"/>
      <c r="P6" s="224" t="n">
        <f aca="false">IF(A6="","",IF(M6&lt;&gt;"",ROUND(P5+M6,14),P5))</f>
        <v>-18.0833333333334</v>
      </c>
    </row>
    <row r="7" s="101" customFormat="true" ht="12.8" hidden="false" customHeight="false" outlineLevel="0" collapsed="false">
      <c r="A7" s="214" t="n">
        <f aca="false">A6+1</f>
        <v>42828</v>
      </c>
      <c r="B7" s="215" t="n">
        <f aca="false">A7</f>
        <v>42828</v>
      </c>
      <c r="C7" s="216" t="str">
        <f aca="false">IF(ISERROR(VLOOKUP(B7,Feiertage,2,FALSE())),"",(VLOOKUP(B7,Feiertage,2,FALSE())))</f>
        <v>Ostersonntag</v>
      </c>
      <c r="D7" s="204"/>
      <c r="E7" s="204"/>
      <c r="F7" s="205" t="n">
        <f aca="false">IF(DAY(DATE(Voreinstellungen!$C$2,3,0))=29,Import!C96,Import!C95)</f>
        <v>0</v>
      </c>
      <c r="G7" s="205" t="n">
        <f aca="false">IF(DAY(DATE(Voreinstellungen!$C$2,3,0))=29,Import!D96,Import!D95)</f>
        <v>0</v>
      </c>
      <c r="H7" s="205" t="n">
        <f aca="false">IF(DAY(DATE(Voreinstellungen!$C$2,3,0))=29,Import!E96,Import!E95)</f>
        <v>0</v>
      </c>
      <c r="I7" s="217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8"/>
      <c r="K7" s="219" t="n">
        <f aca="false">IF(A7="","",IF(IF(D7&lt;E7,E7-D7,IF(E7="",0,E7-D7+1))+IF(F7&lt;G7,G7-F7,IF(G7="",0,G7-F7+1))-H7&gt;0,IF(D7&lt;E7,E7-D7,IF(E7="",0,E7-D7+1))+IF(F7&lt;G7,G7-F7,IF(G7="",0,G7-F7+1))-H7,0))</f>
        <v>0</v>
      </c>
      <c r="L7" s="220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</v>
      </c>
      <c r="M7" s="221" t="n">
        <f aca="false">IF(A7="","",ROUND(K7-L7,14))</f>
        <v>0</v>
      </c>
      <c r="N7" s="222" t="n">
        <f aca="true">IF(A7="","",INDIRECT(ADDRESS(MATCH(A7,SOLL_AZ_Ab,1)+11,WEEKDAY(A7,2)+3,,,"Voreinstellungen"),TRUE()))</f>
        <v>0</v>
      </c>
      <c r="O7" s="223"/>
      <c r="P7" s="224" t="n">
        <f aca="false">IF(A7="","",IF(M7&lt;&gt;"",ROUND(P6+M7,14),P6))</f>
        <v>-18.0833333333334</v>
      </c>
    </row>
    <row r="8" s="101" customFormat="true" ht="12.8" hidden="false" customHeight="false" outlineLevel="0" collapsed="false">
      <c r="A8" s="214" t="n">
        <f aca="false">A7+1</f>
        <v>42829</v>
      </c>
      <c r="B8" s="215" t="n">
        <f aca="false">A8</f>
        <v>42829</v>
      </c>
      <c r="C8" s="216" t="str">
        <f aca="false">IF(ISERROR(VLOOKUP(B8,Feiertage,2,FALSE())),"",(VLOOKUP(B8,Feiertage,2,FALSE())))</f>
        <v>Ostermontag</v>
      </c>
      <c r="D8" s="204"/>
      <c r="E8" s="204"/>
      <c r="F8" s="205" t="n">
        <f aca="false">IF(DAY(DATE(Voreinstellungen!$C$2,3,0))=29,Import!C97,Import!C96)</f>
        <v>0</v>
      </c>
      <c r="G8" s="205" t="n">
        <f aca="false">IF(DAY(DATE(Voreinstellungen!$C$2,3,0))=29,Import!D97,Import!D96)</f>
        <v>0</v>
      </c>
      <c r="H8" s="205" t="n">
        <f aca="false">IF(DAY(DATE(Voreinstellungen!$C$2,3,0))=29,Import!E97,Import!E96)</f>
        <v>0</v>
      </c>
      <c r="I8" s="217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8"/>
      <c r="K8" s="219" t="n">
        <f aca="false">IF(A8="","",IF(IF(D8&lt;E8,E8-D8,IF(E8="",0,E8-D8+1))+IF(F8&lt;G8,G8-F8,IF(G8="",0,G8-F8+1))-H8&gt;0,IF(D8&lt;E8,E8-D8,IF(E8="",0,E8-D8+1))+IF(F8&lt;G8,G8-F8,IF(G8="",0,G8-F8+1))-H8,0))</f>
        <v>0</v>
      </c>
      <c r="L8" s="220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</v>
      </c>
      <c r="M8" s="221" t="n">
        <f aca="false">IF(A8="","",ROUND(K8-L8,14))</f>
        <v>0</v>
      </c>
      <c r="N8" s="222" t="n">
        <f aca="true">IF(A8="","",INDIRECT(ADDRESS(MATCH(A8,SOLL_AZ_Ab,1)+11,WEEKDAY(A8,2)+3,,,"Voreinstellungen"),TRUE()))</f>
        <v>0.291666666666667</v>
      </c>
      <c r="O8" s="223"/>
      <c r="P8" s="224" t="n">
        <f aca="false">IF(A8="","",IF(M8&lt;&gt;"",ROUND(P7+M8,14),P7))</f>
        <v>-18.0833333333334</v>
      </c>
    </row>
    <row r="9" s="101" customFormat="true" ht="12.8" hidden="false" customHeight="false" outlineLevel="0" collapsed="false">
      <c r="A9" s="214" t="n">
        <f aca="false">A8+1</f>
        <v>42830</v>
      </c>
      <c r="B9" s="215" t="n">
        <f aca="false">A9</f>
        <v>42830</v>
      </c>
      <c r="C9" s="216" t="str">
        <f aca="false">IF(ISERROR(VLOOKUP(B9,Feiertage,2,FALSE())),"",(VLOOKUP(B9,Feiertage,2,FALSE())))</f>
        <v/>
      </c>
      <c r="D9" s="204"/>
      <c r="E9" s="204"/>
      <c r="F9" s="205" t="n">
        <f aca="false">IF(DAY(DATE(Voreinstellungen!$C$2,3,0))=29,Import!C98,Import!C97)</f>
        <v>0</v>
      </c>
      <c r="G9" s="205" t="n">
        <f aca="false">IF(DAY(DATE(Voreinstellungen!$C$2,3,0))=29,Import!D98,Import!D97)</f>
        <v>0</v>
      </c>
      <c r="H9" s="205" t="n">
        <f aca="false">IF(DAY(DATE(Voreinstellungen!$C$2,3,0))=29,Import!E98,Import!E97)</f>
        <v>0</v>
      </c>
      <c r="I9" s="217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8"/>
      <c r="K9" s="219" t="n">
        <f aca="false">IF(A9="","",IF(IF(D9&lt;E9,E9-D9,IF(E9="",0,E9-D9+1))+IF(F9&lt;G9,G9-F9,IF(G9="",0,G9-F9+1))-H9&gt;0,IF(D9&lt;E9,E9-D9,IF(E9="",0,E9-D9+1))+IF(F9&lt;G9,G9-F9,IF(G9="",0,G9-F9+1))-H9,0))</f>
        <v>0</v>
      </c>
      <c r="L9" s="220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21" t="n">
        <f aca="false">IF(A9="","",ROUND(K9-L9,14))</f>
        <v>-0.29166666666667</v>
      </c>
      <c r="N9" s="222" t="n">
        <f aca="true">IF(A9="","",INDIRECT(ADDRESS(MATCH(A9,SOLL_AZ_Ab,1)+11,WEEKDAY(A9,2)+3,,,"Voreinstellungen"),TRUE()))</f>
        <v>0.291666666666667</v>
      </c>
      <c r="O9" s="223"/>
      <c r="P9" s="224" t="n">
        <f aca="false">IF(A9="","",IF(M9&lt;&gt;"",ROUND(P8+M9,14),P8))</f>
        <v>-18.375</v>
      </c>
    </row>
    <row r="10" s="101" customFormat="true" ht="12.8" hidden="false" customHeight="false" outlineLevel="0" collapsed="false">
      <c r="A10" s="214" t="n">
        <f aca="false">A9+1</f>
        <v>42831</v>
      </c>
      <c r="B10" s="215" t="n">
        <f aca="false">A10</f>
        <v>42831</v>
      </c>
      <c r="C10" s="216" t="str">
        <f aca="false">IF(ISERROR(VLOOKUP(B10,Feiertage,2,FALSE())),"",(VLOOKUP(B10,Feiertage,2,FALSE())))</f>
        <v/>
      </c>
      <c r="D10" s="204"/>
      <c r="E10" s="204"/>
      <c r="F10" s="205" t="n">
        <f aca="false">IF(DAY(DATE(Voreinstellungen!$C$2,3,0))=29,Import!C99,Import!C98)</f>
        <v>0</v>
      </c>
      <c r="G10" s="205" t="n">
        <f aca="false">IF(DAY(DATE(Voreinstellungen!$C$2,3,0))=29,Import!D99,Import!D98)</f>
        <v>0</v>
      </c>
      <c r="H10" s="205" t="n">
        <f aca="false">IF(DAY(DATE(Voreinstellungen!$C$2,3,0))=29,Import!E99,Import!E98)</f>
        <v>0</v>
      </c>
      <c r="I10" s="217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8"/>
      <c r="K10" s="219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20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21" t="n">
        <f aca="false">IF(A10="","",ROUND(K10-L10,14))</f>
        <v>-0.29166666666667</v>
      </c>
      <c r="N10" s="222" t="n">
        <f aca="true">IF(A10="","",INDIRECT(ADDRESS(MATCH(A10,SOLL_AZ_Ab,1)+11,WEEKDAY(A10,2)+3,,,"Voreinstellungen"),TRUE()))</f>
        <v>0.291666666666667</v>
      </c>
      <c r="O10" s="223"/>
      <c r="P10" s="224" t="n">
        <f aca="false">IF(A10="","",IF(M10&lt;&gt;"",ROUND(P9+M10,14),P9))</f>
        <v>-18.6666666666667</v>
      </c>
    </row>
    <row r="11" s="101" customFormat="true" ht="12.8" hidden="false" customHeight="false" outlineLevel="0" collapsed="false">
      <c r="A11" s="214" t="n">
        <f aca="false">A10+1</f>
        <v>42832</v>
      </c>
      <c r="B11" s="215" t="n">
        <f aca="false">A11</f>
        <v>42832</v>
      </c>
      <c r="C11" s="216" t="str">
        <f aca="false">IF(ISERROR(VLOOKUP(B11,Feiertage,2,FALSE())),"",(VLOOKUP(B11,Feiertage,2,FALSE())))</f>
        <v/>
      </c>
      <c r="D11" s="204"/>
      <c r="E11" s="204"/>
      <c r="F11" s="205" t="n">
        <f aca="false">IF(DAY(DATE(Voreinstellungen!$C$2,3,0))=29,Import!C100,Import!C99)</f>
        <v>0</v>
      </c>
      <c r="G11" s="205" t="n">
        <f aca="false">IF(DAY(DATE(Voreinstellungen!$C$2,3,0))=29,Import!D100,Import!D99)</f>
        <v>0</v>
      </c>
      <c r="H11" s="205" t="n">
        <f aca="false">IF(DAY(DATE(Voreinstellungen!$C$2,3,0))=29,Import!E100,Import!E99)</f>
        <v>0</v>
      </c>
      <c r="I11" s="217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8"/>
      <c r="K11" s="219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20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21" t="n">
        <f aca="false">IF(A11="","",ROUND(K11-L11,14))</f>
        <v>-0.29166666666667</v>
      </c>
      <c r="N11" s="222" t="n">
        <f aca="true">IF(A11="","",INDIRECT(ADDRESS(MATCH(A11,SOLL_AZ_Ab,1)+11,WEEKDAY(A11,2)+3,,,"Voreinstellungen"),TRUE()))</f>
        <v>0.291666666666667</v>
      </c>
      <c r="O11" s="223"/>
      <c r="P11" s="224" t="n">
        <f aca="false">IF(A11="","",IF(M11&lt;&gt;"",ROUND(P10+M11,14),P10))</f>
        <v>-18.9583333333334</v>
      </c>
    </row>
    <row r="12" s="101" customFormat="true" ht="12.8" hidden="false" customHeight="false" outlineLevel="0" collapsed="false">
      <c r="A12" s="214" t="n">
        <f aca="false">A11+1</f>
        <v>42833</v>
      </c>
      <c r="B12" s="215" t="n">
        <f aca="false">A12</f>
        <v>42833</v>
      </c>
      <c r="C12" s="216" t="str">
        <f aca="false">IF(ISERROR(VLOOKUP(B12,Feiertage,2,FALSE())),"",(VLOOKUP(B12,Feiertage,2,FALSE())))</f>
        <v/>
      </c>
      <c r="D12" s="204"/>
      <c r="E12" s="204"/>
      <c r="F12" s="205" t="n">
        <f aca="false">IF(DAY(DATE(Voreinstellungen!$C$2,3,0))=29,Import!C101,Import!C100)</f>
        <v>0</v>
      </c>
      <c r="G12" s="205" t="n">
        <f aca="false">IF(DAY(DATE(Voreinstellungen!$C$2,3,0))=29,Import!D101,Import!D100)</f>
        <v>0</v>
      </c>
      <c r="H12" s="205" t="n">
        <f aca="false">IF(DAY(DATE(Voreinstellungen!$C$2,3,0))=29,Import!E101,Import!E100)</f>
        <v>0</v>
      </c>
      <c r="I12" s="217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8"/>
      <c r="K12" s="219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20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21" t="n">
        <f aca="false">IF(A12="","",ROUND(K12-L12,14))</f>
        <v>-0.29166666666667</v>
      </c>
      <c r="N12" s="222" t="n">
        <f aca="true">IF(A12="","",INDIRECT(ADDRESS(MATCH(A12,SOLL_AZ_Ab,1)+11,WEEKDAY(A12,2)+3,,,"Voreinstellungen"),TRUE()))</f>
        <v>0.291666666666667</v>
      </c>
      <c r="O12" s="223"/>
      <c r="P12" s="224" t="n">
        <f aca="false">IF(A12="","",IF(M12&lt;&gt;"",ROUND(P11+M12,14),P11))</f>
        <v>-19.25</v>
      </c>
    </row>
    <row r="13" s="101" customFormat="true" ht="12.8" hidden="false" customHeight="false" outlineLevel="0" collapsed="false">
      <c r="A13" s="214" t="n">
        <f aca="false">A12+1</f>
        <v>42834</v>
      </c>
      <c r="B13" s="215" t="n">
        <f aca="false">A13</f>
        <v>42834</v>
      </c>
      <c r="C13" s="216" t="str">
        <f aca="false">IF(ISERROR(VLOOKUP(B13,Feiertage,2,FALSE())),"",(VLOOKUP(B13,Feiertage,2,FALSE())))</f>
        <v/>
      </c>
      <c r="D13" s="204"/>
      <c r="E13" s="204"/>
      <c r="F13" s="205" t="n">
        <f aca="false">IF(DAY(DATE(Voreinstellungen!$C$2,3,0))=29,Import!C102,Import!C101)</f>
        <v>0</v>
      </c>
      <c r="G13" s="205" t="n">
        <f aca="false">IF(DAY(DATE(Voreinstellungen!$C$2,3,0))=29,Import!D102,Import!D101)</f>
        <v>0</v>
      </c>
      <c r="H13" s="205" t="n">
        <f aca="false">IF(DAY(DATE(Voreinstellungen!$C$2,3,0))=29,Import!E102,Import!E101)</f>
        <v>0</v>
      </c>
      <c r="I13" s="217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8"/>
      <c r="K13" s="219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20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</v>
      </c>
      <c r="M13" s="221" t="n">
        <f aca="false">IF(A13="","",ROUND(K13-L13,14))</f>
        <v>0</v>
      </c>
      <c r="N13" s="222" t="n">
        <f aca="true">IF(A13="","",INDIRECT(ADDRESS(MATCH(A13,SOLL_AZ_Ab,1)+11,WEEKDAY(A13,2)+3,,,"Voreinstellungen"),TRUE()))</f>
        <v>0</v>
      </c>
      <c r="O13" s="223"/>
      <c r="P13" s="224" t="n">
        <f aca="false">IF(A13="","",IF(M13&lt;&gt;"",ROUND(P12+M13,14),P12))</f>
        <v>-19.25</v>
      </c>
    </row>
    <row r="14" s="101" customFormat="true" ht="12.8" hidden="false" customHeight="false" outlineLevel="0" collapsed="false">
      <c r="A14" s="214" t="n">
        <f aca="false">A13+1</f>
        <v>42835</v>
      </c>
      <c r="B14" s="215" t="n">
        <f aca="false">A14</f>
        <v>42835</v>
      </c>
      <c r="C14" s="216" t="str">
        <f aca="false">IF(ISERROR(VLOOKUP(B14,Feiertage,2,FALSE())),"",(VLOOKUP(B14,Feiertage,2,FALSE())))</f>
        <v/>
      </c>
      <c r="D14" s="204"/>
      <c r="E14" s="204"/>
      <c r="F14" s="205" t="n">
        <f aca="false">IF(DAY(DATE(Voreinstellungen!$C$2,3,0))=29,Import!C103,Import!C102)</f>
        <v>0</v>
      </c>
      <c r="G14" s="205" t="n">
        <f aca="false">IF(DAY(DATE(Voreinstellungen!$C$2,3,0))=29,Import!D103,Import!D102)</f>
        <v>0</v>
      </c>
      <c r="H14" s="205" t="n">
        <f aca="false">IF(DAY(DATE(Voreinstellungen!$C$2,3,0))=29,Import!E103,Import!E102)</f>
        <v>0</v>
      </c>
      <c r="I14" s="217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8"/>
      <c r="K14" s="219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20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</v>
      </c>
      <c r="M14" s="221" t="n">
        <f aca="false">IF(A14="","",ROUND(K14-L14,14))</f>
        <v>0</v>
      </c>
      <c r="N14" s="222" t="n">
        <f aca="true">IF(A14="","",INDIRECT(ADDRESS(MATCH(A14,SOLL_AZ_Ab,1)+11,WEEKDAY(A14,2)+3,,,"Voreinstellungen"),TRUE()))</f>
        <v>0</v>
      </c>
      <c r="O14" s="223"/>
      <c r="P14" s="224" t="n">
        <f aca="false">IF(A14="","",IF(M14&lt;&gt;"",ROUND(P13+M14,14),P13))</f>
        <v>-19.25</v>
      </c>
    </row>
    <row r="15" s="101" customFormat="true" ht="12.8" hidden="false" customHeight="false" outlineLevel="0" collapsed="false">
      <c r="A15" s="214" t="n">
        <f aca="false">A14+1</f>
        <v>42836</v>
      </c>
      <c r="B15" s="215" t="n">
        <f aca="false">A15</f>
        <v>42836</v>
      </c>
      <c r="C15" s="216" t="str">
        <f aca="false">IF(ISERROR(VLOOKUP(B15,Feiertage,2,FALSE())),"",(VLOOKUP(B15,Feiertage,2,FALSE())))</f>
        <v/>
      </c>
      <c r="D15" s="204"/>
      <c r="E15" s="204"/>
      <c r="F15" s="205" t="n">
        <f aca="false">IF(DAY(DATE(Voreinstellungen!$C$2,3,0))=29,Import!C104,Import!C103)</f>
        <v>0</v>
      </c>
      <c r="G15" s="205" t="n">
        <f aca="false">IF(DAY(DATE(Voreinstellungen!$C$2,3,0))=29,Import!D104,Import!D103)</f>
        <v>0</v>
      </c>
      <c r="H15" s="205" t="n">
        <f aca="false">IF(DAY(DATE(Voreinstellungen!$C$2,3,0))=29,Import!E104,Import!E103)</f>
        <v>0</v>
      </c>
      <c r="I15" s="217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8"/>
      <c r="K15" s="219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20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21" t="n">
        <f aca="false">IF(A15="","",ROUND(K15-L15,14))</f>
        <v>-0.29166666666667</v>
      </c>
      <c r="N15" s="222" t="n">
        <f aca="true">IF(A15="","",INDIRECT(ADDRESS(MATCH(A15,SOLL_AZ_Ab,1)+11,WEEKDAY(A15,2)+3,,,"Voreinstellungen"),TRUE()))</f>
        <v>0.291666666666667</v>
      </c>
      <c r="O15" s="223"/>
      <c r="P15" s="224" t="n">
        <f aca="false">IF(A15="","",IF(M15&lt;&gt;"",ROUND(P14+M15,14),P14))</f>
        <v>-19.5416666666667</v>
      </c>
    </row>
    <row r="16" s="101" customFormat="true" ht="12.8" hidden="false" customHeight="false" outlineLevel="0" collapsed="false">
      <c r="A16" s="214" t="n">
        <f aca="false">A15+1</f>
        <v>42837</v>
      </c>
      <c r="B16" s="215" t="n">
        <f aca="false">A16</f>
        <v>42837</v>
      </c>
      <c r="C16" s="216" t="str">
        <f aca="false">IF(ISERROR(VLOOKUP(B16,Feiertage,2,FALSE())),"",(VLOOKUP(B16,Feiertage,2,FALSE())))</f>
        <v/>
      </c>
      <c r="D16" s="204"/>
      <c r="E16" s="204"/>
      <c r="F16" s="205" t="n">
        <f aca="false">IF(DAY(DATE(Voreinstellungen!$C$2,3,0))=29,Import!C105,Import!C104)</f>
        <v>0</v>
      </c>
      <c r="G16" s="205" t="n">
        <f aca="false">IF(DAY(DATE(Voreinstellungen!$C$2,3,0))=29,Import!D105,Import!D104)</f>
        <v>0</v>
      </c>
      <c r="H16" s="205" t="n">
        <f aca="false">IF(DAY(DATE(Voreinstellungen!$C$2,3,0))=29,Import!E105,Import!E104)</f>
        <v>0</v>
      </c>
      <c r="I16" s="217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8"/>
      <c r="K16" s="219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20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0.291666666666667</v>
      </c>
      <c r="M16" s="221" t="n">
        <f aca="false">IF(A16="","",ROUND(K16-L16,14))</f>
        <v>-0.29166666666667</v>
      </c>
      <c r="N16" s="222" t="n">
        <f aca="true">IF(A16="","",INDIRECT(ADDRESS(MATCH(A16,SOLL_AZ_Ab,1)+11,WEEKDAY(A16,2)+3,,,"Voreinstellungen"),TRUE()))</f>
        <v>0.291666666666667</v>
      </c>
      <c r="O16" s="223"/>
      <c r="P16" s="224" t="n">
        <f aca="false">IF(A16="","",IF(M16&lt;&gt;"",ROUND(P15+M16,14),P15))</f>
        <v>-19.8333333333334</v>
      </c>
    </row>
    <row r="17" s="101" customFormat="true" ht="12.8" hidden="false" customHeight="false" outlineLevel="0" collapsed="false">
      <c r="A17" s="214" t="n">
        <f aca="false">A16+1</f>
        <v>42838</v>
      </c>
      <c r="B17" s="215" t="n">
        <f aca="false">A17</f>
        <v>42838</v>
      </c>
      <c r="C17" s="216" t="str">
        <f aca="false">IF(ISERROR(VLOOKUP(B17,Feiertage,2,FALSE())),"",(VLOOKUP(B17,Feiertage,2,FALSE())))</f>
        <v/>
      </c>
      <c r="D17" s="204"/>
      <c r="E17" s="204"/>
      <c r="F17" s="205" t="n">
        <f aca="false">IF(DAY(DATE(Voreinstellungen!$C$2,3,0))=29,Import!C106,Import!C105)</f>
        <v>0</v>
      </c>
      <c r="G17" s="205" t="n">
        <f aca="false">IF(DAY(DATE(Voreinstellungen!$C$2,3,0))=29,Import!D106,Import!D105)</f>
        <v>0</v>
      </c>
      <c r="H17" s="205" t="n">
        <f aca="false">IF(DAY(DATE(Voreinstellungen!$C$2,3,0))=29,Import!E106,Import!E105)</f>
        <v>0</v>
      </c>
      <c r="I17" s="217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8"/>
      <c r="K17" s="219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20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21" t="n">
        <f aca="false">IF(A17="","",ROUND(K17-L17,14))</f>
        <v>-0.29166666666667</v>
      </c>
      <c r="N17" s="222" t="n">
        <f aca="true">IF(A17="","",INDIRECT(ADDRESS(MATCH(A17,SOLL_AZ_Ab,1)+11,WEEKDAY(A17,2)+3,,,"Voreinstellungen"),TRUE()))</f>
        <v>0.291666666666667</v>
      </c>
      <c r="O17" s="223"/>
      <c r="P17" s="224" t="n">
        <f aca="false">IF(A17="","",IF(M17&lt;&gt;"",ROUND(P16+M17,14),P16))</f>
        <v>-20.125</v>
      </c>
    </row>
    <row r="18" s="101" customFormat="true" ht="12.8" hidden="false" customHeight="false" outlineLevel="0" collapsed="false">
      <c r="A18" s="214" t="n">
        <f aca="false">A17+1</f>
        <v>42839</v>
      </c>
      <c r="B18" s="215" t="n">
        <f aca="false">A18</f>
        <v>42839</v>
      </c>
      <c r="C18" s="216" t="str">
        <f aca="false">IF(ISERROR(VLOOKUP(B18,Feiertage,2,FALSE())),"",(VLOOKUP(B18,Feiertage,2,FALSE())))</f>
        <v/>
      </c>
      <c r="D18" s="204"/>
      <c r="E18" s="204"/>
      <c r="F18" s="205" t="n">
        <f aca="false">IF(DAY(DATE(Voreinstellungen!$C$2,3,0))=29,Import!C107,Import!C106)</f>
        <v>0</v>
      </c>
      <c r="G18" s="205" t="n">
        <f aca="false">IF(DAY(DATE(Voreinstellungen!$C$2,3,0))=29,Import!D107,Import!D106)</f>
        <v>0</v>
      </c>
      <c r="H18" s="205" t="n">
        <f aca="false">IF(DAY(DATE(Voreinstellungen!$C$2,3,0))=29,Import!E107,Import!E106)</f>
        <v>0</v>
      </c>
      <c r="I18" s="217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8"/>
      <c r="K18" s="219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20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21" t="n">
        <f aca="false">IF(A18="","",ROUND(K18-L18,14))</f>
        <v>-0.29166666666667</v>
      </c>
      <c r="N18" s="222" t="n">
        <f aca="true">IF(A18="","",INDIRECT(ADDRESS(MATCH(A18,SOLL_AZ_Ab,1)+11,WEEKDAY(A18,2)+3,,,"Voreinstellungen"),TRUE()))</f>
        <v>0.291666666666667</v>
      </c>
      <c r="O18" s="223"/>
      <c r="P18" s="224" t="n">
        <f aca="false">IF(A18="","",IF(M18&lt;&gt;"",ROUND(P17+M18,14),P17))</f>
        <v>-20.4166666666667</v>
      </c>
    </row>
    <row r="19" s="101" customFormat="true" ht="12.8" hidden="false" customHeight="false" outlineLevel="0" collapsed="false">
      <c r="A19" s="214" t="n">
        <f aca="false">A18+1</f>
        <v>42840</v>
      </c>
      <c r="B19" s="215" t="n">
        <f aca="false">A19</f>
        <v>42840</v>
      </c>
      <c r="C19" s="216" t="str">
        <f aca="false">IF(ISERROR(VLOOKUP(B19,Feiertage,2,FALSE())),"",(VLOOKUP(B19,Feiertage,2,FALSE())))</f>
        <v/>
      </c>
      <c r="D19" s="204"/>
      <c r="E19" s="204"/>
      <c r="F19" s="205" t="n">
        <f aca="false">IF(DAY(DATE(Voreinstellungen!$C$2,3,0))=29,Import!C108,Import!C107)</f>
        <v>0</v>
      </c>
      <c r="G19" s="205" t="n">
        <f aca="false">IF(DAY(DATE(Voreinstellungen!$C$2,3,0))=29,Import!D108,Import!D107)</f>
        <v>0</v>
      </c>
      <c r="H19" s="205" t="n">
        <f aca="false">IF(DAY(DATE(Voreinstellungen!$C$2,3,0))=29,Import!E108,Import!E107)</f>
        <v>0</v>
      </c>
      <c r="I19" s="217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8"/>
      <c r="K19" s="219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20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21" t="n">
        <f aca="false">IF(A19="","",ROUND(K19-L19,14))</f>
        <v>-0.29166666666667</v>
      </c>
      <c r="N19" s="222" t="n">
        <f aca="true">IF(A19="","",INDIRECT(ADDRESS(MATCH(A19,SOLL_AZ_Ab,1)+11,WEEKDAY(A19,2)+3,,,"Voreinstellungen"),TRUE()))</f>
        <v>0.291666666666667</v>
      </c>
      <c r="O19" s="223"/>
      <c r="P19" s="224" t="n">
        <f aca="false">IF(A19="","",IF(M19&lt;&gt;"",ROUND(P18+M19,14),P18))</f>
        <v>-20.7083333333334</v>
      </c>
    </row>
    <row r="20" s="101" customFormat="true" ht="12.8" hidden="false" customHeight="false" outlineLevel="0" collapsed="false">
      <c r="A20" s="214" t="n">
        <f aca="false">A19+1</f>
        <v>42841</v>
      </c>
      <c r="B20" s="215" t="n">
        <f aca="false">A20</f>
        <v>42841</v>
      </c>
      <c r="C20" s="216" t="str">
        <f aca="false">IF(ISERROR(VLOOKUP(B20,Feiertage,2,FALSE())),"",(VLOOKUP(B20,Feiertage,2,FALSE())))</f>
        <v/>
      </c>
      <c r="D20" s="204"/>
      <c r="E20" s="204"/>
      <c r="F20" s="205" t="n">
        <f aca="false">IF(DAY(DATE(Voreinstellungen!$C$2,3,0))=29,Import!C109,Import!C108)</f>
        <v>0</v>
      </c>
      <c r="G20" s="205" t="n">
        <f aca="false">IF(DAY(DATE(Voreinstellungen!$C$2,3,0))=29,Import!D109,Import!D108)</f>
        <v>0</v>
      </c>
      <c r="H20" s="205" t="n">
        <f aca="false">IF(DAY(DATE(Voreinstellungen!$C$2,3,0))=29,Import!E109,Import!E108)</f>
        <v>0</v>
      </c>
      <c r="I20" s="217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8"/>
      <c r="K20" s="219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20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</v>
      </c>
      <c r="M20" s="221" t="n">
        <f aca="false">IF(A20="","",ROUND(K20-L20,14))</f>
        <v>0</v>
      </c>
      <c r="N20" s="222" t="n">
        <f aca="true">IF(A20="","",INDIRECT(ADDRESS(MATCH(A20,SOLL_AZ_Ab,1)+11,WEEKDAY(A20,2)+3,,,"Voreinstellungen"),TRUE()))</f>
        <v>0</v>
      </c>
      <c r="O20" s="223"/>
      <c r="P20" s="224" t="n">
        <f aca="false">IF(A20="","",IF(M20&lt;&gt;"",ROUND(P19+M20,14),P19))</f>
        <v>-20.7083333333334</v>
      </c>
    </row>
    <row r="21" s="101" customFormat="true" ht="12.8" hidden="false" customHeight="false" outlineLevel="0" collapsed="false">
      <c r="A21" s="214" t="n">
        <f aca="false">A20+1</f>
        <v>42842</v>
      </c>
      <c r="B21" s="215" t="n">
        <f aca="false">A21</f>
        <v>42842</v>
      </c>
      <c r="C21" s="216" t="str">
        <f aca="false">IF(ISERROR(VLOOKUP(B21,Feiertage,2,FALSE())),"",(VLOOKUP(B21,Feiertage,2,FALSE())))</f>
        <v/>
      </c>
      <c r="D21" s="204"/>
      <c r="E21" s="204"/>
      <c r="F21" s="205" t="n">
        <f aca="false">IF(DAY(DATE(Voreinstellungen!$C$2,3,0))=29,Import!C110,Import!C109)</f>
        <v>0</v>
      </c>
      <c r="G21" s="205" t="n">
        <f aca="false">IF(DAY(DATE(Voreinstellungen!$C$2,3,0))=29,Import!D110,Import!D109)</f>
        <v>0</v>
      </c>
      <c r="H21" s="205" t="n">
        <f aca="false">IF(DAY(DATE(Voreinstellungen!$C$2,3,0))=29,Import!E110,Import!E109)</f>
        <v>0</v>
      </c>
      <c r="I21" s="217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8"/>
      <c r="K21" s="219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20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</v>
      </c>
      <c r="M21" s="221" t="n">
        <f aca="false">IF(A21="","",ROUND(K21-L21,14))</f>
        <v>0</v>
      </c>
      <c r="N21" s="222" t="n">
        <f aca="true">IF(A21="","",INDIRECT(ADDRESS(MATCH(A21,SOLL_AZ_Ab,1)+11,WEEKDAY(A21,2)+3,,,"Voreinstellungen"),TRUE()))</f>
        <v>0</v>
      </c>
      <c r="O21" s="223"/>
      <c r="P21" s="224" t="n">
        <f aca="false">IF(A21="","",IF(M21&lt;&gt;"",ROUND(P20+M21,14),P20))</f>
        <v>-20.7083333333334</v>
      </c>
    </row>
    <row r="22" s="101" customFormat="true" ht="12.8" hidden="false" customHeight="false" outlineLevel="0" collapsed="false">
      <c r="A22" s="214" t="n">
        <f aca="false">A21+1</f>
        <v>42843</v>
      </c>
      <c r="B22" s="215" t="n">
        <f aca="false">A22</f>
        <v>42843</v>
      </c>
      <c r="C22" s="216" t="str">
        <f aca="false">IF(ISERROR(VLOOKUP(B22,Feiertage,2,FALSE())),"",(VLOOKUP(B22,Feiertage,2,FALSE())))</f>
        <v/>
      </c>
      <c r="D22" s="204"/>
      <c r="E22" s="204"/>
      <c r="F22" s="205" t="n">
        <f aca="false">IF(DAY(DATE(Voreinstellungen!$C$2,3,0))=29,Import!C111,Import!C110)</f>
        <v>0</v>
      </c>
      <c r="G22" s="205" t="n">
        <f aca="false">IF(DAY(DATE(Voreinstellungen!$C$2,3,0))=29,Import!D111,Import!D110)</f>
        <v>0</v>
      </c>
      <c r="H22" s="205" t="n">
        <f aca="false">IF(DAY(DATE(Voreinstellungen!$C$2,3,0))=29,Import!E111,Import!E110)</f>
        <v>0</v>
      </c>
      <c r="I22" s="217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8"/>
      <c r="K22" s="219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20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21" t="n">
        <f aca="false">IF(A22="","",ROUND(K22-L22,14))</f>
        <v>-0.29166666666667</v>
      </c>
      <c r="N22" s="222" t="n">
        <f aca="true">IF(A22="","",INDIRECT(ADDRESS(MATCH(A22,SOLL_AZ_Ab,1)+11,WEEKDAY(A22,2)+3,,,"Voreinstellungen"),TRUE()))</f>
        <v>0.291666666666667</v>
      </c>
      <c r="O22" s="223"/>
      <c r="P22" s="224" t="n">
        <f aca="false">IF(A22="","",IF(M22&lt;&gt;"",ROUND(P21+M22,14),P21))</f>
        <v>-21.0000000000001</v>
      </c>
    </row>
    <row r="23" s="101" customFormat="true" ht="12.8" hidden="false" customHeight="false" outlineLevel="0" collapsed="false">
      <c r="A23" s="214" t="n">
        <f aca="false">A22+1</f>
        <v>42844</v>
      </c>
      <c r="B23" s="215" t="n">
        <f aca="false">A23</f>
        <v>42844</v>
      </c>
      <c r="C23" s="216" t="str">
        <f aca="false">IF(ISERROR(VLOOKUP(B23,Feiertage,2,FALSE())),"",(VLOOKUP(B23,Feiertage,2,FALSE())))</f>
        <v/>
      </c>
      <c r="D23" s="204"/>
      <c r="E23" s="204"/>
      <c r="F23" s="205" t="n">
        <f aca="false">IF(DAY(DATE(Voreinstellungen!$C$2,3,0))=29,Import!C112,Import!C111)</f>
        <v>0</v>
      </c>
      <c r="G23" s="205" t="n">
        <f aca="false">IF(DAY(DATE(Voreinstellungen!$C$2,3,0))=29,Import!D112,Import!D111)</f>
        <v>0</v>
      </c>
      <c r="H23" s="205" t="n">
        <f aca="false">IF(DAY(DATE(Voreinstellungen!$C$2,3,0))=29,Import!E112,Import!E111)</f>
        <v>0</v>
      </c>
      <c r="I23" s="217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8"/>
      <c r="K23" s="219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20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21" t="n">
        <f aca="false">IF(A23="","",ROUND(K23-L23,14))</f>
        <v>-0.29166666666667</v>
      </c>
      <c r="N23" s="222" t="n">
        <f aca="true">IF(A23="","",INDIRECT(ADDRESS(MATCH(A23,SOLL_AZ_Ab,1)+11,WEEKDAY(A23,2)+3,,,"Voreinstellungen"),TRUE()))</f>
        <v>0.291666666666667</v>
      </c>
      <c r="O23" s="223"/>
      <c r="P23" s="224" t="n">
        <f aca="false">IF(A23="","",IF(M23&lt;&gt;"",ROUND(P22+M23,14),P22))</f>
        <v>-21.2916666666667</v>
      </c>
    </row>
    <row r="24" s="101" customFormat="true" ht="12.8" hidden="false" customHeight="false" outlineLevel="0" collapsed="false">
      <c r="A24" s="214" t="n">
        <f aca="false">A23+1</f>
        <v>42845</v>
      </c>
      <c r="B24" s="215" t="n">
        <f aca="false">A24</f>
        <v>42845</v>
      </c>
      <c r="C24" s="216" t="str">
        <f aca="false">IF(ISERROR(VLOOKUP(B24,Feiertage,2,FALSE())),"",(VLOOKUP(B24,Feiertage,2,FALSE())))</f>
        <v/>
      </c>
      <c r="D24" s="204"/>
      <c r="E24" s="204"/>
      <c r="F24" s="205" t="n">
        <f aca="false">IF(DAY(DATE(Voreinstellungen!$C$2,3,0))=29,Import!C113,Import!C112)</f>
        <v>0</v>
      </c>
      <c r="G24" s="205" t="n">
        <f aca="false">IF(DAY(DATE(Voreinstellungen!$C$2,3,0))=29,Import!D113,Import!D112)</f>
        <v>0</v>
      </c>
      <c r="H24" s="205" t="n">
        <f aca="false">IF(DAY(DATE(Voreinstellungen!$C$2,3,0))=29,Import!E113,Import!E112)</f>
        <v>0</v>
      </c>
      <c r="I24" s="217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8"/>
      <c r="K24" s="219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20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21" t="n">
        <f aca="false">IF(A24="","",ROUND(K24-L24,14))</f>
        <v>-0.29166666666667</v>
      </c>
      <c r="N24" s="222" t="n">
        <f aca="true">IF(A24="","",INDIRECT(ADDRESS(MATCH(A24,SOLL_AZ_Ab,1)+11,WEEKDAY(A24,2)+3,,,"Voreinstellungen"),TRUE()))</f>
        <v>0.291666666666667</v>
      </c>
      <c r="O24" s="223"/>
      <c r="P24" s="224" t="n">
        <f aca="false">IF(A24="","",IF(M24&lt;&gt;"",ROUND(P23+M24,14),P23))</f>
        <v>-21.5833333333334</v>
      </c>
    </row>
    <row r="25" s="101" customFormat="true" ht="12.8" hidden="false" customHeight="false" outlineLevel="0" collapsed="false">
      <c r="A25" s="214" t="n">
        <f aca="false">A24+1</f>
        <v>42846</v>
      </c>
      <c r="B25" s="215" t="n">
        <f aca="false">A25</f>
        <v>42846</v>
      </c>
      <c r="C25" s="216" t="str">
        <f aca="false">IF(ISERROR(VLOOKUP(B25,Feiertage,2,FALSE())),"",(VLOOKUP(B25,Feiertage,2,FALSE())))</f>
        <v/>
      </c>
      <c r="D25" s="204"/>
      <c r="E25" s="204"/>
      <c r="F25" s="205" t="n">
        <f aca="false">IF(DAY(DATE(Voreinstellungen!$C$2,3,0))=29,Import!C114,Import!C113)</f>
        <v>0</v>
      </c>
      <c r="G25" s="205" t="n">
        <f aca="false">IF(DAY(DATE(Voreinstellungen!$C$2,3,0))=29,Import!D114,Import!D113)</f>
        <v>0</v>
      </c>
      <c r="H25" s="205" t="n">
        <f aca="false">IF(DAY(DATE(Voreinstellungen!$C$2,3,0))=29,Import!E114,Import!E113)</f>
        <v>0</v>
      </c>
      <c r="I25" s="217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8"/>
      <c r="K25" s="219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20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21" t="n">
        <f aca="false">IF(A25="","",ROUND(K25-L25,14))</f>
        <v>-0.29166666666667</v>
      </c>
      <c r="N25" s="222" t="n">
        <f aca="true">IF(A25="","",INDIRECT(ADDRESS(MATCH(A25,SOLL_AZ_Ab,1)+11,WEEKDAY(A25,2)+3,,,"Voreinstellungen"),TRUE()))</f>
        <v>0.291666666666667</v>
      </c>
      <c r="O25" s="223"/>
      <c r="P25" s="224" t="n">
        <f aca="false">IF(A25="","",IF(M25&lt;&gt;"",ROUND(P24+M25,14),P24))</f>
        <v>-21.8750000000001</v>
      </c>
    </row>
    <row r="26" s="101" customFormat="true" ht="12.8" hidden="false" customHeight="false" outlineLevel="0" collapsed="false">
      <c r="A26" s="214" t="n">
        <f aca="false">A25+1</f>
        <v>42847</v>
      </c>
      <c r="B26" s="215" t="n">
        <f aca="false">A26</f>
        <v>42847</v>
      </c>
      <c r="C26" s="216" t="str">
        <f aca="false">IF(ISERROR(VLOOKUP(B26,Feiertage,2,FALSE())),"",(VLOOKUP(B26,Feiertage,2,FALSE())))</f>
        <v/>
      </c>
      <c r="D26" s="204"/>
      <c r="E26" s="204"/>
      <c r="F26" s="205" t="n">
        <f aca="false">IF(DAY(DATE(Voreinstellungen!$C$2,3,0))=29,Import!C115,Import!C114)</f>
        <v>0</v>
      </c>
      <c r="G26" s="205" t="n">
        <f aca="false">IF(DAY(DATE(Voreinstellungen!$C$2,3,0))=29,Import!D115,Import!D114)</f>
        <v>0</v>
      </c>
      <c r="H26" s="205" t="n">
        <f aca="false">IF(DAY(DATE(Voreinstellungen!$C$2,3,0))=29,Import!E115,Import!E114)</f>
        <v>0</v>
      </c>
      <c r="I26" s="217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8"/>
      <c r="K26" s="219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20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21" t="n">
        <f aca="false">IF(A26="","",ROUND(K26-L26,14))</f>
        <v>-0.29166666666667</v>
      </c>
      <c r="N26" s="222" t="n">
        <f aca="true">IF(A26="","",INDIRECT(ADDRESS(MATCH(A26,SOLL_AZ_Ab,1)+11,WEEKDAY(A26,2)+3,,,"Voreinstellungen"),TRUE()))</f>
        <v>0.291666666666667</v>
      </c>
      <c r="O26" s="223"/>
      <c r="P26" s="224" t="n">
        <f aca="false">IF(A26="","",IF(M26&lt;&gt;"",ROUND(P25+M26,14),P25))</f>
        <v>-22.1666666666667</v>
      </c>
    </row>
    <row r="27" s="101" customFormat="true" ht="12.8" hidden="false" customHeight="false" outlineLevel="0" collapsed="false">
      <c r="A27" s="214" t="n">
        <f aca="false">A26+1</f>
        <v>42848</v>
      </c>
      <c r="B27" s="215" t="n">
        <f aca="false">A27</f>
        <v>42848</v>
      </c>
      <c r="C27" s="216" t="str">
        <f aca="false">IF(ISERROR(VLOOKUP(B27,Feiertage,2,FALSE())),"",(VLOOKUP(B27,Feiertage,2,FALSE())))</f>
        <v/>
      </c>
      <c r="D27" s="204"/>
      <c r="E27" s="204"/>
      <c r="F27" s="205" t="n">
        <f aca="false">IF(DAY(DATE(Voreinstellungen!$C$2,3,0))=29,Import!C116,Import!C115)</f>
        <v>0</v>
      </c>
      <c r="G27" s="205" t="n">
        <f aca="false">IF(DAY(DATE(Voreinstellungen!$C$2,3,0))=29,Import!D116,Import!D115)</f>
        <v>0</v>
      </c>
      <c r="H27" s="205" t="n">
        <f aca="false">IF(DAY(DATE(Voreinstellungen!$C$2,3,0))=29,Import!E116,Import!E115)</f>
        <v>0</v>
      </c>
      <c r="I27" s="217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8"/>
      <c r="K27" s="219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20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</v>
      </c>
      <c r="M27" s="221" t="n">
        <f aca="false">IF(A27="","",ROUND(K27-L27,14))</f>
        <v>0</v>
      </c>
      <c r="N27" s="222" t="n">
        <f aca="true">IF(A27="","",INDIRECT(ADDRESS(MATCH(A27,SOLL_AZ_Ab,1)+11,WEEKDAY(A27,2)+3,,,"Voreinstellungen"),TRUE()))</f>
        <v>0</v>
      </c>
      <c r="O27" s="223"/>
      <c r="P27" s="224" t="n">
        <f aca="false">IF(A27="","",IF(M27&lt;&gt;"",ROUND(P26+M27,14),P26))</f>
        <v>-22.1666666666667</v>
      </c>
    </row>
    <row r="28" s="101" customFormat="true" ht="12.8" hidden="false" customHeight="false" outlineLevel="0" collapsed="false">
      <c r="A28" s="214" t="n">
        <f aca="false">A27+1</f>
        <v>42849</v>
      </c>
      <c r="B28" s="215" t="n">
        <f aca="false">A28</f>
        <v>42849</v>
      </c>
      <c r="C28" s="216" t="str">
        <f aca="false">IF(ISERROR(VLOOKUP(B28,Feiertage,2,FALSE())),"",(VLOOKUP(B28,Feiertage,2,FALSE())))</f>
        <v/>
      </c>
      <c r="D28" s="204"/>
      <c r="E28" s="204"/>
      <c r="F28" s="205" t="n">
        <f aca="false">IF(DAY(DATE(Voreinstellungen!$C$2,3,0))=29,Import!C117,Import!C116)</f>
        <v>0</v>
      </c>
      <c r="G28" s="205" t="n">
        <f aca="false">IF(DAY(DATE(Voreinstellungen!$C$2,3,0))=29,Import!D117,Import!D116)</f>
        <v>0</v>
      </c>
      <c r="H28" s="205" t="n">
        <f aca="false">IF(DAY(DATE(Voreinstellungen!$C$2,3,0))=29,Import!E117,Import!E116)</f>
        <v>0</v>
      </c>
      <c r="I28" s="217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8"/>
      <c r="K28" s="219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20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</v>
      </c>
      <c r="M28" s="221" t="n">
        <f aca="false">IF(A28="","",ROUND(K28-L28,14))</f>
        <v>0</v>
      </c>
      <c r="N28" s="222" t="n">
        <f aca="true">IF(A28="","",INDIRECT(ADDRESS(MATCH(A28,SOLL_AZ_Ab,1)+11,WEEKDAY(A28,2)+3,,,"Voreinstellungen"),TRUE()))</f>
        <v>0</v>
      </c>
      <c r="O28" s="223"/>
      <c r="P28" s="224" t="n">
        <f aca="false">IF(A28="","",IF(M28&lt;&gt;"",ROUND(P27+M28,14),P27))</f>
        <v>-22.1666666666667</v>
      </c>
    </row>
    <row r="29" s="101" customFormat="true" ht="12.8" hidden="false" customHeight="false" outlineLevel="0" collapsed="false">
      <c r="A29" s="214" t="n">
        <f aca="false">A28+1</f>
        <v>42850</v>
      </c>
      <c r="B29" s="215" t="n">
        <f aca="false">A29</f>
        <v>42850</v>
      </c>
      <c r="C29" s="216" t="str">
        <f aca="false">IF(ISERROR(VLOOKUP(B29,Feiertage,2,FALSE())),"",(VLOOKUP(B29,Feiertage,2,FALSE())))</f>
        <v/>
      </c>
      <c r="D29" s="204"/>
      <c r="E29" s="204"/>
      <c r="F29" s="205" t="n">
        <f aca="false">IF(DAY(DATE(Voreinstellungen!$C$2,3,0))=29,Import!C118,Import!C117)</f>
        <v>0</v>
      </c>
      <c r="G29" s="205" t="n">
        <f aca="false">IF(DAY(DATE(Voreinstellungen!$C$2,3,0))=29,Import!D118,Import!D117)</f>
        <v>0</v>
      </c>
      <c r="H29" s="205" t="n">
        <f aca="false">IF(DAY(DATE(Voreinstellungen!$C$2,3,0))=29,Import!E118,Import!E117)</f>
        <v>0</v>
      </c>
      <c r="I29" s="217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8"/>
      <c r="K29" s="219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20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21" t="n">
        <f aca="false">IF(A29="","",ROUND(K29-L29,14))</f>
        <v>-0.29166666666667</v>
      </c>
      <c r="N29" s="222" t="n">
        <f aca="true">IF(A29="","",INDIRECT(ADDRESS(MATCH(A29,SOLL_AZ_Ab,1)+11,WEEKDAY(A29,2)+3,,,"Voreinstellungen"),TRUE()))</f>
        <v>0.291666666666667</v>
      </c>
      <c r="O29" s="223"/>
      <c r="P29" s="224" t="n">
        <f aca="false">IF(A29="","",IF(M29&lt;&gt;"",ROUND(P28+M29,14),P28))</f>
        <v>-22.4583333333334</v>
      </c>
    </row>
    <row r="30" s="101" customFormat="true" ht="12.8" hidden="false" customHeight="false" outlineLevel="0" collapsed="false">
      <c r="A30" s="214" t="n">
        <f aca="false">A29+1</f>
        <v>42851</v>
      </c>
      <c r="B30" s="215" t="n">
        <f aca="false">A30</f>
        <v>42851</v>
      </c>
      <c r="C30" s="216" t="str">
        <f aca="false">IF(ISERROR(VLOOKUP(B30,Feiertage,2,FALSE())),"",(VLOOKUP(B30,Feiertage,2,FALSE())))</f>
        <v/>
      </c>
      <c r="D30" s="204"/>
      <c r="E30" s="204"/>
      <c r="F30" s="205" t="n">
        <f aca="false">IF(DAY(DATE(Voreinstellungen!$C$2,3,0))=29,Import!C119,Import!C118)</f>
        <v>0</v>
      </c>
      <c r="G30" s="205" t="n">
        <f aca="false">IF(DAY(DATE(Voreinstellungen!$C$2,3,0))=29,Import!D119,Import!D118)</f>
        <v>0</v>
      </c>
      <c r="H30" s="205" t="n">
        <f aca="false">IF(DAY(DATE(Voreinstellungen!$C$2,3,0))=29,Import!E119,Import!E118)</f>
        <v>0</v>
      </c>
      <c r="I30" s="217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8"/>
      <c r="K30" s="219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20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21" t="n">
        <f aca="false">IF(A30="","",ROUND(K30-L30,14))</f>
        <v>-0.29166666666667</v>
      </c>
      <c r="N30" s="222" t="n">
        <f aca="true">IF(A30="","",INDIRECT(ADDRESS(MATCH(A30,SOLL_AZ_Ab,1)+11,WEEKDAY(A30,2)+3,,,"Voreinstellungen"),TRUE()))</f>
        <v>0.291666666666667</v>
      </c>
      <c r="O30" s="223"/>
      <c r="P30" s="224" t="n">
        <f aca="false">IF(A30="","",IF(M30&lt;&gt;"",ROUND(P29+M30,14),P29))</f>
        <v>-22.7500000000001</v>
      </c>
    </row>
    <row r="31" s="101" customFormat="true" ht="12.8" hidden="false" customHeight="false" outlineLevel="0" collapsed="false">
      <c r="A31" s="214" t="n">
        <f aca="false">A30+1</f>
        <v>42852</v>
      </c>
      <c r="B31" s="215" t="n">
        <f aca="false">A31</f>
        <v>42852</v>
      </c>
      <c r="C31" s="216" t="str">
        <f aca="false">IF(ISERROR(VLOOKUP(B31,Feiertage,2,FALSE())),"",(VLOOKUP(B31,Feiertage,2,FALSE())))</f>
        <v/>
      </c>
      <c r="D31" s="204"/>
      <c r="E31" s="204"/>
      <c r="F31" s="205" t="n">
        <f aca="false">IF(DAY(DATE(Voreinstellungen!$C$2,3,0))=29,Import!C120,Import!C119)</f>
        <v>0</v>
      </c>
      <c r="G31" s="205" t="n">
        <f aca="false">IF(DAY(DATE(Voreinstellungen!$C$2,3,0))=29,Import!D120,Import!D119)</f>
        <v>0</v>
      </c>
      <c r="H31" s="205" t="n">
        <f aca="false">IF(DAY(DATE(Voreinstellungen!$C$2,3,0))=29,Import!E120,Import!E119)</f>
        <v>0</v>
      </c>
      <c r="I31" s="217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8"/>
      <c r="K31" s="219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20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21" t="n">
        <f aca="false">IF(A31="","",ROUND(K31-L31,14))</f>
        <v>-0.29166666666667</v>
      </c>
      <c r="N31" s="222" t="n">
        <f aca="true">IF(A31="","",INDIRECT(ADDRESS(MATCH(A31,SOLL_AZ_Ab,1)+11,WEEKDAY(A31,2)+3,,,"Voreinstellungen"),TRUE()))</f>
        <v>0.291666666666667</v>
      </c>
      <c r="O31" s="223"/>
      <c r="P31" s="224" t="n">
        <f aca="false">IF(A31="","",IF(M31&lt;&gt;"",ROUND(P30+M31,14),P30))</f>
        <v>-23.0416666666668</v>
      </c>
    </row>
    <row r="32" s="101" customFormat="true" ht="12.8" hidden="false" customHeight="false" outlineLevel="0" collapsed="false">
      <c r="A32" s="214" t="n">
        <f aca="false">IF(MONTH(A31+1)&gt;MONTH(A31),"",A31+1)</f>
        <v>42853</v>
      </c>
      <c r="B32" s="215" t="n">
        <f aca="false">A32</f>
        <v>42853</v>
      </c>
      <c r="C32" s="216" t="str">
        <f aca="false">IF(ISERROR(VLOOKUP(A32,Feiertage,2,FALSE())),"",(VLOOKUP(A32,Feiertage,2,FALSE())))</f>
        <v/>
      </c>
      <c r="D32" s="204"/>
      <c r="E32" s="204"/>
      <c r="F32" s="205" t="n">
        <f aca="false">IF(DAY(DATE(Voreinstellungen!$C$2,3,0))=29,Import!C121,Import!C120)</f>
        <v>0</v>
      </c>
      <c r="G32" s="205" t="n">
        <f aca="false">IF(DAY(DATE(Voreinstellungen!$C$2,3,0))=29,Import!D121,Import!D120)</f>
        <v>0</v>
      </c>
      <c r="H32" s="205" t="n">
        <f aca="false">IF(DAY(DATE(Voreinstellungen!$C$2,3,0))=29,Import!E121,Import!E120)</f>
        <v>0</v>
      </c>
      <c r="I32" s="217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8"/>
      <c r="K32" s="219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20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21" t="n">
        <f aca="false">IF(A32="","",ROUND(K32-L32,14))</f>
        <v>-0.29166666666667</v>
      </c>
      <c r="N32" s="222" t="n">
        <f aca="true">IF(A32="","",INDIRECT(ADDRESS(MATCH(A32,SOLL_AZ_Ab,1)+11,WEEKDAY(A32,2)+3,,,"Voreinstellungen"),TRUE()))</f>
        <v>0.291666666666667</v>
      </c>
      <c r="O32" s="223"/>
      <c r="P32" s="224" t="n">
        <f aca="false">IF(A32="","",IF(M32&lt;&gt;"",ROUND(P31+M32,14),P31))</f>
        <v>-23.3333333333334</v>
      </c>
    </row>
    <row r="33" s="101" customFormat="true" ht="12.8" hidden="false" customHeight="false" outlineLevel="0" collapsed="false">
      <c r="A33" s="214" t="n">
        <f aca="false">IF(MONTH(A31+2)&gt;MONTH(A31),"",A31+2)</f>
        <v>42854</v>
      </c>
      <c r="B33" s="215" t="n">
        <f aca="false">A33</f>
        <v>42854</v>
      </c>
      <c r="C33" s="216" t="str">
        <f aca="false">IF(ISERROR(VLOOKUP(A33,Feiertage,2,FALSE())),"",(VLOOKUP(A33,Feiertage,2,FALSE())))</f>
        <v/>
      </c>
      <c r="D33" s="204"/>
      <c r="E33" s="204"/>
      <c r="F33" s="205" t="n">
        <f aca="false">IF(DAY(DATE(Voreinstellungen!$C$2,3,0))=29,Import!C122,Import!C121)</f>
        <v>0</v>
      </c>
      <c r="G33" s="205" t="n">
        <f aca="false">IF(DAY(DATE(Voreinstellungen!$C$2,3,0))=29,Import!D122,Import!D121)</f>
        <v>0</v>
      </c>
      <c r="H33" s="205" t="n">
        <f aca="false">IF(DAY(DATE(Voreinstellungen!$C$2,3,0))=29,Import!E122,Import!E121)</f>
        <v>0</v>
      </c>
      <c r="I33" s="217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8"/>
      <c r="K33" s="219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20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21" t="n">
        <f aca="false">IF(A33="","",ROUND(K33-L33,14))</f>
        <v>-0.29166666666667</v>
      </c>
      <c r="N33" s="222" t="n">
        <f aca="true">IF(A33="","",INDIRECT(ADDRESS(MATCH(A33,SOLL_AZ_Ab,1)+11,WEEKDAY(A33,2)+3,,,"Voreinstellungen"),TRUE()))</f>
        <v>0.291666666666667</v>
      </c>
      <c r="O33" s="223"/>
      <c r="P33" s="224" t="n">
        <f aca="false">IF(A33="","",IF(M33&lt;&gt;"",ROUND(P32+M33,14),P32))</f>
        <v>-23.6250000000001</v>
      </c>
    </row>
    <row r="34" s="101" customFormat="true" ht="12.8" hidden="false" customHeight="false" outlineLevel="0" collapsed="false">
      <c r="A34" s="225" t="str">
        <f aca="false">IF(MONTH(A31+3)&gt;MONTH(A31),"",A31+3)</f>
        <v/>
      </c>
      <c r="B34" s="226" t="str">
        <f aca="false">A34</f>
        <v/>
      </c>
      <c r="C34" s="227" t="str">
        <f aca="false">IF(ISERROR(VLOOKUP(A34,Feiertage,2,FALSE())),"",(VLOOKUP(A34,Feiertage,2,FALSE())))</f>
        <v/>
      </c>
      <c r="D34" s="204"/>
      <c r="E34" s="204"/>
      <c r="F34" s="303"/>
      <c r="G34" s="303"/>
      <c r="H34" s="204"/>
      <c r="I34" s="228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9"/>
      <c r="K34" s="230" t="str">
        <f aca="false">IF(A34="","",IF(IF(D34&lt;E34,E34-D34,IF(E34="",0,E34-D34+1))+IF(F34&lt;G34,G34-F34,IF(G34="",0,G34-F34+1))-H34&gt;0,IF(D34&lt;E34,E34-D34,IF(E34="",0,E34-D34+1))+IF(F34&lt;G34,G34-F34,IF(G34="",0,G34-F34+1))-H34,0))</f>
        <v/>
      </c>
      <c r="L34" s="231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2" t="str">
        <f aca="false">IF(A34="","",ROUND(K34-L34,14))</f>
        <v/>
      </c>
      <c r="N34" s="233" t="str">
        <f aca="true">IF(A34="","",INDIRECT(ADDRESS(MATCH(A34,SOLL_AZ_Ab,1)+11,WEEKDAY(A34,2)+3,,,"Voreinstellungen"),TRUE()))</f>
        <v/>
      </c>
      <c r="O34" s="234"/>
      <c r="P34" s="235" t="str">
        <f aca="false">IF(A34="","",IF(M34&lt;&gt;"",ROUND(P33+M34,14),P33))</f>
        <v/>
      </c>
    </row>
    <row r="35" s="101" customFormat="true" ht="11.5" hidden="false" customHeight="false" outlineLevel="0" collapsed="false">
      <c r="B35" s="236"/>
      <c r="C35" s="236"/>
      <c r="D35" s="236"/>
      <c r="E35" s="237"/>
      <c r="F35" s="237"/>
      <c r="G35" s="238"/>
      <c r="H35" s="239"/>
      <c r="I35" s="239"/>
      <c r="J35" s="239"/>
      <c r="K35" s="238"/>
      <c r="L35" s="240"/>
      <c r="M35" s="240"/>
      <c r="N35" s="89"/>
      <c r="O35" s="89"/>
      <c r="P35" s="89"/>
    </row>
    <row r="36" s="177" customFormat="true" ht="12.75" hidden="false" customHeight="true" outlineLevel="0" collapsed="false">
      <c r="A36" s="241"/>
      <c r="B36" s="242"/>
      <c r="C36" s="242"/>
      <c r="D36" s="243"/>
      <c r="E36" s="244" t="str">
        <f aca="false">"Übertrag "&amp;TEXT(DATE(YEAR(A1),MONTH(A1)-1,1),"MMMM JJJJ")&amp;":"</f>
        <v>Übertrag März 2021:</v>
      </c>
      <c r="F36" s="245" t="n">
        <f aca="false">März!F40</f>
        <v>-17.7916666666667</v>
      </c>
      <c r="G36" s="176"/>
      <c r="H36" s="176"/>
      <c r="I36" s="246"/>
      <c r="J36" s="247" t="n">
        <f aca="false">COUNTIF(J4:J34,Voreinstellungen!B21)+SUMIF(J4:J34,Voreinstellungen!B22,Berechnungen!K2:K32)</f>
        <v>0</v>
      </c>
      <c r="K36" s="248" t="s">
        <v>112</v>
      </c>
      <c r="L36" s="248"/>
      <c r="M36" s="248"/>
      <c r="N36" s="248"/>
      <c r="O36" s="248"/>
      <c r="P36" s="249" t="n">
        <f aca="false">(SUMIF(J4:J34,Voreinstellungen!B21,L4:L34)-SUMIF(J4:J34,Voreinstellungen!B21,N4:N34)+SUMIF(J4:J34,Voreinstellungen!B22,L4:L34)-SUMIF(J4:J34,Voreinstellungen!B22,N4:N34))*-1</f>
        <v>-0</v>
      </c>
    </row>
    <row r="37" s="177" customFormat="true" ht="12.75" hidden="false" customHeight="true" outlineLevel="0" collapsed="false">
      <c r="A37" s="250"/>
      <c r="B37" s="251"/>
      <c r="C37" s="251"/>
      <c r="D37" s="252"/>
      <c r="E37" s="253" t="str">
        <f aca="false">"SOLL Arbeitszeit ("&amp;TEXT(A1,"MMMM")&amp;"):"</f>
        <v>SOLL Arbeitszeit (April):</v>
      </c>
      <c r="F37" s="254" t="n">
        <f aca="false">SUM(L4:L34)</f>
        <v>5.83333333333334</v>
      </c>
      <c r="G37" s="176"/>
      <c r="H37" s="176"/>
      <c r="I37" s="255"/>
      <c r="J37" s="256" t="n">
        <f aca="false">COUNTIF(J4:J34,Voreinstellungen!B25)+(COUNTIF(J4:J34,Voreinstellungen!B26)*Voreinstellungen!C26)</f>
        <v>0</v>
      </c>
      <c r="K37" s="257" t="str">
        <f aca="false">"Urlaub (U/UH) aktuell noch Verfügbar: "&amp;Voreinstellungen!C38&amp;" Tag(e)"</f>
        <v>Urlaub (U/UH) aktuell noch Verfügbar: 30 Tag(e)</v>
      </c>
      <c r="L37" s="257"/>
      <c r="M37" s="257"/>
      <c r="N37" s="257"/>
      <c r="O37" s="257"/>
      <c r="P37" s="258" t="n">
        <f aca="false">SUMIF(J4:J34,Voreinstellungen!B25,N4:N34)+(SUMIF(J4:J34,Voreinstellungen!B26,N4:N34)*0.5)</f>
        <v>0</v>
      </c>
    </row>
    <row r="38" s="177" customFormat="true" ht="12.75" hidden="false" customHeight="true" outlineLevel="0" collapsed="false">
      <c r="A38" s="259"/>
      <c r="B38" s="260"/>
      <c r="C38" s="260"/>
      <c r="D38" s="252"/>
      <c r="E38" s="253" t="str">
        <f aca="false">"IST Arbeitszeit ("&amp;TEXT(A1,"MMMM")&amp;"):"</f>
        <v>IST Arbeitszeit (April):</v>
      </c>
      <c r="F38" s="261" t="n">
        <f aca="false">SUM(K4:K34)</f>
        <v>0</v>
      </c>
      <c r="G38" s="176"/>
      <c r="H38" s="176"/>
      <c r="I38" s="255"/>
      <c r="J38" s="262" t="n">
        <f aca="false">COUNTIF(J4:J34,"G")</f>
        <v>0</v>
      </c>
      <c r="K38" s="257" t="s">
        <v>113</v>
      </c>
      <c r="L38" s="257"/>
      <c r="M38" s="257"/>
      <c r="N38" s="257"/>
      <c r="O38" s="257"/>
      <c r="P38" s="263"/>
    </row>
    <row r="39" s="177" customFormat="true" ht="12.75" hidden="false" customHeight="true" outlineLevel="0" collapsed="false">
      <c r="A39" s="259"/>
      <c r="B39" s="260"/>
      <c r="C39" s="260"/>
      <c r="D39" s="252"/>
      <c r="E39" s="264" t="s">
        <v>114</v>
      </c>
      <c r="F39" s="265"/>
      <c r="G39" s="176"/>
      <c r="H39" s="176"/>
      <c r="I39" s="266"/>
      <c r="J39" s="256" t="n">
        <f aca="false">COUNTIF(J4:J34,Voreinstellungen!B23)+SUMIF(J4:J34,Voreinstellungen!B24,Berechnungen!K2:K32)</f>
        <v>0</v>
      </c>
      <c r="K39" s="257" t="s">
        <v>115</v>
      </c>
      <c r="L39" s="257"/>
      <c r="M39" s="257"/>
      <c r="N39" s="257"/>
      <c r="O39" s="257"/>
      <c r="P39" s="267" t="n">
        <f aca="false">(SUMIF(J4:J34,Voreinstellungen!B23,L4:L34)-SUMIF(J4:J34,Voreinstellungen!B23,N4:N34)+SUMIF(J4:J34,Voreinstellungen!B24,L4:L34)-SUMIF(J4:J34,Voreinstellungen!B24,N4:N34))*-1</f>
        <v>-0</v>
      </c>
    </row>
    <row r="40" s="177" customFormat="true" ht="12.75" hidden="false" customHeight="true" outlineLevel="0" collapsed="false">
      <c r="A40" s="268"/>
      <c r="B40" s="269"/>
      <c r="C40" s="269"/>
      <c r="D40" s="270"/>
      <c r="E40" s="271" t="s">
        <v>116</v>
      </c>
      <c r="F40" s="272" t="n">
        <f aca="false">ROUND(F38+F36-F39-F37,14)</f>
        <v>-23.625</v>
      </c>
      <c r="G40" s="176"/>
      <c r="H40" s="176"/>
      <c r="I40" s="273"/>
      <c r="J40" s="274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5" t="s">
        <v>117</v>
      </c>
      <c r="L40" s="275"/>
      <c r="M40" s="275"/>
      <c r="N40" s="275"/>
      <c r="O40" s="275"/>
      <c r="P40" s="276"/>
    </row>
    <row r="41" s="177" customFormat="true" ht="12.75" hidden="false" customHeight="true" outlineLevel="0" collapsed="false">
      <c r="A41" s="174"/>
      <c r="B41" s="174"/>
      <c r="C41" s="174"/>
      <c r="D41" s="175"/>
      <c r="E41" s="174"/>
      <c r="F41" s="174"/>
      <c r="G41" s="174"/>
      <c r="H41" s="176"/>
      <c r="I41" s="176"/>
      <c r="J41" s="176"/>
      <c r="K41" s="174"/>
      <c r="L41" s="176"/>
      <c r="M41" s="176"/>
      <c r="N41" s="174"/>
      <c r="O41" s="174"/>
      <c r="P41" s="174"/>
    </row>
    <row r="42" s="177" customFormat="true" ht="12.75" hidden="false" customHeight="true" outlineLevel="0" collapsed="false">
      <c r="A42" s="277"/>
      <c r="B42" s="277"/>
      <c r="C42" s="277"/>
      <c r="D42" s="277"/>
      <c r="E42" s="277"/>
      <c r="F42" s="278"/>
      <c r="G42" s="174"/>
      <c r="H42" s="176"/>
      <c r="I42" s="176"/>
      <c r="J42" s="279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80" t="str">
        <f aca="false">IF(Voreinstellungen!A28="","",REPT(Voreinstellungen!A28,1) &amp; " (" &amp; REPT(Voreinstellungen!B28,1) &amp; ")")</f>
        <v>Bereitschaft (B)</v>
      </c>
      <c r="L42" s="280"/>
      <c r="M42" s="280"/>
      <c r="N42" s="280"/>
      <c r="O42" s="280"/>
      <c r="P42" s="281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7" customFormat="true" ht="12.75" hidden="false" customHeight="true" outlineLevel="0" collapsed="false">
      <c r="A43" s="282"/>
      <c r="B43" s="282"/>
      <c r="C43" s="282"/>
      <c r="D43" s="282"/>
      <c r="E43" s="282"/>
      <c r="F43" s="283"/>
      <c r="G43" s="174"/>
      <c r="H43" s="176"/>
      <c r="I43" s="176"/>
      <c r="J43" s="284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5" t="str">
        <f aca="false">IF(Voreinstellungen!A29="","",REPT(Voreinstellungen!A29,1) &amp; " (" &amp; REPT(Voreinstellungen!B29,1) &amp; ")")</f>
        <v>Eigener Code 1 (E1)</v>
      </c>
      <c r="L43" s="285"/>
      <c r="M43" s="285"/>
      <c r="N43" s="285"/>
      <c r="O43" s="285"/>
      <c r="P43" s="267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7" customFormat="true" ht="12.75" hidden="false" customHeight="true" outlineLevel="0" collapsed="false">
      <c r="A44" s="286" t="s">
        <v>70</v>
      </c>
      <c r="B44" s="286"/>
      <c r="C44" s="286"/>
      <c r="D44" s="286"/>
      <c r="E44" s="286"/>
      <c r="F44" s="287" t="s">
        <v>118</v>
      </c>
      <c r="G44" s="174"/>
      <c r="H44" s="176"/>
      <c r="I44" s="176"/>
      <c r="J44" s="284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5" t="str">
        <f aca="false">IF(Voreinstellungen!A30="","",REPT(Voreinstellungen!A30,1) &amp; " (" &amp; REPT(Voreinstellungen!B30,1) &amp; ")")</f>
        <v>Eigener Code 2 (E2)</v>
      </c>
      <c r="L44" s="285"/>
      <c r="M44" s="285"/>
      <c r="N44" s="285"/>
      <c r="O44" s="285"/>
      <c r="P44" s="267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7" customFormat="true" ht="12.75" hidden="false" customHeight="true" outlineLevel="0" collapsed="false">
      <c r="A45" s="277"/>
      <c r="B45" s="277"/>
      <c r="C45" s="277"/>
      <c r="D45" s="277"/>
      <c r="E45" s="277"/>
      <c r="F45" s="278"/>
      <c r="G45" s="174"/>
      <c r="H45" s="176"/>
      <c r="I45" s="176"/>
      <c r="J45" s="284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5" t="str">
        <f aca="false">IF(Voreinstellungen!A31="","",REPT(Voreinstellungen!A31,1) &amp; " (" &amp; REPT(Voreinstellungen!B31,1) &amp; ")")</f>
        <v>Eigener Code 3 (E3)</v>
      </c>
      <c r="L45" s="285"/>
      <c r="M45" s="285"/>
      <c r="N45" s="285"/>
      <c r="O45" s="285"/>
      <c r="P45" s="267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7" customFormat="true" ht="12.75" hidden="false" customHeight="true" outlineLevel="0" collapsed="false">
      <c r="A46" s="282"/>
      <c r="B46" s="282"/>
      <c r="C46" s="282"/>
      <c r="D46" s="282"/>
      <c r="E46" s="282"/>
      <c r="F46" s="283"/>
      <c r="G46" s="174"/>
      <c r="H46" s="176"/>
      <c r="I46" s="176"/>
      <c r="J46" s="284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5" t="str">
        <f aca="false">IF(Voreinstellungen!A32="","",REPT(Voreinstellungen!A32,1) &amp; " (" &amp; REPT(Voreinstellungen!B32,1) &amp; ")")</f>
        <v>Eigener Code 4 (E4)</v>
      </c>
      <c r="L46" s="285"/>
      <c r="M46" s="285"/>
      <c r="N46" s="285"/>
      <c r="O46" s="285"/>
      <c r="P46" s="267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7" customFormat="true" ht="12.75" hidden="false" customHeight="true" outlineLevel="0" collapsed="false">
      <c r="A47" s="286" t="s">
        <v>70</v>
      </c>
      <c r="B47" s="286"/>
      <c r="C47" s="286"/>
      <c r="D47" s="286"/>
      <c r="E47" s="286"/>
      <c r="F47" s="287" t="s">
        <v>119</v>
      </c>
      <c r="G47" s="174"/>
      <c r="H47" s="176"/>
      <c r="I47" s="176"/>
      <c r="J47" s="288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9" t="str">
        <f aca="false">IF(Voreinstellungen!A33="","",REPT(Voreinstellungen!A33,1) &amp; " (" &amp; REPT(Voreinstellungen!B33,1) &amp; ")")</f>
        <v>Eigener Code 5 (E5)</v>
      </c>
      <c r="L47" s="289"/>
      <c r="M47" s="289"/>
      <c r="N47" s="289"/>
      <c r="O47" s="289"/>
      <c r="P47" s="290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0YuYDJ/vF9+tmEV31RDzz5jflzX3rGYGuPJNQZlny2QFTzfawY9ll2H/SjeQX6RLXBDvYVsC+lk8r5bFjRFHg==" saltValue="nSgPLBoZLudz/a1bfjJr3A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20">
      <formula>MOD(J36,1)=0</formula>
    </cfRule>
  </conditionalFormatting>
  <conditionalFormatting sqref="O4:P34 I5:M34 A4:C34 F6:G34 F5:F34 F4:M4 G5:H33">
    <cfRule type="expression" priority="3" aboveAverage="0" equalAverage="0" bottom="0" percent="0" rank="0" text="" dxfId="21">
      <formula>WEEKDAY($A4,2)=6</formula>
    </cfRule>
    <cfRule type="expression" priority="4" aboveAverage="0" equalAverage="0" bottom="0" percent="0" rank="0" text="" dxfId="22">
      <formula>OR(WEEKDAY($A4,2)=7,$C4&lt;&gt;"")</formula>
    </cfRule>
  </conditionalFormatting>
  <conditionalFormatting sqref="F5:F34 F4:H4 G5:H33">
    <cfRule type="expression" priority="5" aboveAverage="0" equalAverage="0" bottom="0" percent="0" rank="0" text="" dxfId="23">
      <formula>ISTEXT($F4)</formula>
    </cfRule>
  </conditionalFormatting>
  <conditionalFormatting sqref="G6:G34">
    <cfRule type="expression" priority="6" aboveAverage="0" equalAverage="0" bottom="0" percent="0" rank="0" text="" dxfId="24">
      <formula>ISTEXT($G4)</formula>
    </cfRule>
  </conditionalFormatting>
  <conditionalFormatting sqref="N4:N34">
    <cfRule type="expression" priority="7" aboveAverage="0" equalAverage="0" bottom="0" percent="0" rank="0" text="" dxfId="25">
      <formula>WEEKDAY($A4,2)=6</formula>
    </cfRule>
    <cfRule type="expression" priority="8" aboveAverage="0" equalAverage="0" bottom="0" percent="0" rank="0" text="" dxfId="26">
      <formula>OR(WEEKDAY($A4,2)=7,$C4&lt;&gt;"")</formula>
    </cfRule>
  </conditionalFormatting>
  <conditionalFormatting sqref="D4:E34 H6:H34">
    <cfRule type="expression" priority="9" aboveAverage="0" equalAverage="0" bottom="0" percent="0" rank="0" text="" dxfId="9">
      <formula>ISTEXT($E4)</formula>
    </cfRule>
  </conditionalFormatting>
  <conditionalFormatting sqref="D4:E34 H6:H34">
    <cfRule type="expression" priority="10" aboveAverage="0" equalAverage="0" bottom="0" percent="0" rank="0" text="" dxfId="1">
      <formula>WEEKDAY($A4,2)=6</formula>
    </cfRule>
    <cfRule type="expression" priority="11" aboveAverage="0" equalAverage="0" bottom="0" percent="0" rank="0" text="" dxfId="2">
      <formula>OR(WEEKDAY($A4,2)=7,$C4&lt;&gt;"")</formula>
    </cfRule>
  </conditionalFormatting>
  <conditionalFormatting sqref="D4:E34 H6:H34">
    <cfRule type="expression" priority="12" aboveAverage="0" equalAverage="0" bottom="0" percent="0" rank="0" text="" dxfId="3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F4" activeCellId="1" sqref="C2:E2 F4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4" width="10.73"/>
    <col collapsed="false" customWidth="true" hidden="false" outlineLevel="0" max="2" min="2" style="174" width="5.72"/>
    <col collapsed="false" customWidth="true" hidden="false" outlineLevel="0" max="3" min="3" style="174" width="17.73"/>
    <col collapsed="false" customWidth="true" hidden="false" outlineLevel="0" max="4" min="4" style="175" width="7.72"/>
    <col collapsed="false" customWidth="true" hidden="false" outlineLevel="0" max="7" min="5" style="174" width="7.72"/>
    <col collapsed="false" customWidth="true" hidden="false" outlineLevel="0" max="8" min="8" style="176" width="6.72"/>
    <col collapsed="false" customWidth="true" hidden="false" outlineLevel="0" max="9" min="9" style="176" width="1.73"/>
    <col collapsed="false" customWidth="true" hidden="false" outlineLevel="0" max="10" min="10" style="174" width="3.71"/>
    <col collapsed="false" customWidth="true" hidden="false" outlineLevel="0" max="12" min="11" style="176" width="7.72"/>
    <col collapsed="false" customWidth="true" hidden="false" outlineLevel="0" max="13" min="13" style="174" width="7.72"/>
    <col collapsed="false" customWidth="true" hidden="true" outlineLevel="0" max="14" min="14" style="174" width="3.98"/>
    <col collapsed="false" customWidth="true" hidden="false" outlineLevel="0" max="15" min="15" style="174" width="30.7"/>
    <col collapsed="false" customWidth="true" hidden="false" outlineLevel="0" max="16" min="16" style="174" width="7.72"/>
    <col collapsed="false" customWidth="false" hidden="false" outlineLevel="0" max="1024" min="17" style="174" width="11.45"/>
  </cols>
  <sheetData>
    <row r="1" customFormat="false" ht="15" hidden="false" customHeight="true" outlineLevel="0" collapsed="false">
      <c r="A1" s="178" t="n">
        <f aca="false">DATE(Jahr,5,1)</f>
        <v>42855</v>
      </c>
      <c r="B1" s="178"/>
      <c r="C1" s="178"/>
      <c r="D1" s="178"/>
      <c r="E1" s="178"/>
      <c r="F1" s="178"/>
      <c r="G1" s="178"/>
      <c r="H1" s="179" t="str">
        <f aca="false">"Nettoarbeitstage: "&amp;NETWORKDAYS(A1,EOMONTH(A1,0),Feiertage!A4:A39)</f>
        <v>Nettoarbeitstage: 19</v>
      </c>
      <c r="I1" s="180"/>
      <c r="J1" s="180"/>
      <c r="K1" s="181"/>
      <c r="L1" s="182"/>
      <c r="M1" s="180"/>
      <c r="N1" s="183"/>
      <c r="O1" s="184" t="str">
        <f aca="false">Voreinstellungen!C3</f>
        <v>Name, Vorname</v>
      </c>
      <c r="P1" s="184"/>
    </row>
    <row r="2" customFormat="false" ht="15" hidden="false" customHeight="true" outlineLevel="0" collapsed="false">
      <c r="A2" s="178"/>
      <c r="B2" s="178"/>
      <c r="C2" s="178"/>
      <c r="D2" s="178"/>
      <c r="E2" s="178"/>
      <c r="F2" s="178"/>
      <c r="G2" s="178"/>
      <c r="H2" s="185"/>
      <c r="I2" s="185"/>
      <c r="J2" s="185"/>
      <c r="K2" s="186"/>
      <c r="L2" s="187"/>
      <c r="M2" s="185"/>
      <c r="N2" s="188"/>
      <c r="O2" s="189" t="str">
        <f aca="false">IF(ISBLANK(Voreinstellungen!C4),"","Personal-Nr.: "&amp;Voreinstellungen!C4)</f>
        <v>Personal-Nr.: 0</v>
      </c>
      <c r="P2" s="189"/>
    </row>
    <row r="3" s="200" customFormat="true" ht="36" hidden="false" customHeight="true" outlineLevel="0" collapsed="false">
      <c r="A3" s="291" t="s">
        <v>101</v>
      </c>
      <c r="B3" s="292"/>
      <c r="C3" s="293" t="s">
        <v>32</v>
      </c>
      <c r="D3" s="294" t="s">
        <v>102</v>
      </c>
      <c r="E3" s="294" t="s">
        <v>103</v>
      </c>
      <c r="F3" s="294" t="s">
        <v>104</v>
      </c>
      <c r="G3" s="294" t="s">
        <v>105</v>
      </c>
      <c r="H3" s="295" t="s">
        <v>4</v>
      </c>
      <c r="I3" s="295"/>
      <c r="J3" s="296" t="s">
        <v>30</v>
      </c>
      <c r="K3" s="297" t="s">
        <v>106</v>
      </c>
      <c r="L3" s="196" t="s">
        <v>107</v>
      </c>
      <c r="M3" s="298" t="s">
        <v>108</v>
      </c>
      <c r="N3" s="299" t="s">
        <v>109</v>
      </c>
      <c r="O3" s="300" t="s">
        <v>110</v>
      </c>
      <c r="P3" s="297" t="s">
        <v>111</v>
      </c>
    </row>
    <row r="4" s="101" customFormat="true" ht="12.8" hidden="false" customHeight="false" outlineLevel="0" collapsed="false">
      <c r="A4" s="201" t="n">
        <f aca="false">A1</f>
        <v>42855</v>
      </c>
      <c r="B4" s="202" t="n">
        <f aca="false">A4</f>
        <v>42855</v>
      </c>
      <c r="C4" s="203" t="str">
        <f aca="false">IF(ISERROR(VLOOKUP(B4,Feiertage,2,FALSE())),"",(VLOOKUP(B4,Feiertage,2,FALSE())))</f>
        <v>Maifeiertag</v>
      </c>
      <c r="D4" s="204"/>
      <c r="E4" s="204"/>
      <c r="F4" s="205" t="n">
        <f aca="false">IF(DAY(DATE(Voreinstellungen!$C$2,3,0))=29,Import!C123,Import!C122)</f>
        <v>0</v>
      </c>
      <c r="G4" s="205" t="n">
        <f aca="false">IF(DAY(DATE(Voreinstellungen!$C$2,3,0))=29,Import!D123,Import!D122)</f>
        <v>0</v>
      </c>
      <c r="H4" s="205" t="n">
        <f aca="false">IF(DAY(DATE(Voreinstellungen!$C$2,3,0))=29,Import!E123,Import!E122)</f>
        <v>0</v>
      </c>
      <c r="I4" s="206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7"/>
      <c r="K4" s="208" t="n">
        <f aca="false">IF(A4="","",IF(IF(D4&lt;E4,E4-D4,IF(E4="",0,E4-D4+1))+IF(F4&lt;G4,G4-F4,IF(G4="",0,G4-F4+1))-H4&gt;0,IF(D4&lt;E4,E4-D4,IF(E4="",0,E4-D4+1))+IF(F4&lt;G4,G4-F4,IF(G4="",0,G4-F4+1))-H4,0))</f>
        <v>0</v>
      </c>
      <c r="L4" s="209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</v>
      </c>
      <c r="M4" s="210" t="n">
        <f aca="false">IF(A4="","",ROUND(K4-L4,14))</f>
        <v>0</v>
      </c>
      <c r="N4" s="211" t="n">
        <f aca="true">IF(A4="","",INDIRECT(ADDRESS(MATCH(A4,SOLL_AZ_Ab,1)+11,WEEKDAY(A4,2)+3,,,"Voreinstellungen"),TRUE()))</f>
        <v>0</v>
      </c>
      <c r="O4" s="212"/>
      <c r="P4" s="213" t="n">
        <f aca="false">IF(A4="","",IF(M4&lt;&gt;"",ROUND(F36+M4,14),F36))</f>
        <v>-23.625</v>
      </c>
    </row>
    <row r="5" s="101" customFormat="true" ht="12.8" hidden="false" customHeight="false" outlineLevel="0" collapsed="false">
      <c r="A5" s="214" t="n">
        <f aca="false">A4+1</f>
        <v>42856</v>
      </c>
      <c r="B5" s="215" t="n">
        <f aca="false">A5</f>
        <v>42856</v>
      </c>
      <c r="C5" s="216" t="str">
        <f aca="false">IF(ISERROR(VLOOKUP(B5,Feiertage,2,FALSE())),"",(VLOOKUP(B5,Feiertage,2,FALSE())))</f>
        <v/>
      </c>
      <c r="D5" s="204"/>
      <c r="E5" s="204"/>
      <c r="F5" s="205" t="n">
        <f aca="false">IF(DAY(DATE(Voreinstellungen!$C$2,3,0))=29,Import!C124,Import!C123)</f>
        <v>0</v>
      </c>
      <c r="G5" s="205" t="n">
        <f aca="false">IF(DAY(DATE(Voreinstellungen!$C$2,3,0))=29,Import!D124,Import!D123)</f>
        <v>0</v>
      </c>
      <c r="H5" s="205" t="n">
        <f aca="false">IF(DAY(DATE(Voreinstellungen!$C$2,3,0))=29,Import!E124,Import!E123)</f>
        <v>0</v>
      </c>
      <c r="I5" s="217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8"/>
      <c r="K5" s="219" t="n">
        <f aca="false">IF(A5="","",IF(IF(D5&lt;E5,E5-D5,IF(E5="",0,E5-D5+1))+IF(F5&lt;G5,G5-F5,IF(G5="",0,G5-F5+1))-H5&gt;0,IF(D5&lt;E5,E5-D5,IF(E5="",0,E5-D5+1))+IF(F5&lt;G5,G5-F5,IF(G5="",0,G5-F5+1))-H5,0))</f>
        <v>0</v>
      </c>
      <c r="L5" s="220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</v>
      </c>
      <c r="M5" s="221" t="n">
        <f aca="false">IF(A5="","",ROUND(K5-L5,14))</f>
        <v>0</v>
      </c>
      <c r="N5" s="222" t="n">
        <f aca="true">IF(A5="","",INDIRECT(ADDRESS(MATCH(A5,SOLL_AZ_Ab,1)+11,WEEKDAY(A5,2)+3,,,"Voreinstellungen"),TRUE()))</f>
        <v>0</v>
      </c>
      <c r="O5" s="223"/>
      <c r="P5" s="224" t="n">
        <f aca="false">IF(A5="","",IF(M5&lt;&gt;"",ROUND(P4+M5,14),P4))</f>
        <v>-23.625</v>
      </c>
    </row>
    <row r="6" s="101" customFormat="true" ht="12.8" hidden="false" customHeight="false" outlineLevel="0" collapsed="false">
      <c r="A6" s="214" t="n">
        <f aca="false">A5+1</f>
        <v>42857</v>
      </c>
      <c r="B6" s="215" t="n">
        <f aca="false">A6</f>
        <v>42857</v>
      </c>
      <c r="C6" s="216" t="str">
        <f aca="false">IF(ISERROR(VLOOKUP(B6,Feiertage,2,FALSE())),"",(VLOOKUP(B6,Feiertage,2,FALSE())))</f>
        <v/>
      </c>
      <c r="D6" s="204"/>
      <c r="E6" s="204"/>
      <c r="F6" s="205" t="n">
        <f aca="false">IF(DAY(DATE(Voreinstellungen!$C$2,3,0))=29,Import!C125,Import!C124)</f>
        <v>0</v>
      </c>
      <c r="G6" s="205" t="n">
        <f aca="false">IF(DAY(DATE(Voreinstellungen!$C$2,3,0))=29,Import!D125,Import!D124)</f>
        <v>0</v>
      </c>
      <c r="H6" s="205" t="n">
        <f aca="false">IF(DAY(DATE(Voreinstellungen!$C$2,3,0))=29,Import!E125,Import!E124)</f>
        <v>0</v>
      </c>
      <c r="I6" s="217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8"/>
      <c r="K6" s="219" t="n">
        <f aca="false">IF(A6="","",IF(IF(D6&lt;E6,E6-D6,IF(E6="",0,E6-D6+1))+IF(F6&lt;G6,G6-F6,IF(G6="",0,G6-F6+1))-H6&gt;0,IF(D6&lt;E6,E6-D6,IF(E6="",0,E6-D6+1))+IF(F6&lt;G6,G6-F6,IF(G6="",0,G6-F6+1))-H6,0))</f>
        <v>0</v>
      </c>
      <c r="L6" s="220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0.291666666666667</v>
      </c>
      <c r="M6" s="221" t="n">
        <f aca="false">IF(A6="","",ROUND(K6-L6,14))</f>
        <v>-0.29166666666667</v>
      </c>
      <c r="N6" s="222" t="n">
        <f aca="true">IF(A6="","",INDIRECT(ADDRESS(MATCH(A6,SOLL_AZ_Ab,1)+11,WEEKDAY(A6,2)+3,,,"Voreinstellungen"),TRUE()))</f>
        <v>0.291666666666667</v>
      </c>
      <c r="O6" s="223"/>
      <c r="P6" s="224" t="n">
        <f aca="false">IF(A6="","",IF(M6&lt;&gt;"",ROUND(P5+M6,14),P5))</f>
        <v>-23.9166666666667</v>
      </c>
    </row>
    <row r="7" s="101" customFormat="true" ht="12.8" hidden="false" customHeight="false" outlineLevel="0" collapsed="false">
      <c r="A7" s="214" t="n">
        <f aca="false">A6+1</f>
        <v>42858</v>
      </c>
      <c r="B7" s="215" t="n">
        <f aca="false">A7</f>
        <v>42858</v>
      </c>
      <c r="C7" s="216" t="str">
        <f aca="false">IF(ISERROR(VLOOKUP(B7,Feiertage,2,FALSE())),"",(VLOOKUP(B7,Feiertage,2,FALSE())))</f>
        <v/>
      </c>
      <c r="D7" s="204"/>
      <c r="E7" s="204"/>
      <c r="F7" s="205" t="n">
        <f aca="false">IF(DAY(DATE(Voreinstellungen!$C$2,3,0))=29,Import!C126,Import!C125)</f>
        <v>0</v>
      </c>
      <c r="G7" s="205" t="n">
        <f aca="false">IF(DAY(DATE(Voreinstellungen!$C$2,3,0))=29,Import!D126,Import!D125)</f>
        <v>0</v>
      </c>
      <c r="H7" s="205" t="n">
        <f aca="false">IF(DAY(DATE(Voreinstellungen!$C$2,3,0))=29,Import!E126,Import!E125)</f>
        <v>0</v>
      </c>
      <c r="I7" s="217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8"/>
      <c r="K7" s="219" t="n">
        <f aca="false">IF(A7="","",IF(IF(D7&lt;E7,E7-D7,IF(E7="",0,E7-D7+1))+IF(F7&lt;G7,G7-F7,IF(G7="",0,G7-F7+1))-H7&gt;0,IF(D7&lt;E7,E7-D7,IF(E7="",0,E7-D7+1))+IF(F7&lt;G7,G7-F7,IF(G7="",0,G7-F7+1))-H7,0))</f>
        <v>0</v>
      </c>
      <c r="L7" s="220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21" t="n">
        <f aca="false">IF(A7="","",ROUND(K7-L7,14))</f>
        <v>-0.29166666666667</v>
      </c>
      <c r="N7" s="222" t="n">
        <f aca="true">IF(A7="","",INDIRECT(ADDRESS(MATCH(A7,SOLL_AZ_Ab,1)+11,WEEKDAY(A7,2)+3,,,"Voreinstellungen"),TRUE()))</f>
        <v>0.291666666666667</v>
      </c>
      <c r="O7" s="223"/>
      <c r="P7" s="224" t="n">
        <f aca="false">IF(A7="","",IF(M7&lt;&gt;"",ROUND(P6+M7,14),P6))</f>
        <v>-24.2083333333334</v>
      </c>
    </row>
    <row r="8" s="101" customFormat="true" ht="12.8" hidden="false" customHeight="false" outlineLevel="0" collapsed="false">
      <c r="A8" s="214" t="n">
        <f aca="false">A7+1</f>
        <v>42859</v>
      </c>
      <c r="B8" s="215" t="n">
        <f aca="false">A8</f>
        <v>42859</v>
      </c>
      <c r="C8" s="216" t="str">
        <f aca="false">IF(ISERROR(VLOOKUP(B8,Feiertage,2,FALSE())),"",(VLOOKUP(B8,Feiertage,2,FALSE())))</f>
        <v/>
      </c>
      <c r="D8" s="204"/>
      <c r="E8" s="204"/>
      <c r="F8" s="205" t="n">
        <f aca="false">IF(DAY(DATE(Voreinstellungen!$C$2,3,0))=29,Import!C127,Import!C126)</f>
        <v>0</v>
      </c>
      <c r="G8" s="205" t="n">
        <f aca="false">IF(DAY(DATE(Voreinstellungen!$C$2,3,0))=29,Import!D127,Import!D126)</f>
        <v>0</v>
      </c>
      <c r="H8" s="205" t="n">
        <f aca="false">IF(DAY(DATE(Voreinstellungen!$C$2,3,0))=29,Import!E127,Import!E126)</f>
        <v>0</v>
      </c>
      <c r="I8" s="217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8"/>
      <c r="K8" s="219" t="n">
        <f aca="false">IF(A8="","",IF(IF(D8&lt;E8,E8-D8,IF(E8="",0,E8-D8+1))+IF(F8&lt;G8,G8-F8,IF(G8="",0,G8-F8+1))-H8&gt;0,IF(D8&lt;E8,E8-D8,IF(E8="",0,E8-D8+1))+IF(F8&lt;G8,G8-F8,IF(G8="",0,G8-F8+1))-H8,0))</f>
        <v>0</v>
      </c>
      <c r="L8" s="220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0.291666666666667</v>
      </c>
      <c r="M8" s="221" t="n">
        <f aca="false">IF(A8="","",ROUND(K8-L8,14))</f>
        <v>-0.29166666666667</v>
      </c>
      <c r="N8" s="222" t="n">
        <f aca="true">IF(A8="","",INDIRECT(ADDRESS(MATCH(A8,SOLL_AZ_Ab,1)+11,WEEKDAY(A8,2)+3,,,"Voreinstellungen"),TRUE()))</f>
        <v>0.291666666666667</v>
      </c>
      <c r="O8" s="223"/>
      <c r="P8" s="224" t="n">
        <f aca="false">IF(A8="","",IF(M8&lt;&gt;"",ROUND(P7+M8,14),P7))</f>
        <v>-24.5</v>
      </c>
    </row>
    <row r="9" s="101" customFormat="true" ht="12.8" hidden="false" customHeight="false" outlineLevel="0" collapsed="false">
      <c r="A9" s="214" t="n">
        <f aca="false">A8+1</f>
        <v>42860</v>
      </c>
      <c r="B9" s="215" t="n">
        <f aca="false">A9</f>
        <v>42860</v>
      </c>
      <c r="C9" s="216" t="str">
        <f aca="false">IF(ISERROR(VLOOKUP(B9,Feiertage,2,FALSE())),"",(VLOOKUP(B9,Feiertage,2,FALSE())))</f>
        <v/>
      </c>
      <c r="D9" s="204"/>
      <c r="E9" s="204"/>
      <c r="F9" s="205" t="n">
        <f aca="false">IF(DAY(DATE(Voreinstellungen!$C$2,3,0))=29,Import!C128,Import!C127)</f>
        <v>0</v>
      </c>
      <c r="G9" s="205" t="n">
        <f aca="false">IF(DAY(DATE(Voreinstellungen!$C$2,3,0))=29,Import!D128,Import!D127)</f>
        <v>0</v>
      </c>
      <c r="H9" s="205" t="n">
        <f aca="false">IF(DAY(DATE(Voreinstellungen!$C$2,3,0))=29,Import!E128,Import!E127)</f>
        <v>0</v>
      </c>
      <c r="I9" s="217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8"/>
      <c r="K9" s="219" t="n">
        <f aca="false">IF(A9="","",IF(IF(D9&lt;E9,E9-D9,IF(E9="",0,E9-D9+1))+IF(F9&lt;G9,G9-F9,IF(G9="",0,G9-F9+1))-H9&gt;0,IF(D9&lt;E9,E9-D9,IF(E9="",0,E9-D9+1))+IF(F9&lt;G9,G9-F9,IF(G9="",0,G9-F9+1))-H9,0))</f>
        <v>0</v>
      </c>
      <c r="L9" s="220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0.291666666666667</v>
      </c>
      <c r="M9" s="221" t="n">
        <f aca="false">IF(A9="","",ROUND(K9-L9,14))</f>
        <v>-0.29166666666667</v>
      </c>
      <c r="N9" s="222" t="n">
        <f aca="true">IF(A9="","",INDIRECT(ADDRESS(MATCH(A9,SOLL_AZ_Ab,1)+11,WEEKDAY(A9,2)+3,,,"Voreinstellungen"),TRUE()))</f>
        <v>0.291666666666667</v>
      </c>
      <c r="O9" s="223"/>
      <c r="P9" s="224" t="n">
        <f aca="false">IF(A9="","",IF(M9&lt;&gt;"",ROUND(P8+M9,14),P8))</f>
        <v>-24.7916666666667</v>
      </c>
    </row>
    <row r="10" s="101" customFormat="true" ht="12.8" hidden="false" customHeight="false" outlineLevel="0" collapsed="false">
      <c r="A10" s="214" t="n">
        <f aca="false">A9+1</f>
        <v>42861</v>
      </c>
      <c r="B10" s="215" t="n">
        <f aca="false">A10</f>
        <v>42861</v>
      </c>
      <c r="C10" s="216" t="str">
        <f aca="false">IF(ISERROR(VLOOKUP(B10,Feiertage,2,FALSE())),"",(VLOOKUP(B10,Feiertage,2,FALSE())))</f>
        <v/>
      </c>
      <c r="D10" s="204"/>
      <c r="E10" s="204"/>
      <c r="F10" s="205" t="n">
        <f aca="false">IF(DAY(DATE(Voreinstellungen!$C$2,3,0))=29,Import!C129,Import!C128)</f>
        <v>0</v>
      </c>
      <c r="G10" s="205" t="n">
        <f aca="false">IF(DAY(DATE(Voreinstellungen!$C$2,3,0))=29,Import!D129,Import!D128)</f>
        <v>0</v>
      </c>
      <c r="H10" s="205" t="n">
        <f aca="false">IF(DAY(DATE(Voreinstellungen!$C$2,3,0))=29,Import!E129,Import!E128)</f>
        <v>0</v>
      </c>
      <c r="I10" s="217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8"/>
      <c r="K10" s="219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20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21" t="n">
        <f aca="false">IF(A10="","",ROUND(K10-L10,14))</f>
        <v>-0.29166666666667</v>
      </c>
      <c r="N10" s="222" t="n">
        <f aca="true">IF(A10="","",INDIRECT(ADDRESS(MATCH(A10,SOLL_AZ_Ab,1)+11,WEEKDAY(A10,2)+3,,,"Voreinstellungen"),TRUE()))</f>
        <v>0.291666666666667</v>
      </c>
      <c r="O10" s="223"/>
      <c r="P10" s="224" t="n">
        <f aca="false">IF(A10="","",IF(M10&lt;&gt;"",ROUND(P9+M10,14),P9))</f>
        <v>-25.0833333333334</v>
      </c>
    </row>
    <row r="11" s="101" customFormat="true" ht="12.8" hidden="false" customHeight="false" outlineLevel="0" collapsed="false">
      <c r="A11" s="214" t="n">
        <f aca="false">A10+1</f>
        <v>42862</v>
      </c>
      <c r="B11" s="215" t="n">
        <f aca="false">A11</f>
        <v>42862</v>
      </c>
      <c r="C11" s="216" t="str">
        <f aca="false">IF(ISERROR(VLOOKUP(B11,Feiertage,2,FALSE())),"",(VLOOKUP(B11,Feiertage,2,FALSE())))</f>
        <v/>
      </c>
      <c r="D11" s="204"/>
      <c r="E11" s="204"/>
      <c r="F11" s="205" t="n">
        <f aca="false">IF(DAY(DATE(Voreinstellungen!$C$2,3,0))=29,Import!C130,Import!C129)</f>
        <v>0</v>
      </c>
      <c r="G11" s="205" t="n">
        <f aca="false">IF(DAY(DATE(Voreinstellungen!$C$2,3,0))=29,Import!D130,Import!D129)</f>
        <v>0</v>
      </c>
      <c r="H11" s="205" t="n">
        <f aca="false">IF(DAY(DATE(Voreinstellungen!$C$2,3,0))=29,Import!E130,Import!E129)</f>
        <v>0</v>
      </c>
      <c r="I11" s="217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8"/>
      <c r="K11" s="219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20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</v>
      </c>
      <c r="M11" s="221" t="n">
        <f aca="false">IF(A11="","",ROUND(K11-L11,14))</f>
        <v>0</v>
      </c>
      <c r="N11" s="222" t="n">
        <f aca="true">IF(A11="","",INDIRECT(ADDRESS(MATCH(A11,SOLL_AZ_Ab,1)+11,WEEKDAY(A11,2)+3,,,"Voreinstellungen"),TRUE()))</f>
        <v>0</v>
      </c>
      <c r="O11" s="223"/>
      <c r="P11" s="224" t="n">
        <f aca="false">IF(A11="","",IF(M11&lt;&gt;"",ROUND(P10+M11,14),P10))</f>
        <v>-25.0833333333334</v>
      </c>
    </row>
    <row r="12" s="101" customFormat="true" ht="12.8" hidden="false" customHeight="false" outlineLevel="0" collapsed="false">
      <c r="A12" s="214" t="n">
        <f aca="false">A11+1</f>
        <v>42863</v>
      </c>
      <c r="B12" s="215" t="n">
        <f aca="false">A12</f>
        <v>42863</v>
      </c>
      <c r="C12" s="216" t="str">
        <f aca="false">IF(ISERROR(VLOOKUP(B12,Feiertage,2,FALSE())),"",(VLOOKUP(B12,Feiertage,2,FALSE())))</f>
        <v/>
      </c>
      <c r="D12" s="204"/>
      <c r="E12" s="204"/>
      <c r="F12" s="205" t="n">
        <f aca="false">IF(DAY(DATE(Voreinstellungen!$C$2,3,0))=29,Import!C131,Import!C130)</f>
        <v>0</v>
      </c>
      <c r="G12" s="205" t="n">
        <f aca="false">IF(DAY(DATE(Voreinstellungen!$C$2,3,0))=29,Import!D131,Import!D130)</f>
        <v>0</v>
      </c>
      <c r="H12" s="205" t="n">
        <f aca="false">IF(DAY(DATE(Voreinstellungen!$C$2,3,0))=29,Import!E131,Import!E130)</f>
        <v>0</v>
      </c>
      <c r="I12" s="217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8"/>
      <c r="K12" s="219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20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</v>
      </c>
      <c r="M12" s="221" t="n">
        <f aca="false">IF(A12="","",ROUND(K12-L12,14))</f>
        <v>0</v>
      </c>
      <c r="N12" s="222" t="n">
        <f aca="true">IF(A12="","",INDIRECT(ADDRESS(MATCH(A12,SOLL_AZ_Ab,1)+11,WEEKDAY(A12,2)+3,,,"Voreinstellungen"),TRUE()))</f>
        <v>0</v>
      </c>
      <c r="O12" s="223"/>
      <c r="P12" s="224" t="n">
        <f aca="false">IF(A12="","",IF(M12&lt;&gt;"",ROUND(P11+M12,14),P11))</f>
        <v>-25.0833333333334</v>
      </c>
    </row>
    <row r="13" s="101" customFormat="true" ht="12.8" hidden="false" customHeight="false" outlineLevel="0" collapsed="false">
      <c r="A13" s="214" t="n">
        <f aca="false">A12+1</f>
        <v>42864</v>
      </c>
      <c r="B13" s="215" t="n">
        <f aca="false">A13</f>
        <v>42864</v>
      </c>
      <c r="C13" s="216" t="str">
        <f aca="false">IF(ISERROR(VLOOKUP(B13,Feiertage,2,FALSE())),"",(VLOOKUP(B13,Feiertage,2,FALSE())))</f>
        <v/>
      </c>
      <c r="D13" s="204"/>
      <c r="E13" s="204"/>
      <c r="F13" s="205" t="n">
        <f aca="false">IF(DAY(DATE(Voreinstellungen!$C$2,3,0))=29,Import!C132,Import!C131)</f>
        <v>0</v>
      </c>
      <c r="G13" s="205" t="n">
        <f aca="false">IF(DAY(DATE(Voreinstellungen!$C$2,3,0))=29,Import!D132,Import!D131)</f>
        <v>0</v>
      </c>
      <c r="H13" s="205" t="n">
        <f aca="false">IF(DAY(DATE(Voreinstellungen!$C$2,3,0))=29,Import!E132,Import!E131)</f>
        <v>0</v>
      </c>
      <c r="I13" s="217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8"/>
      <c r="K13" s="219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20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21" t="n">
        <f aca="false">IF(A13="","",ROUND(K13-L13,14))</f>
        <v>-0.29166666666667</v>
      </c>
      <c r="N13" s="222" t="n">
        <f aca="true">IF(A13="","",INDIRECT(ADDRESS(MATCH(A13,SOLL_AZ_Ab,1)+11,WEEKDAY(A13,2)+3,,,"Voreinstellungen"),TRUE()))</f>
        <v>0.291666666666667</v>
      </c>
      <c r="O13" s="223"/>
      <c r="P13" s="224" t="n">
        <f aca="false">IF(A13="","",IF(M13&lt;&gt;"",ROUND(P12+M13,14),P12))</f>
        <v>-25.3750000000001</v>
      </c>
    </row>
    <row r="14" s="101" customFormat="true" ht="12.8" hidden="false" customHeight="false" outlineLevel="0" collapsed="false">
      <c r="A14" s="214" t="n">
        <f aca="false">A13+1</f>
        <v>42865</v>
      </c>
      <c r="B14" s="215" t="n">
        <f aca="false">A14</f>
        <v>42865</v>
      </c>
      <c r="C14" s="216" t="str">
        <f aca="false">IF(ISERROR(VLOOKUP(B14,Feiertage,2,FALSE())),"",(VLOOKUP(B14,Feiertage,2,FALSE())))</f>
        <v/>
      </c>
      <c r="D14" s="204"/>
      <c r="E14" s="204"/>
      <c r="F14" s="205" t="n">
        <f aca="false">IF(DAY(DATE(Voreinstellungen!$C$2,3,0))=29,Import!C133,Import!C132)</f>
        <v>0</v>
      </c>
      <c r="G14" s="205" t="n">
        <f aca="false">IF(DAY(DATE(Voreinstellungen!$C$2,3,0))=29,Import!D133,Import!D132)</f>
        <v>0</v>
      </c>
      <c r="H14" s="205" t="n">
        <f aca="false">IF(DAY(DATE(Voreinstellungen!$C$2,3,0))=29,Import!E133,Import!E132)</f>
        <v>0</v>
      </c>
      <c r="I14" s="217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8"/>
      <c r="K14" s="219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20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21" t="n">
        <f aca="false">IF(A14="","",ROUND(K14-L14,14))</f>
        <v>-0.29166666666667</v>
      </c>
      <c r="N14" s="222" t="n">
        <f aca="true">IF(A14="","",INDIRECT(ADDRESS(MATCH(A14,SOLL_AZ_Ab,1)+11,WEEKDAY(A14,2)+3,,,"Voreinstellungen"),TRUE()))</f>
        <v>0.291666666666667</v>
      </c>
      <c r="O14" s="223"/>
      <c r="P14" s="224" t="n">
        <f aca="false">IF(A14="","",IF(M14&lt;&gt;"",ROUND(P13+M14,14),P13))</f>
        <v>-25.6666666666667</v>
      </c>
    </row>
    <row r="15" s="101" customFormat="true" ht="12.8" hidden="false" customHeight="false" outlineLevel="0" collapsed="false">
      <c r="A15" s="214" t="n">
        <f aca="false">A14+1</f>
        <v>42866</v>
      </c>
      <c r="B15" s="215" t="n">
        <f aca="false">A15</f>
        <v>42866</v>
      </c>
      <c r="C15" s="216" t="str">
        <f aca="false">IF(ISERROR(VLOOKUP(B15,Feiertage,2,FALSE())),"",(VLOOKUP(B15,Feiertage,2,FALSE())))</f>
        <v/>
      </c>
      <c r="D15" s="204"/>
      <c r="E15" s="204"/>
      <c r="F15" s="205" t="n">
        <f aca="false">IF(DAY(DATE(Voreinstellungen!$C$2,3,0))=29,Import!C134,Import!C133)</f>
        <v>0</v>
      </c>
      <c r="G15" s="205" t="n">
        <f aca="false">IF(DAY(DATE(Voreinstellungen!$C$2,3,0))=29,Import!D134,Import!D133)</f>
        <v>0</v>
      </c>
      <c r="H15" s="205" t="n">
        <f aca="false">IF(DAY(DATE(Voreinstellungen!$C$2,3,0))=29,Import!E134,Import!E133)</f>
        <v>0</v>
      </c>
      <c r="I15" s="217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8"/>
      <c r="K15" s="219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20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0.291666666666667</v>
      </c>
      <c r="M15" s="221" t="n">
        <f aca="false">IF(A15="","",ROUND(K15-L15,14))</f>
        <v>-0.29166666666667</v>
      </c>
      <c r="N15" s="222" t="n">
        <f aca="true">IF(A15="","",INDIRECT(ADDRESS(MATCH(A15,SOLL_AZ_Ab,1)+11,WEEKDAY(A15,2)+3,,,"Voreinstellungen"),TRUE()))</f>
        <v>0.291666666666667</v>
      </c>
      <c r="O15" s="223"/>
      <c r="P15" s="224" t="n">
        <f aca="false">IF(A15="","",IF(M15&lt;&gt;"",ROUND(P14+M15,14),P14))</f>
        <v>-25.9583333333334</v>
      </c>
    </row>
    <row r="16" s="101" customFormat="true" ht="12.8" hidden="false" customHeight="false" outlineLevel="0" collapsed="false">
      <c r="A16" s="214" t="n">
        <f aca="false">A15+1</f>
        <v>42867</v>
      </c>
      <c r="B16" s="215" t="n">
        <f aca="false">A16</f>
        <v>42867</v>
      </c>
      <c r="C16" s="216" t="str">
        <f aca="false">IF(ISERROR(VLOOKUP(B16,Feiertage,2,FALSE())),"",(VLOOKUP(B16,Feiertage,2,FALSE())))</f>
        <v>Christi Himmelfahrt</v>
      </c>
      <c r="D16" s="204"/>
      <c r="E16" s="204"/>
      <c r="F16" s="205" t="n">
        <f aca="false">IF(DAY(DATE(Voreinstellungen!$C$2,3,0))=29,Import!C135,Import!C134)</f>
        <v>0</v>
      </c>
      <c r="G16" s="205" t="n">
        <f aca="false">IF(DAY(DATE(Voreinstellungen!$C$2,3,0))=29,Import!D135,Import!D134)</f>
        <v>0</v>
      </c>
      <c r="H16" s="205" t="n">
        <f aca="false">IF(DAY(DATE(Voreinstellungen!$C$2,3,0))=29,Import!E135,Import!E134)</f>
        <v>0</v>
      </c>
      <c r="I16" s="217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8"/>
      <c r="K16" s="219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20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</v>
      </c>
      <c r="M16" s="221" t="n">
        <f aca="false">IF(A16="","",ROUND(K16-L16,14))</f>
        <v>0</v>
      </c>
      <c r="N16" s="222" t="n">
        <f aca="true">IF(A16="","",INDIRECT(ADDRESS(MATCH(A16,SOLL_AZ_Ab,1)+11,WEEKDAY(A16,2)+3,,,"Voreinstellungen"),TRUE()))</f>
        <v>0.291666666666667</v>
      </c>
      <c r="O16" s="223"/>
      <c r="P16" s="224" t="n">
        <f aca="false">IF(A16="","",IF(M16&lt;&gt;"",ROUND(P15+M16,14),P15))</f>
        <v>-25.9583333333334</v>
      </c>
    </row>
    <row r="17" s="101" customFormat="true" ht="12.8" hidden="false" customHeight="false" outlineLevel="0" collapsed="false">
      <c r="A17" s="214" t="n">
        <f aca="false">A16+1</f>
        <v>42868</v>
      </c>
      <c r="B17" s="215" t="n">
        <f aca="false">A17</f>
        <v>42868</v>
      </c>
      <c r="C17" s="216" t="str">
        <f aca="false">IF(ISERROR(VLOOKUP(B17,Feiertage,2,FALSE())),"",(VLOOKUP(B17,Feiertage,2,FALSE())))</f>
        <v/>
      </c>
      <c r="D17" s="204"/>
      <c r="E17" s="204"/>
      <c r="F17" s="205" t="n">
        <f aca="false">IF(DAY(DATE(Voreinstellungen!$C$2,3,0))=29,Import!C136,Import!C135)</f>
        <v>0</v>
      </c>
      <c r="G17" s="205" t="n">
        <f aca="false">IF(DAY(DATE(Voreinstellungen!$C$2,3,0))=29,Import!D136,Import!D135)</f>
        <v>0</v>
      </c>
      <c r="H17" s="205" t="n">
        <f aca="false">IF(DAY(DATE(Voreinstellungen!$C$2,3,0))=29,Import!E136,Import!E135)</f>
        <v>0</v>
      </c>
      <c r="I17" s="217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8"/>
      <c r="K17" s="219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20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21" t="n">
        <f aca="false">IF(A17="","",ROUND(K17-L17,14))</f>
        <v>-0.29166666666667</v>
      </c>
      <c r="N17" s="222" t="n">
        <f aca="true">IF(A17="","",INDIRECT(ADDRESS(MATCH(A17,SOLL_AZ_Ab,1)+11,WEEKDAY(A17,2)+3,,,"Voreinstellungen"),TRUE()))</f>
        <v>0.291666666666667</v>
      </c>
      <c r="O17" s="223"/>
      <c r="P17" s="224" t="n">
        <f aca="false">IF(A17="","",IF(M17&lt;&gt;"",ROUND(P16+M17,14),P16))</f>
        <v>-26.2500000000001</v>
      </c>
    </row>
    <row r="18" s="101" customFormat="true" ht="12.8" hidden="false" customHeight="false" outlineLevel="0" collapsed="false">
      <c r="A18" s="214" t="n">
        <f aca="false">A17+1</f>
        <v>42869</v>
      </c>
      <c r="B18" s="215" t="n">
        <f aca="false">A18</f>
        <v>42869</v>
      </c>
      <c r="C18" s="216" t="str">
        <f aca="false">IF(ISERROR(VLOOKUP(B18,Feiertage,2,FALSE())),"",(VLOOKUP(B18,Feiertage,2,FALSE())))</f>
        <v/>
      </c>
      <c r="D18" s="204"/>
      <c r="E18" s="204"/>
      <c r="F18" s="205" t="n">
        <f aca="false">IF(DAY(DATE(Voreinstellungen!$C$2,3,0))=29,Import!C137,Import!C136)</f>
        <v>0</v>
      </c>
      <c r="G18" s="205" t="n">
        <f aca="false">IF(DAY(DATE(Voreinstellungen!$C$2,3,0))=29,Import!D137,Import!D136)</f>
        <v>0</v>
      </c>
      <c r="H18" s="205" t="n">
        <f aca="false">IF(DAY(DATE(Voreinstellungen!$C$2,3,0))=29,Import!E137,Import!E136)</f>
        <v>0</v>
      </c>
      <c r="I18" s="217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8"/>
      <c r="K18" s="219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20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</v>
      </c>
      <c r="M18" s="221" t="n">
        <f aca="false">IF(A18="","",ROUND(K18-L18,14))</f>
        <v>0</v>
      </c>
      <c r="N18" s="222" t="n">
        <f aca="true">IF(A18="","",INDIRECT(ADDRESS(MATCH(A18,SOLL_AZ_Ab,1)+11,WEEKDAY(A18,2)+3,,,"Voreinstellungen"),TRUE()))</f>
        <v>0</v>
      </c>
      <c r="O18" s="223"/>
      <c r="P18" s="224" t="n">
        <f aca="false">IF(A18="","",IF(M18&lt;&gt;"",ROUND(P17+M18,14),P17))</f>
        <v>-26.2500000000001</v>
      </c>
    </row>
    <row r="19" s="101" customFormat="true" ht="12.8" hidden="false" customHeight="false" outlineLevel="0" collapsed="false">
      <c r="A19" s="214" t="n">
        <f aca="false">A18+1</f>
        <v>42870</v>
      </c>
      <c r="B19" s="215" t="n">
        <f aca="false">A19</f>
        <v>42870</v>
      </c>
      <c r="C19" s="216" t="str">
        <f aca="false">IF(ISERROR(VLOOKUP(B19,Feiertage,2,FALSE())),"",(VLOOKUP(B19,Feiertage,2,FALSE())))</f>
        <v/>
      </c>
      <c r="D19" s="204"/>
      <c r="E19" s="204"/>
      <c r="F19" s="205" t="n">
        <f aca="false">IF(DAY(DATE(Voreinstellungen!$C$2,3,0))=29,Import!C138,Import!C137)</f>
        <v>0</v>
      </c>
      <c r="G19" s="205" t="n">
        <f aca="false">IF(DAY(DATE(Voreinstellungen!$C$2,3,0))=29,Import!D138,Import!D137)</f>
        <v>0</v>
      </c>
      <c r="H19" s="205" t="n">
        <f aca="false">IF(DAY(DATE(Voreinstellungen!$C$2,3,0))=29,Import!E138,Import!E137)</f>
        <v>0</v>
      </c>
      <c r="I19" s="217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8"/>
      <c r="K19" s="219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20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</v>
      </c>
      <c r="M19" s="221" t="n">
        <f aca="false">IF(A19="","",ROUND(K19-L19,14))</f>
        <v>0</v>
      </c>
      <c r="N19" s="222" t="n">
        <f aca="true">IF(A19="","",INDIRECT(ADDRESS(MATCH(A19,SOLL_AZ_Ab,1)+11,WEEKDAY(A19,2)+3,,,"Voreinstellungen"),TRUE()))</f>
        <v>0</v>
      </c>
      <c r="O19" s="223"/>
      <c r="P19" s="224" t="n">
        <f aca="false">IF(A19="","",IF(M19&lt;&gt;"",ROUND(P18+M19,14),P18))</f>
        <v>-26.2500000000001</v>
      </c>
    </row>
    <row r="20" s="101" customFormat="true" ht="12.8" hidden="false" customHeight="false" outlineLevel="0" collapsed="false">
      <c r="A20" s="214" t="n">
        <f aca="false">A19+1</f>
        <v>42871</v>
      </c>
      <c r="B20" s="215" t="n">
        <f aca="false">A20</f>
        <v>42871</v>
      </c>
      <c r="C20" s="216" t="str">
        <f aca="false">IF(ISERROR(VLOOKUP(B20,Feiertage,2,FALSE())),"",(VLOOKUP(B20,Feiertage,2,FALSE())))</f>
        <v/>
      </c>
      <c r="D20" s="204"/>
      <c r="E20" s="204"/>
      <c r="F20" s="205" t="n">
        <f aca="false">IF(DAY(DATE(Voreinstellungen!$C$2,3,0))=29,Import!C139,Import!C138)</f>
        <v>0</v>
      </c>
      <c r="G20" s="205" t="n">
        <f aca="false">IF(DAY(DATE(Voreinstellungen!$C$2,3,0))=29,Import!D139,Import!D138)</f>
        <v>0</v>
      </c>
      <c r="H20" s="205" t="n">
        <f aca="false">IF(DAY(DATE(Voreinstellungen!$C$2,3,0))=29,Import!E139,Import!E138)</f>
        <v>0</v>
      </c>
      <c r="I20" s="217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8"/>
      <c r="K20" s="219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20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21" t="n">
        <f aca="false">IF(A20="","",ROUND(K20-L20,14))</f>
        <v>-0.29166666666667</v>
      </c>
      <c r="N20" s="222" t="n">
        <f aca="true">IF(A20="","",INDIRECT(ADDRESS(MATCH(A20,SOLL_AZ_Ab,1)+11,WEEKDAY(A20,2)+3,,,"Voreinstellungen"),TRUE()))</f>
        <v>0.291666666666667</v>
      </c>
      <c r="O20" s="223"/>
      <c r="P20" s="224" t="n">
        <f aca="false">IF(A20="","",IF(M20&lt;&gt;"",ROUND(P19+M20,14),P19))</f>
        <v>-26.5416666666668</v>
      </c>
    </row>
    <row r="21" s="101" customFormat="true" ht="12.8" hidden="false" customHeight="false" outlineLevel="0" collapsed="false">
      <c r="A21" s="214" t="n">
        <f aca="false">A20+1</f>
        <v>42872</v>
      </c>
      <c r="B21" s="215" t="n">
        <f aca="false">A21</f>
        <v>42872</v>
      </c>
      <c r="C21" s="216" t="str">
        <f aca="false">IF(ISERROR(VLOOKUP(B21,Feiertage,2,FALSE())),"",(VLOOKUP(B21,Feiertage,2,FALSE())))</f>
        <v/>
      </c>
      <c r="D21" s="204"/>
      <c r="E21" s="204"/>
      <c r="F21" s="205" t="n">
        <f aca="false">IF(DAY(DATE(Voreinstellungen!$C$2,3,0))=29,Import!C140,Import!C139)</f>
        <v>0</v>
      </c>
      <c r="G21" s="205" t="n">
        <f aca="false">IF(DAY(DATE(Voreinstellungen!$C$2,3,0))=29,Import!D140,Import!D139)</f>
        <v>0</v>
      </c>
      <c r="H21" s="205" t="n">
        <f aca="false">IF(DAY(DATE(Voreinstellungen!$C$2,3,0))=29,Import!E140,Import!E139)</f>
        <v>0</v>
      </c>
      <c r="I21" s="217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8"/>
      <c r="K21" s="219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20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21" t="n">
        <f aca="false">IF(A21="","",ROUND(K21-L21,14))</f>
        <v>-0.29166666666667</v>
      </c>
      <c r="N21" s="222" t="n">
        <f aca="true">IF(A21="","",INDIRECT(ADDRESS(MATCH(A21,SOLL_AZ_Ab,1)+11,WEEKDAY(A21,2)+3,,,"Voreinstellungen"),TRUE()))</f>
        <v>0.291666666666667</v>
      </c>
      <c r="O21" s="223"/>
      <c r="P21" s="224" t="n">
        <f aca="false">IF(A21="","",IF(M21&lt;&gt;"",ROUND(P20+M21,14),P20))</f>
        <v>-26.8333333333334</v>
      </c>
    </row>
    <row r="22" s="101" customFormat="true" ht="12.8" hidden="false" customHeight="false" outlineLevel="0" collapsed="false">
      <c r="A22" s="214" t="n">
        <f aca="false">A21+1</f>
        <v>42873</v>
      </c>
      <c r="B22" s="215" t="n">
        <f aca="false">A22</f>
        <v>42873</v>
      </c>
      <c r="C22" s="216" t="str">
        <f aca="false">IF(ISERROR(VLOOKUP(B22,Feiertage,2,FALSE())),"",(VLOOKUP(B22,Feiertage,2,FALSE())))</f>
        <v/>
      </c>
      <c r="D22" s="204"/>
      <c r="E22" s="204"/>
      <c r="F22" s="205" t="n">
        <f aca="false">IF(DAY(DATE(Voreinstellungen!$C$2,3,0))=29,Import!C141,Import!C140)</f>
        <v>0</v>
      </c>
      <c r="G22" s="205" t="n">
        <f aca="false">IF(DAY(DATE(Voreinstellungen!$C$2,3,0))=29,Import!D141,Import!D140)</f>
        <v>0</v>
      </c>
      <c r="H22" s="205" t="n">
        <f aca="false">IF(DAY(DATE(Voreinstellungen!$C$2,3,0))=29,Import!E141,Import!E140)</f>
        <v>0</v>
      </c>
      <c r="I22" s="217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8"/>
      <c r="K22" s="219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20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0.291666666666667</v>
      </c>
      <c r="M22" s="221" t="n">
        <f aca="false">IF(A22="","",ROUND(K22-L22,14))</f>
        <v>-0.29166666666667</v>
      </c>
      <c r="N22" s="222" t="n">
        <f aca="true">IF(A22="","",INDIRECT(ADDRESS(MATCH(A22,SOLL_AZ_Ab,1)+11,WEEKDAY(A22,2)+3,,,"Voreinstellungen"),TRUE()))</f>
        <v>0.291666666666667</v>
      </c>
      <c r="O22" s="223"/>
      <c r="P22" s="224" t="n">
        <f aca="false">IF(A22="","",IF(M22&lt;&gt;"",ROUND(P21+M22,14),P21))</f>
        <v>-27.1250000000001</v>
      </c>
    </row>
    <row r="23" s="101" customFormat="true" ht="12.8" hidden="false" customHeight="false" outlineLevel="0" collapsed="false">
      <c r="A23" s="214" t="n">
        <f aca="false">A22+1</f>
        <v>42874</v>
      </c>
      <c r="B23" s="215" t="n">
        <f aca="false">A23</f>
        <v>42874</v>
      </c>
      <c r="C23" s="216" t="str">
        <f aca="false">IF(ISERROR(VLOOKUP(B23,Feiertage,2,FALSE())),"",(VLOOKUP(B23,Feiertage,2,FALSE())))</f>
        <v/>
      </c>
      <c r="D23" s="204"/>
      <c r="E23" s="204"/>
      <c r="F23" s="205" t="n">
        <f aca="false">IF(DAY(DATE(Voreinstellungen!$C$2,3,0))=29,Import!C142,Import!C141)</f>
        <v>0</v>
      </c>
      <c r="G23" s="205" t="n">
        <f aca="false">IF(DAY(DATE(Voreinstellungen!$C$2,3,0))=29,Import!D142,Import!D141)</f>
        <v>0</v>
      </c>
      <c r="H23" s="205" t="n">
        <f aca="false">IF(DAY(DATE(Voreinstellungen!$C$2,3,0))=29,Import!E142,Import!E141)</f>
        <v>0</v>
      </c>
      <c r="I23" s="217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8"/>
      <c r="K23" s="219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20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0.291666666666667</v>
      </c>
      <c r="M23" s="221" t="n">
        <f aca="false">IF(A23="","",ROUND(K23-L23,14))</f>
        <v>-0.29166666666667</v>
      </c>
      <c r="N23" s="222" t="n">
        <f aca="true">IF(A23="","",INDIRECT(ADDRESS(MATCH(A23,SOLL_AZ_Ab,1)+11,WEEKDAY(A23,2)+3,,,"Voreinstellungen"),TRUE()))</f>
        <v>0.291666666666667</v>
      </c>
      <c r="O23" s="223"/>
      <c r="P23" s="224" t="n">
        <f aca="false">IF(A23="","",IF(M23&lt;&gt;"",ROUND(P22+M23,14),P22))</f>
        <v>-27.4166666666668</v>
      </c>
    </row>
    <row r="24" s="101" customFormat="true" ht="12.8" hidden="false" customHeight="false" outlineLevel="0" collapsed="false">
      <c r="A24" s="214" t="n">
        <f aca="false">A23+1</f>
        <v>42875</v>
      </c>
      <c r="B24" s="215" t="n">
        <f aca="false">A24</f>
        <v>42875</v>
      </c>
      <c r="C24" s="216" t="str">
        <f aca="false">IF(ISERROR(VLOOKUP(B24,Feiertage,2,FALSE())),"",(VLOOKUP(B24,Feiertage,2,FALSE())))</f>
        <v/>
      </c>
      <c r="D24" s="204"/>
      <c r="E24" s="204"/>
      <c r="F24" s="205" t="n">
        <f aca="false">IF(DAY(DATE(Voreinstellungen!$C$2,3,0))=29,Import!C143,Import!C142)</f>
        <v>0</v>
      </c>
      <c r="G24" s="205" t="n">
        <f aca="false">IF(DAY(DATE(Voreinstellungen!$C$2,3,0))=29,Import!D143,Import!D142)</f>
        <v>0</v>
      </c>
      <c r="H24" s="205" t="n">
        <f aca="false">IF(DAY(DATE(Voreinstellungen!$C$2,3,0))=29,Import!E143,Import!E142)</f>
        <v>0</v>
      </c>
      <c r="I24" s="217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8"/>
      <c r="K24" s="219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20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21" t="n">
        <f aca="false">IF(A24="","",ROUND(K24-L24,14))</f>
        <v>-0.29166666666667</v>
      </c>
      <c r="N24" s="222" t="n">
        <f aca="true">IF(A24="","",INDIRECT(ADDRESS(MATCH(A24,SOLL_AZ_Ab,1)+11,WEEKDAY(A24,2)+3,,,"Voreinstellungen"),TRUE()))</f>
        <v>0.291666666666667</v>
      </c>
      <c r="O24" s="223"/>
      <c r="P24" s="224" t="n">
        <f aca="false">IF(A24="","",IF(M24&lt;&gt;"",ROUND(P23+M24,14),P23))</f>
        <v>-27.7083333333335</v>
      </c>
    </row>
    <row r="25" s="101" customFormat="true" ht="12.8" hidden="false" customHeight="false" outlineLevel="0" collapsed="false">
      <c r="A25" s="214" t="n">
        <f aca="false">A24+1</f>
        <v>42876</v>
      </c>
      <c r="B25" s="215" t="n">
        <f aca="false">A25</f>
        <v>42876</v>
      </c>
      <c r="C25" s="216" t="str">
        <f aca="false">IF(ISERROR(VLOOKUP(B25,Feiertage,2,FALSE())),"",(VLOOKUP(B25,Feiertage,2,FALSE())))</f>
        <v/>
      </c>
      <c r="D25" s="204"/>
      <c r="E25" s="204"/>
      <c r="F25" s="205" t="n">
        <f aca="false">IF(DAY(DATE(Voreinstellungen!$C$2,3,0))=29,Import!C144,Import!C143)</f>
        <v>0</v>
      </c>
      <c r="G25" s="205" t="n">
        <f aca="false">IF(DAY(DATE(Voreinstellungen!$C$2,3,0))=29,Import!D144,Import!D143)</f>
        <v>0</v>
      </c>
      <c r="H25" s="205" t="n">
        <f aca="false">IF(DAY(DATE(Voreinstellungen!$C$2,3,0))=29,Import!E144,Import!E143)</f>
        <v>0</v>
      </c>
      <c r="I25" s="217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8"/>
      <c r="K25" s="219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20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</v>
      </c>
      <c r="M25" s="221" t="n">
        <f aca="false">IF(A25="","",ROUND(K25-L25,14))</f>
        <v>0</v>
      </c>
      <c r="N25" s="222" t="n">
        <f aca="true">IF(A25="","",INDIRECT(ADDRESS(MATCH(A25,SOLL_AZ_Ab,1)+11,WEEKDAY(A25,2)+3,,,"Voreinstellungen"),TRUE()))</f>
        <v>0</v>
      </c>
      <c r="O25" s="223"/>
      <c r="P25" s="224" t="n">
        <f aca="false">IF(A25="","",IF(M25&lt;&gt;"",ROUND(P24+M25,14),P24))</f>
        <v>-27.7083333333335</v>
      </c>
    </row>
    <row r="26" s="101" customFormat="true" ht="12.8" hidden="false" customHeight="false" outlineLevel="0" collapsed="false">
      <c r="A26" s="214" t="n">
        <f aca="false">A25+1</f>
        <v>42877</v>
      </c>
      <c r="B26" s="215" t="n">
        <f aca="false">A26</f>
        <v>42877</v>
      </c>
      <c r="C26" s="216" t="str">
        <f aca="false">IF(ISERROR(VLOOKUP(B26,Feiertage,2,FALSE())),"",(VLOOKUP(B26,Feiertage,2,FALSE())))</f>
        <v>Pfingstsonntag</v>
      </c>
      <c r="D26" s="204"/>
      <c r="E26" s="204"/>
      <c r="F26" s="205" t="n">
        <f aca="false">IF(DAY(DATE(Voreinstellungen!$C$2,3,0))=29,Import!C145,Import!C144)</f>
        <v>0</v>
      </c>
      <c r="G26" s="205" t="n">
        <f aca="false">IF(DAY(DATE(Voreinstellungen!$C$2,3,0))=29,Import!D145,Import!D144)</f>
        <v>0</v>
      </c>
      <c r="H26" s="205" t="n">
        <f aca="false">IF(DAY(DATE(Voreinstellungen!$C$2,3,0))=29,Import!E145,Import!E144)</f>
        <v>0</v>
      </c>
      <c r="I26" s="217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8"/>
      <c r="K26" s="219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20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</v>
      </c>
      <c r="M26" s="221" t="n">
        <f aca="false">IF(A26="","",ROUND(K26-L26,14))</f>
        <v>0</v>
      </c>
      <c r="N26" s="222" t="n">
        <f aca="true">IF(A26="","",INDIRECT(ADDRESS(MATCH(A26,SOLL_AZ_Ab,1)+11,WEEKDAY(A26,2)+3,,,"Voreinstellungen"),TRUE()))</f>
        <v>0</v>
      </c>
      <c r="O26" s="223"/>
      <c r="P26" s="224" t="n">
        <f aca="false">IF(A26="","",IF(M26&lt;&gt;"",ROUND(P25+M26,14),P25))</f>
        <v>-27.7083333333335</v>
      </c>
    </row>
    <row r="27" s="101" customFormat="true" ht="12.8" hidden="false" customHeight="false" outlineLevel="0" collapsed="false">
      <c r="A27" s="214" t="n">
        <f aca="false">A26+1</f>
        <v>42878</v>
      </c>
      <c r="B27" s="215" t="n">
        <f aca="false">A27</f>
        <v>42878</v>
      </c>
      <c r="C27" s="216" t="str">
        <f aca="false">IF(ISERROR(VLOOKUP(B27,Feiertage,2,FALSE())),"",(VLOOKUP(B27,Feiertage,2,FALSE())))</f>
        <v>Pfingstmontag</v>
      </c>
      <c r="D27" s="204"/>
      <c r="E27" s="204"/>
      <c r="F27" s="205" t="n">
        <f aca="false">IF(DAY(DATE(Voreinstellungen!$C$2,3,0))=29,Import!C146,Import!C145)</f>
        <v>0</v>
      </c>
      <c r="G27" s="205" t="n">
        <f aca="false">IF(DAY(DATE(Voreinstellungen!$C$2,3,0))=29,Import!D146,Import!D145)</f>
        <v>0</v>
      </c>
      <c r="H27" s="205" t="n">
        <f aca="false">IF(DAY(DATE(Voreinstellungen!$C$2,3,0))=29,Import!E146,Import!E145)</f>
        <v>0</v>
      </c>
      <c r="I27" s="217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8"/>
      <c r="K27" s="219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20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</v>
      </c>
      <c r="M27" s="221" t="n">
        <f aca="false">IF(A27="","",ROUND(K27-L27,14))</f>
        <v>0</v>
      </c>
      <c r="N27" s="222" t="n">
        <f aca="true">IF(A27="","",INDIRECT(ADDRESS(MATCH(A27,SOLL_AZ_Ab,1)+11,WEEKDAY(A27,2)+3,,,"Voreinstellungen"),TRUE()))</f>
        <v>0.291666666666667</v>
      </c>
      <c r="O27" s="223"/>
      <c r="P27" s="224" t="n">
        <f aca="false">IF(A27="","",IF(M27&lt;&gt;"",ROUND(P26+M27,14),P26))</f>
        <v>-27.7083333333335</v>
      </c>
    </row>
    <row r="28" s="101" customFormat="true" ht="12.8" hidden="false" customHeight="false" outlineLevel="0" collapsed="false">
      <c r="A28" s="214" t="n">
        <f aca="false">A27+1</f>
        <v>42879</v>
      </c>
      <c r="B28" s="215" t="n">
        <f aca="false">A28</f>
        <v>42879</v>
      </c>
      <c r="C28" s="216" t="str">
        <f aca="false">IF(ISERROR(VLOOKUP(B28,Feiertage,2,FALSE())),"",(VLOOKUP(B28,Feiertage,2,FALSE())))</f>
        <v/>
      </c>
      <c r="D28" s="204"/>
      <c r="E28" s="204"/>
      <c r="F28" s="205" t="n">
        <f aca="false">IF(DAY(DATE(Voreinstellungen!$C$2,3,0))=29,Import!C147,Import!C146)</f>
        <v>0</v>
      </c>
      <c r="G28" s="205" t="n">
        <f aca="false">IF(DAY(DATE(Voreinstellungen!$C$2,3,0))=29,Import!D147,Import!D146)</f>
        <v>0</v>
      </c>
      <c r="H28" s="205" t="n">
        <f aca="false">IF(DAY(DATE(Voreinstellungen!$C$2,3,0))=29,Import!E147,Import!E146)</f>
        <v>0</v>
      </c>
      <c r="I28" s="217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8"/>
      <c r="K28" s="219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20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21" t="n">
        <f aca="false">IF(A28="","",ROUND(K28-L28,14))</f>
        <v>-0.29166666666667</v>
      </c>
      <c r="N28" s="222" t="n">
        <f aca="true">IF(A28="","",INDIRECT(ADDRESS(MATCH(A28,SOLL_AZ_Ab,1)+11,WEEKDAY(A28,2)+3,,,"Voreinstellungen"),TRUE()))</f>
        <v>0.291666666666667</v>
      </c>
      <c r="O28" s="223"/>
      <c r="P28" s="224" t="n">
        <f aca="false">IF(A28="","",IF(M28&lt;&gt;"",ROUND(P27+M28,14),P27))</f>
        <v>-28.0000000000001</v>
      </c>
    </row>
    <row r="29" s="101" customFormat="true" ht="12.8" hidden="false" customHeight="false" outlineLevel="0" collapsed="false">
      <c r="A29" s="214" t="n">
        <f aca="false">A28+1</f>
        <v>42880</v>
      </c>
      <c r="B29" s="215" t="n">
        <f aca="false">A29</f>
        <v>42880</v>
      </c>
      <c r="C29" s="216" t="str">
        <f aca="false">IF(ISERROR(VLOOKUP(B29,Feiertage,2,FALSE())),"",(VLOOKUP(B29,Feiertage,2,FALSE())))</f>
        <v/>
      </c>
      <c r="D29" s="204"/>
      <c r="E29" s="204"/>
      <c r="F29" s="205" t="n">
        <f aca="false">IF(DAY(DATE(Voreinstellungen!$C$2,3,0))=29,Import!C148,Import!C147)</f>
        <v>0</v>
      </c>
      <c r="G29" s="205" t="n">
        <f aca="false">IF(DAY(DATE(Voreinstellungen!$C$2,3,0))=29,Import!D148,Import!D147)</f>
        <v>0</v>
      </c>
      <c r="H29" s="205" t="n">
        <f aca="false">IF(DAY(DATE(Voreinstellungen!$C$2,3,0))=29,Import!E148,Import!E147)</f>
        <v>0</v>
      </c>
      <c r="I29" s="217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8"/>
      <c r="K29" s="219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20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0.291666666666667</v>
      </c>
      <c r="M29" s="221" t="n">
        <f aca="false">IF(A29="","",ROUND(K29-L29,14))</f>
        <v>-0.29166666666667</v>
      </c>
      <c r="N29" s="222" t="n">
        <f aca="true">IF(A29="","",INDIRECT(ADDRESS(MATCH(A29,SOLL_AZ_Ab,1)+11,WEEKDAY(A29,2)+3,,,"Voreinstellungen"),TRUE()))</f>
        <v>0.291666666666667</v>
      </c>
      <c r="O29" s="223"/>
      <c r="P29" s="224" t="n">
        <f aca="false">IF(A29="","",IF(M29&lt;&gt;"",ROUND(P28+M29,14),P28))</f>
        <v>-28.2916666666668</v>
      </c>
    </row>
    <row r="30" s="101" customFormat="true" ht="12.8" hidden="false" customHeight="false" outlineLevel="0" collapsed="false">
      <c r="A30" s="214" t="n">
        <f aca="false">A29+1</f>
        <v>42881</v>
      </c>
      <c r="B30" s="215" t="n">
        <f aca="false">A30</f>
        <v>42881</v>
      </c>
      <c r="C30" s="216" t="str">
        <f aca="false">IF(ISERROR(VLOOKUP(B30,Feiertage,2,FALSE())),"",(VLOOKUP(B30,Feiertage,2,FALSE())))</f>
        <v/>
      </c>
      <c r="D30" s="204"/>
      <c r="E30" s="204"/>
      <c r="F30" s="205" t="n">
        <f aca="false">IF(DAY(DATE(Voreinstellungen!$C$2,3,0))=29,Import!C149,Import!C148)</f>
        <v>0</v>
      </c>
      <c r="G30" s="205" t="n">
        <f aca="false">IF(DAY(DATE(Voreinstellungen!$C$2,3,0))=29,Import!D149,Import!D148)</f>
        <v>0</v>
      </c>
      <c r="H30" s="205" t="n">
        <f aca="false">IF(DAY(DATE(Voreinstellungen!$C$2,3,0))=29,Import!E149,Import!E148)</f>
        <v>0</v>
      </c>
      <c r="I30" s="217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8"/>
      <c r="K30" s="219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20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0.291666666666667</v>
      </c>
      <c r="M30" s="221" t="n">
        <f aca="false">IF(A30="","",ROUND(K30-L30,14))</f>
        <v>-0.29166666666667</v>
      </c>
      <c r="N30" s="222" t="n">
        <f aca="true">IF(A30="","",INDIRECT(ADDRESS(MATCH(A30,SOLL_AZ_Ab,1)+11,WEEKDAY(A30,2)+3,,,"Voreinstellungen"),TRUE()))</f>
        <v>0.291666666666667</v>
      </c>
      <c r="O30" s="223"/>
      <c r="P30" s="224" t="n">
        <f aca="false">IF(A30="","",IF(M30&lt;&gt;"",ROUND(P29+M30,14),P29))</f>
        <v>-28.5833333333335</v>
      </c>
    </row>
    <row r="31" s="101" customFormat="true" ht="12.8" hidden="false" customHeight="false" outlineLevel="0" collapsed="false">
      <c r="A31" s="214" t="n">
        <f aca="false">A30+1</f>
        <v>42882</v>
      </c>
      <c r="B31" s="215" t="n">
        <f aca="false">A31</f>
        <v>42882</v>
      </c>
      <c r="C31" s="216" t="str">
        <f aca="false">IF(ISERROR(VLOOKUP(B31,Feiertage,2,FALSE())),"",(VLOOKUP(B31,Feiertage,2,FALSE())))</f>
        <v/>
      </c>
      <c r="D31" s="204"/>
      <c r="E31" s="204"/>
      <c r="F31" s="205" t="n">
        <f aca="false">IF(DAY(DATE(Voreinstellungen!$C$2,3,0))=29,Import!C150,Import!C149)</f>
        <v>0</v>
      </c>
      <c r="G31" s="205" t="n">
        <f aca="false">IF(DAY(DATE(Voreinstellungen!$C$2,3,0))=29,Import!D150,Import!D149)</f>
        <v>0</v>
      </c>
      <c r="H31" s="205" t="n">
        <f aca="false">IF(DAY(DATE(Voreinstellungen!$C$2,3,0))=29,Import!E150,Import!E149)</f>
        <v>0</v>
      </c>
      <c r="I31" s="217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8"/>
      <c r="K31" s="219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20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21" t="n">
        <f aca="false">IF(A31="","",ROUND(K31-L31,14))</f>
        <v>-0.29166666666667</v>
      </c>
      <c r="N31" s="222" t="n">
        <f aca="true">IF(A31="","",INDIRECT(ADDRESS(MATCH(A31,SOLL_AZ_Ab,1)+11,WEEKDAY(A31,2)+3,,,"Voreinstellungen"),TRUE()))</f>
        <v>0.291666666666667</v>
      </c>
      <c r="O31" s="223"/>
      <c r="P31" s="224" t="n">
        <f aca="false">IF(A31="","",IF(M31&lt;&gt;"",ROUND(P30+M31,14),P30))</f>
        <v>-28.8750000000002</v>
      </c>
    </row>
    <row r="32" s="101" customFormat="true" ht="12.8" hidden="false" customHeight="false" outlineLevel="0" collapsed="false">
      <c r="A32" s="214" t="n">
        <f aca="false">IF(MONTH(A31+1)&gt;MONTH(A31),"",A31+1)</f>
        <v>42883</v>
      </c>
      <c r="B32" s="215" t="n">
        <f aca="false">A32</f>
        <v>42883</v>
      </c>
      <c r="C32" s="216" t="str">
        <f aca="false">IF(ISERROR(VLOOKUP(A32,Feiertage,2,FALSE())),"",(VLOOKUP(A32,Feiertage,2,FALSE())))</f>
        <v/>
      </c>
      <c r="D32" s="204"/>
      <c r="E32" s="204"/>
      <c r="F32" s="205" t="n">
        <f aca="false">IF(DAY(DATE(Voreinstellungen!$C$2,3,0))=29,Import!C151,Import!C150)</f>
        <v>0</v>
      </c>
      <c r="G32" s="205" t="n">
        <f aca="false">IF(DAY(DATE(Voreinstellungen!$C$2,3,0))=29,Import!D151,Import!D150)</f>
        <v>0</v>
      </c>
      <c r="H32" s="205" t="n">
        <f aca="false">IF(DAY(DATE(Voreinstellungen!$C$2,3,0))=29,Import!E151,Import!E150)</f>
        <v>0</v>
      </c>
      <c r="I32" s="217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8"/>
      <c r="K32" s="219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20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</v>
      </c>
      <c r="M32" s="221" t="n">
        <f aca="false">IF(A32="","",ROUND(K32-L32,14))</f>
        <v>0</v>
      </c>
      <c r="N32" s="222" t="n">
        <f aca="true">IF(A32="","",INDIRECT(ADDRESS(MATCH(A32,SOLL_AZ_Ab,1)+11,WEEKDAY(A32,2)+3,,,"Voreinstellungen"),TRUE()))</f>
        <v>0</v>
      </c>
      <c r="O32" s="223"/>
      <c r="P32" s="224" t="n">
        <f aca="false">IF(A32="","",IF(M32&lt;&gt;"",ROUND(P31+M32,14),P31))</f>
        <v>-28.8750000000002</v>
      </c>
    </row>
    <row r="33" s="101" customFormat="true" ht="12.8" hidden="false" customHeight="false" outlineLevel="0" collapsed="false">
      <c r="A33" s="214" t="n">
        <f aca="false">IF(MONTH(A31+2)&gt;MONTH(A31),"",A31+2)</f>
        <v>42884</v>
      </c>
      <c r="B33" s="215" t="n">
        <f aca="false">A33</f>
        <v>42884</v>
      </c>
      <c r="C33" s="216" t="str">
        <f aca="false">IF(ISERROR(VLOOKUP(A33,Feiertage,2,FALSE())),"",(VLOOKUP(A33,Feiertage,2,FALSE())))</f>
        <v/>
      </c>
      <c r="D33" s="204"/>
      <c r="E33" s="204"/>
      <c r="F33" s="205" t="n">
        <f aca="false">IF(DAY(DATE(Voreinstellungen!$C$2,3,0))=29,Import!C152,Import!C151)</f>
        <v>0</v>
      </c>
      <c r="G33" s="205" t="n">
        <f aca="false">IF(DAY(DATE(Voreinstellungen!$C$2,3,0))=29,Import!D152,Import!D151)</f>
        <v>0</v>
      </c>
      <c r="H33" s="205" t="n">
        <f aca="false">IF(DAY(DATE(Voreinstellungen!$C$2,3,0))=29,Import!E152,Import!E151)</f>
        <v>0</v>
      </c>
      <c r="I33" s="217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8"/>
      <c r="K33" s="219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20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</v>
      </c>
      <c r="M33" s="221" t="n">
        <f aca="false">IF(A33="","",ROUND(K33-L33,14))</f>
        <v>0</v>
      </c>
      <c r="N33" s="222" t="n">
        <f aca="true">IF(A33="","",INDIRECT(ADDRESS(MATCH(A33,SOLL_AZ_Ab,1)+11,WEEKDAY(A33,2)+3,,,"Voreinstellungen"),TRUE()))</f>
        <v>0</v>
      </c>
      <c r="O33" s="223"/>
      <c r="P33" s="224" t="n">
        <f aca="false">IF(A33="","",IF(M33&lt;&gt;"",ROUND(P32+M33,14),P32))</f>
        <v>-28.8750000000002</v>
      </c>
    </row>
    <row r="34" s="101" customFormat="true" ht="12.8" hidden="false" customHeight="false" outlineLevel="0" collapsed="false">
      <c r="A34" s="225" t="n">
        <f aca="false">IF(MONTH(A31+3)&gt;MONTH(A31),"",A31+3)</f>
        <v>42885</v>
      </c>
      <c r="B34" s="226" t="n">
        <f aca="false">A34</f>
        <v>42885</v>
      </c>
      <c r="C34" s="227" t="str">
        <f aca="false">IF(ISERROR(VLOOKUP(A34,Feiertage,2,FALSE())),"",(VLOOKUP(A34,Feiertage,2,FALSE())))</f>
        <v/>
      </c>
      <c r="D34" s="204"/>
      <c r="E34" s="204"/>
      <c r="F34" s="205" t="n">
        <f aca="false">IF(DAY(DATE(Voreinstellungen!$C$2,3,0))=29,Import!C153,Import!C152)</f>
        <v>0</v>
      </c>
      <c r="G34" s="205" t="n">
        <f aca="false">IF(DAY(DATE(Voreinstellungen!$C$2,3,0))=29,Import!D153,Import!D152)</f>
        <v>0</v>
      </c>
      <c r="H34" s="205" t="n">
        <f aca="false">IF(DAY(DATE(Voreinstellungen!$C$2,3,0))=29,Import!E153,Import!E152)</f>
        <v>0</v>
      </c>
      <c r="I34" s="228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9"/>
      <c r="K34" s="230" t="n">
        <f aca="false">IF(A34="","",IF(IF(D34&lt;E34,E34-D34,IF(E34="",0,E34-D34+1))+IF(F34&lt;G34,G34-F34,IF(G34="",0,G34-F34+1))-H34&gt;0,IF(D34&lt;E34,E34-D34,IF(E34="",0,E34-D34+1))+IF(F34&lt;G34,G34-F34,IF(G34="",0,G34-F34+1))-H34,0))</f>
        <v>0</v>
      </c>
      <c r="L34" s="231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0.291666666666667</v>
      </c>
      <c r="M34" s="232" t="n">
        <f aca="false">IF(A34="","",ROUND(K34-L34,14))</f>
        <v>-0.29166666666667</v>
      </c>
      <c r="N34" s="233" t="n">
        <f aca="true">IF(A34="","",INDIRECT(ADDRESS(MATCH(A34,SOLL_AZ_Ab,1)+11,WEEKDAY(A34,2)+3,,,"Voreinstellungen"),TRUE()))</f>
        <v>0.291666666666667</v>
      </c>
      <c r="O34" s="234"/>
      <c r="P34" s="235" t="n">
        <f aca="false">IF(A34="","",IF(M34&lt;&gt;"",ROUND(P33+M34,14),P33))</f>
        <v>-29.1666666666668</v>
      </c>
    </row>
    <row r="35" s="101" customFormat="true" ht="11.5" hidden="false" customHeight="false" outlineLevel="0" collapsed="false">
      <c r="B35" s="236"/>
      <c r="C35" s="236"/>
      <c r="D35" s="236"/>
      <c r="E35" s="237"/>
      <c r="F35" s="237"/>
      <c r="G35" s="238"/>
      <c r="H35" s="239"/>
      <c r="I35" s="239"/>
      <c r="J35" s="239"/>
      <c r="K35" s="238"/>
      <c r="L35" s="240"/>
      <c r="M35" s="240"/>
      <c r="N35" s="89"/>
      <c r="O35" s="89"/>
      <c r="P35" s="89"/>
    </row>
    <row r="36" s="177" customFormat="true" ht="12.75" hidden="false" customHeight="true" outlineLevel="0" collapsed="false">
      <c r="A36" s="241"/>
      <c r="B36" s="242"/>
      <c r="C36" s="242"/>
      <c r="D36" s="243"/>
      <c r="E36" s="244" t="str">
        <f aca="false">"Übertrag "&amp;TEXT(DATE(YEAR(A1),MONTH(A1)-1,1),"MMMM JJJJ")&amp;":"</f>
        <v>Übertrag April 2021:</v>
      </c>
      <c r="F36" s="245" t="n">
        <f aca="false">April!F40</f>
        <v>-23.625</v>
      </c>
      <c r="G36" s="176"/>
      <c r="H36" s="176"/>
      <c r="I36" s="246"/>
      <c r="J36" s="247" t="n">
        <f aca="false">COUNTIF(J4:J34,Voreinstellungen!B21)+SUMIF(J4:J34,Voreinstellungen!B22,Berechnungen!N2:N32)</f>
        <v>0</v>
      </c>
      <c r="K36" s="248" t="s">
        <v>112</v>
      </c>
      <c r="L36" s="248"/>
      <c r="M36" s="248"/>
      <c r="N36" s="248"/>
      <c r="O36" s="248"/>
      <c r="P36" s="249" t="n">
        <f aca="false">(SUMIF(J4:J34,Voreinstellungen!B21,L4:L34)-SUMIF(J4:J34,Voreinstellungen!B21,N4:N34)+SUMIF(J4:J34,Voreinstellungen!B22,L4:L34)-SUMIF(J4:J34,Voreinstellungen!B22,N4:N34))*-1</f>
        <v>-0</v>
      </c>
    </row>
    <row r="37" s="177" customFormat="true" ht="12.75" hidden="false" customHeight="true" outlineLevel="0" collapsed="false">
      <c r="A37" s="250"/>
      <c r="B37" s="251"/>
      <c r="C37" s="251"/>
      <c r="D37" s="252"/>
      <c r="E37" s="253" t="str">
        <f aca="false">"SOLL Arbeitszeit ("&amp;TEXT(A1,"MMMM")&amp;"):"</f>
        <v>SOLL Arbeitszeit (Mai):</v>
      </c>
      <c r="F37" s="254" t="n">
        <f aca="false">SUM(L4:L34)</f>
        <v>5.54166666666667</v>
      </c>
      <c r="G37" s="176"/>
      <c r="H37" s="176"/>
      <c r="I37" s="255"/>
      <c r="J37" s="256" t="n">
        <f aca="false">COUNTIF(J4:J34,Voreinstellungen!B25)+(COUNTIF(J4:J34,Voreinstellungen!B26)*Voreinstellungen!C26)</f>
        <v>0</v>
      </c>
      <c r="K37" s="257" t="str">
        <f aca="false">"Urlaub (U/UH) aktuell noch Verfügbar: "&amp;Voreinstellungen!C38&amp;" Tag(e)"</f>
        <v>Urlaub (U/UH) aktuell noch Verfügbar: 30 Tag(e)</v>
      </c>
      <c r="L37" s="257"/>
      <c r="M37" s="257"/>
      <c r="N37" s="257"/>
      <c r="O37" s="257"/>
      <c r="P37" s="258" t="n">
        <f aca="false">SUMIF(J4:J34,Voreinstellungen!B25,N4:N34)+(SUMIF(J4:J34,Voreinstellungen!B26,N4:N34)*0.5)</f>
        <v>0</v>
      </c>
    </row>
    <row r="38" s="177" customFormat="true" ht="12.75" hidden="false" customHeight="true" outlineLevel="0" collapsed="false">
      <c r="A38" s="259"/>
      <c r="B38" s="260"/>
      <c r="C38" s="260"/>
      <c r="D38" s="252"/>
      <c r="E38" s="253" t="str">
        <f aca="false">"IST Arbeitszeit ("&amp;TEXT(A1,"MMMM")&amp;"):"</f>
        <v>IST Arbeitszeit (Mai):</v>
      </c>
      <c r="F38" s="261" t="n">
        <f aca="false">SUM(K4:K34)</f>
        <v>0</v>
      </c>
      <c r="G38" s="176"/>
      <c r="H38" s="176"/>
      <c r="I38" s="255"/>
      <c r="J38" s="262" t="n">
        <f aca="false">COUNTIF(J4:J34,"G")</f>
        <v>0</v>
      </c>
      <c r="K38" s="257" t="s">
        <v>113</v>
      </c>
      <c r="L38" s="257"/>
      <c r="M38" s="257"/>
      <c r="N38" s="257"/>
      <c r="O38" s="257"/>
      <c r="P38" s="263"/>
    </row>
    <row r="39" s="177" customFormat="true" ht="12.75" hidden="false" customHeight="true" outlineLevel="0" collapsed="false">
      <c r="A39" s="259"/>
      <c r="B39" s="260"/>
      <c r="C39" s="260"/>
      <c r="D39" s="252"/>
      <c r="E39" s="264" t="s">
        <v>114</v>
      </c>
      <c r="F39" s="265"/>
      <c r="G39" s="176"/>
      <c r="H39" s="176"/>
      <c r="I39" s="266"/>
      <c r="J39" s="256" t="n">
        <f aca="false">COUNTIF(J4:J34,Voreinstellungen!B23)+SUMIF(J4:J34,Voreinstellungen!B24,Berechnungen!N2:N32)</f>
        <v>0</v>
      </c>
      <c r="K39" s="257" t="s">
        <v>115</v>
      </c>
      <c r="L39" s="257"/>
      <c r="M39" s="257"/>
      <c r="N39" s="257"/>
      <c r="O39" s="257"/>
      <c r="P39" s="267" t="n">
        <f aca="false">(SUMIF(J4:J34,Voreinstellungen!B23,L4:L34)-SUMIF(J4:J34,Voreinstellungen!B23,N4:N34)+SUMIF(J4:J34,Voreinstellungen!B24,L4:L34)-SUMIF(J4:J34,Voreinstellungen!B24,N4:N34))*-1</f>
        <v>-0</v>
      </c>
    </row>
    <row r="40" s="177" customFormat="true" ht="12.75" hidden="false" customHeight="true" outlineLevel="0" collapsed="false">
      <c r="A40" s="268"/>
      <c r="B40" s="269"/>
      <c r="C40" s="269"/>
      <c r="D40" s="270"/>
      <c r="E40" s="271" t="s">
        <v>116</v>
      </c>
      <c r="F40" s="272" t="n">
        <f aca="false">ROUND(F38+F36-F39-F37,14)</f>
        <v>-29.1666666666667</v>
      </c>
      <c r="G40" s="176"/>
      <c r="H40" s="176"/>
      <c r="I40" s="273"/>
      <c r="J40" s="274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5" t="s">
        <v>117</v>
      </c>
      <c r="L40" s="275"/>
      <c r="M40" s="275"/>
      <c r="N40" s="275"/>
      <c r="O40" s="275"/>
      <c r="P40" s="276"/>
    </row>
    <row r="41" s="177" customFormat="true" ht="12.75" hidden="false" customHeight="true" outlineLevel="0" collapsed="false">
      <c r="A41" s="174"/>
      <c r="B41" s="174"/>
      <c r="C41" s="174"/>
      <c r="D41" s="175"/>
      <c r="E41" s="174"/>
      <c r="F41" s="174"/>
      <c r="G41" s="174"/>
      <c r="H41" s="176"/>
      <c r="I41" s="176"/>
      <c r="J41" s="176"/>
      <c r="K41" s="174"/>
      <c r="L41" s="176"/>
      <c r="M41" s="176"/>
      <c r="N41" s="174"/>
      <c r="O41" s="174"/>
      <c r="P41" s="174"/>
    </row>
    <row r="42" s="177" customFormat="true" ht="12.75" hidden="false" customHeight="true" outlineLevel="0" collapsed="false">
      <c r="A42" s="277"/>
      <c r="B42" s="277"/>
      <c r="C42" s="277"/>
      <c r="D42" s="277"/>
      <c r="E42" s="277"/>
      <c r="F42" s="278"/>
      <c r="G42" s="174"/>
      <c r="H42" s="176"/>
      <c r="I42" s="176"/>
      <c r="J42" s="279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80" t="str">
        <f aca="false">IF(Voreinstellungen!A28="","",REPT(Voreinstellungen!A28,1) &amp; " (" &amp; REPT(Voreinstellungen!B28,1) &amp; ")")</f>
        <v>Bereitschaft (B)</v>
      </c>
      <c r="L42" s="280"/>
      <c r="M42" s="280"/>
      <c r="N42" s="280"/>
      <c r="O42" s="280"/>
      <c r="P42" s="281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7" customFormat="true" ht="12.75" hidden="false" customHeight="true" outlineLevel="0" collapsed="false">
      <c r="A43" s="282"/>
      <c r="B43" s="282"/>
      <c r="C43" s="282"/>
      <c r="D43" s="282"/>
      <c r="E43" s="282"/>
      <c r="F43" s="283"/>
      <c r="G43" s="174"/>
      <c r="H43" s="176"/>
      <c r="I43" s="176"/>
      <c r="J43" s="284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5" t="str">
        <f aca="false">IF(Voreinstellungen!A29="","",REPT(Voreinstellungen!A29,1) &amp; " (" &amp; REPT(Voreinstellungen!B29,1) &amp; ")")</f>
        <v>Eigener Code 1 (E1)</v>
      </c>
      <c r="L43" s="285"/>
      <c r="M43" s="285"/>
      <c r="N43" s="285"/>
      <c r="O43" s="285"/>
      <c r="P43" s="267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7" customFormat="true" ht="12.75" hidden="false" customHeight="true" outlineLevel="0" collapsed="false">
      <c r="A44" s="286" t="s">
        <v>70</v>
      </c>
      <c r="B44" s="286"/>
      <c r="C44" s="286"/>
      <c r="D44" s="286"/>
      <c r="E44" s="286"/>
      <c r="F44" s="287" t="s">
        <v>118</v>
      </c>
      <c r="G44" s="174"/>
      <c r="H44" s="176"/>
      <c r="I44" s="176"/>
      <c r="J44" s="284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5" t="str">
        <f aca="false">IF(Voreinstellungen!A30="","",REPT(Voreinstellungen!A30,1) &amp; " (" &amp; REPT(Voreinstellungen!B30,1) &amp; ")")</f>
        <v>Eigener Code 2 (E2)</v>
      </c>
      <c r="L44" s="285"/>
      <c r="M44" s="285"/>
      <c r="N44" s="285"/>
      <c r="O44" s="285"/>
      <c r="P44" s="267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7" customFormat="true" ht="12.75" hidden="false" customHeight="true" outlineLevel="0" collapsed="false">
      <c r="A45" s="277"/>
      <c r="B45" s="277"/>
      <c r="C45" s="277"/>
      <c r="D45" s="277"/>
      <c r="E45" s="277"/>
      <c r="F45" s="278"/>
      <c r="G45" s="174"/>
      <c r="H45" s="176"/>
      <c r="I45" s="176"/>
      <c r="J45" s="284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5" t="str">
        <f aca="false">IF(Voreinstellungen!A31="","",REPT(Voreinstellungen!A31,1) &amp; " (" &amp; REPT(Voreinstellungen!B31,1) &amp; ")")</f>
        <v>Eigener Code 3 (E3)</v>
      </c>
      <c r="L45" s="285"/>
      <c r="M45" s="285"/>
      <c r="N45" s="285"/>
      <c r="O45" s="285"/>
      <c r="P45" s="267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7" customFormat="true" ht="12.75" hidden="false" customHeight="true" outlineLevel="0" collapsed="false">
      <c r="A46" s="282"/>
      <c r="B46" s="282"/>
      <c r="C46" s="282"/>
      <c r="D46" s="282"/>
      <c r="E46" s="282"/>
      <c r="F46" s="283"/>
      <c r="G46" s="174"/>
      <c r="H46" s="176"/>
      <c r="I46" s="176"/>
      <c r="J46" s="284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5" t="str">
        <f aca="false">IF(Voreinstellungen!A32="","",REPT(Voreinstellungen!A32,1) &amp; " (" &amp; REPT(Voreinstellungen!B32,1) &amp; ")")</f>
        <v>Eigener Code 4 (E4)</v>
      </c>
      <c r="L46" s="285"/>
      <c r="M46" s="285"/>
      <c r="N46" s="285"/>
      <c r="O46" s="285"/>
      <c r="P46" s="267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7" customFormat="true" ht="12.75" hidden="false" customHeight="true" outlineLevel="0" collapsed="false">
      <c r="A47" s="286" t="s">
        <v>70</v>
      </c>
      <c r="B47" s="286"/>
      <c r="C47" s="286"/>
      <c r="D47" s="286"/>
      <c r="E47" s="286"/>
      <c r="F47" s="287" t="s">
        <v>119</v>
      </c>
      <c r="G47" s="174"/>
      <c r="H47" s="176"/>
      <c r="I47" s="176"/>
      <c r="J47" s="288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9" t="str">
        <f aca="false">IF(Voreinstellungen!A33="","",REPT(Voreinstellungen!A33,1) &amp; " (" &amp; REPT(Voreinstellungen!B33,1) &amp; ")")</f>
        <v>Eigener Code 5 (E5)</v>
      </c>
      <c r="L47" s="289"/>
      <c r="M47" s="289"/>
      <c r="N47" s="289"/>
      <c r="O47" s="289"/>
      <c r="P47" s="290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KqBm/KEyXLhpoCK+YA3E71ALkfJL46lLYn4HFSSDNmuESISKZymN/5nORecPj1LqMpqGX8CB/dBcD42qo7ljw==" saltValue="UfdA+ItNYGi/E8cp0HdhfQ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27">
      <formula>MOD(J36,1)=0</formula>
    </cfRule>
  </conditionalFormatting>
  <conditionalFormatting sqref="O4:P34 I5:M34 A4:C34 I4:M4">
    <cfRule type="expression" priority="3" aboveAverage="0" equalAverage="0" bottom="0" percent="0" rank="0" text="" dxfId="28">
      <formula>WEEKDAY($A4,2)=6</formula>
    </cfRule>
    <cfRule type="expression" priority="4" aboveAverage="0" equalAverage="0" bottom="0" percent="0" rank="0" text="" dxfId="29">
      <formula>OR(WEEKDAY($A4,2)=7,$C4&lt;&gt;"")</formula>
    </cfRule>
  </conditionalFormatting>
  <conditionalFormatting sqref="N4:N34">
    <cfRule type="expression" priority="5" aboveAverage="0" equalAverage="0" bottom="0" percent="0" rank="0" text="" dxfId="30">
      <formula>WEEKDAY($A4,2)=6</formula>
    </cfRule>
    <cfRule type="expression" priority="6" aboveAverage="0" equalAverage="0" bottom="0" percent="0" rank="0" text="" dxfId="31">
      <formula>OR(WEEKDAY($A4,2)=7,$C4&lt;&gt;"")</formula>
    </cfRule>
  </conditionalFormatting>
  <conditionalFormatting sqref="D4:E34">
    <cfRule type="expression" priority="7" aboveAverage="0" equalAverage="0" bottom="0" percent="0" rank="0" text="" dxfId="9">
      <formula>ISTEXT($E4)</formula>
    </cfRule>
  </conditionalFormatting>
  <conditionalFormatting sqref="D4:E34">
    <cfRule type="expression" priority="8" aboveAverage="0" equalAverage="0" bottom="0" percent="0" rank="0" text="" dxfId="1">
      <formula>WEEKDAY($A4,2)=6</formula>
    </cfRule>
    <cfRule type="expression" priority="9" aboveAverage="0" equalAverage="0" bottom="0" percent="0" rank="0" text="" dxfId="2">
      <formula>OR(WEEKDAY($A4,2)=7,$C4&lt;&gt;"")</formula>
    </cfRule>
  </conditionalFormatting>
  <conditionalFormatting sqref="D4:E34">
    <cfRule type="expression" priority="10" aboveAverage="0" equalAverage="0" bottom="0" percent="0" rank="0" text="" dxfId="3">
      <formula>ISTEXT($D4)</formula>
    </cfRule>
  </conditionalFormatting>
  <conditionalFormatting sqref="F4:H34">
    <cfRule type="expression" priority="11" aboveAverage="0" equalAverage="0" bottom="0" percent="0" rank="0" text="" dxfId="21">
      <formula>WEEKDAY($A4,2)=6</formula>
    </cfRule>
    <cfRule type="expression" priority="12" aboveAverage="0" equalAverage="0" bottom="0" percent="0" rank="0" text="" dxfId="22">
      <formula>OR(WEEKDAY($A4,2)=7,$C4&lt;&gt;"")</formula>
    </cfRule>
  </conditionalFormatting>
  <conditionalFormatting sqref="F4:H34">
    <cfRule type="expression" priority="13" aboveAverage="0" equalAverage="0" bottom="0" percent="0" rank="0" text="" dxfId="23">
      <formula>ISTEXT($F4)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4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G30" activeCellId="1" sqref="C2:E2 G30"/>
    </sheetView>
  </sheetViews>
  <sheetFormatPr defaultColWidth="11.4609375" defaultRowHeight="12.5" zeroHeight="false" outlineLevelRow="0" outlineLevelCol="0"/>
  <cols>
    <col collapsed="false" customWidth="true" hidden="false" outlineLevel="0" max="1" min="1" style="174" width="10.73"/>
    <col collapsed="false" customWidth="true" hidden="false" outlineLevel="0" max="2" min="2" style="174" width="5.72"/>
    <col collapsed="false" customWidth="true" hidden="false" outlineLevel="0" max="3" min="3" style="174" width="17.73"/>
    <col collapsed="false" customWidth="true" hidden="false" outlineLevel="0" max="4" min="4" style="175" width="7.72"/>
    <col collapsed="false" customWidth="true" hidden="false" outlineLevel="0" max="7" min="5" style="174" width="7.72"/>
    <col collapsed="false" customWidth="true" hidden="false" outlineLevel="0" max="8" min="8" style="176" width="6.72"/>
    <col collapsed="false" customWidth="true" hidden="false" outlineLevel="0" max="9" min="9" style="176" width="1.73"/>
    <col collapsed="false" customWidth="true" hidden="false" outlineLevel="0" max="10" min="10" style="174" width="3.71"/>
    <col collapsed="false" customWidth="true" hidden="false" outlineLevel="0" max="12" min="11" style="176" width="7.72"/>
    <col collapsed="false" customWidth="true" hidden="false" outlineLevel="0" max="13" min="13" style="174" width="7.72"/>
    <col collapsed="false" customWidth="true" hidden="true" outlineLevel="0" max="14" min="14" style="174" width="3.98"/>
    <col collapsed="false" customWidth="true" hidden="false" outlineLevel="0" max="15" min="15" style="174" width="30.7"/>
    <col collapsed="false" customWidth="true" hidden="false" outlineLevel="0" max="16" min="16" style="174" width="7.72"/>
    <col collapsed="false" customWidth="false" hidden="false" outlineLevel="0" max="1024" min="17" style="174" width="11.45"/>
  </cols>
  <sheetData>
    <row r="1" customFormat="false" ht="15" hidden="false" customHeight="true" outlineLevel="0" collapsed="false">
      <c r="A1" s="178" t="n">
        <f aca="false">DATE(Jahr,6,1)</f>
        <v>42886</v>
      </c>
      <c r="B1" s="178"/>
      <c r="C1" s="178"/>
      <c r="D1" s="178"/>
      <c r="E1" s="178"/>
      <c r="F1" s="178"/>
      <c r="G1" s="178"/>
      <c r="H1" s="179" t="str">
        <f aca="false">"Nettoarbeitstage: "&amp;NETWORKDAYS(A1,EOMONTH(A1,0),Feiertage!A4:A39)</f>
        <v>Nettoarbeitstage: 21</v>
      </c>
      <c r="I1" s="180"/>
      <c r="J1" s="180"/>
      <c r="K1" s="181"/>
      <c r="L1" s="182"/>
      <c r="M1" s="180"/>
      <c r="N1" s="183"/>
      <c r="O1" s="184" t="str">
        <f aca="false">Voreinstellungen!C3</f>
        <v>Name, Vorname</v>
      </c>
      <c r="P1" s="184"/>
    </row>
    <row r="2" customFormat="false" ht="15" hidden="false" customHeight="true" outlineLevel="0" collapsed="false">
      <c r="A2" s="178"/>
      <c r="B2" s="178"/>
      <c r="C2" s="178"/>
      <c r="D2" s="178"/>
      <c r="E2" s="178"/>
      <c r="F2" s="178"/>
      <c r="G2" s="178"/>
      <c r="H2" s="185"/>
      <c r="I2" s="185"/>
      <c r="J2" s="185"/>
      <c r="K2" s="186"/>
      <c r="L2" s="187"/>
      <c r="M2" s="185"/>
      <c r="N2" s="188"/>
      <c r="O2" s="189" t="str">
        <f aca="false">IF(ISBLANK(Voreinstellungen!C4),"","Personal-Nr.: "&amp;Voreinstellungen!C4)</f>
        <v>Personal-Nr.: 0</v>
      </c>
      <c r="P2" s="189"/>
    </row>
    <row r="3" s="200" customFormat="true" ht="36" hidden="false" customHeight="true" outlineLevel="0" collapsed="false">
      <c r="A3" s="291" t="s">
        <v>101</v>
      </c>
      <c r="B3" s="292"/>
      <c r="C3" s="293" t="s">
        <v>32</v>
      </c>
      <c r="D3" s="294" t="s">
        <v>102</v>
      </c>
      <c r="E3" s="294" t="s">
        <v>103</v>
      </c>
      <c r="F3" s="294" t="s">
        <v>104</v>
      </c>
      <c r="G3" s="294" t="s">
        <v>105</v>
      </c>
      <c r="H3" s="295" t="s">
        <v>4</v>
      </c>
      <c r="I3" s="295"/>
      <c r="J3" s="296" t="s">
        <v>30</v>
      </c>
      <c r="K3" s="297" t="s">
        <v>106</v>
      </c>
      <c r="L3" s="196" t="s">
        <v>107</v>
      </c>
      <c r="M3" s="298" t="s">
        <v>108</v>
      </c>
      <c r="N3" s="299" t="s">
        <v>109</v>
      </c>
      <c r="O3" s="300" t="s">
        <v>110</v>
      </c>
      <c r="P3" s="297" t="s">
        <v>111</v>
      </c>
    </row>
    <row r="4" s="101" customFormat="true" ht="12.8" hidden="false" customHeight="false" outlineLevel="0" collapsed="false">
      <c r="A4" s="201" t="n">
        <f aca="false">A1</f>
        <v>42886</v>
      </c>
      <c r="B4" s="202" t="n">
        <f aca="false">A4</f>
        <v>42886</v>
      </c>
      <c r="C4" s="203" t="str">
        <f aca="false">IF(ISERROR(VLOOKUP(B4,Feiertage,2,FALSE())),"",(VLOOKUP(B4,Feiertage,2,FALSE())))</f>
        <v/>
      </c>
      <c r="D4" s="204"/>
      <c r="E4" s="204"/>
      <c r="F4" s="205" t="n">
        <f aca="false">IF(DAY(DATE(Voreinstellungen!$C$2,3,0))=29,Import!C154,Import!C153)</f>
        <v>0</v>
      </c>
      <c r="G4" s="205" t="n">
        <f aca="false">IF(DAY(DATE(Voreinstellungen!$C$2,3,0))=29,Import!D154,Import!D153)</f>
        <v>0</v>
      </c>
      <c r="H4" s="205" t="n">
        <f aca="false">IF(DAY(DATE(Voreinstellungen!$C$2,3,0))=29,Import!E154,Import!E153)</f>
        <v>0</v>
      </c>
      <c r="I4" s="206" t="str">
        <f aca="false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07"/>
      <c r="K4" s="208" t="n">
        <f aca="false">IF(A4="","",IF(IF(D4&lt;E4,E4-D4,IF(E4="",0,E4-D4+1))+IF(F4&lt;G4,G4-F4,IF(G4="",0,G4-F4+1))-H4&gt;0,IF(D4&lt;E4,E4-D4,IF(E4="",0,E4-D4+1))+IF(F4&lt;G4,G4-F4,IF(G4="",0,G4-F4+1))-H4,0))</f>
        <v>0</v>
      </c>
      <c r="L4" s="209" t="n">
        <f aca="false">IF(AND(C4&lt;&gt;"",J4=""),IF(ISERROR(VLOOKUP(B4,Feiertage,2,FALSE())),0,VLOOKUP(B4,Feiertage,3,FALSE())*N4),IF(A4="",0,IF(J4&lt;&gt;"",IF(UPPER(J4)=VLOOKUP(UPPER(J4),Code,1,FALSE()),IF(OR(VLOOKUP(J4,Code,2,FALSE())="NONE",VLOOKUP(J4,Code,2,FALSE())="XTRA",VLOOKUP(J4,Code,2,FALSE())="REST"),K4,IF(ISERROR(VLOOKUP(B4,Feiertage,2,FALSE())),VLOOKUP(J4,Code,2,FALSE())*N4,IF(VLOOKUP(B4,Feiertage,3,FALSE())=0.5,IF(UPPER(J4)="G",VLOOKUP(B4,Feiertage,3,FALSE())*VLOOKUP(J4,Code,2,FALSE())*N4,0),VLOOKUP(B4,Feiertage,3,FALSE())*VLOOKUP(J4,Code,2,FALSE())*N4))),N4),N4)))</f>
        <v>0.291666666666667</v>
      </c>
      <c r="M4" s="210" t="n">
        <f aca="false">IF(A4="","",ROUND(K4-L4,14))</f>
        <v>-0.29166666666667</v>
      </c>
      <c r="N4" s="211" t="n">
        <f aca="true">IF(A4="","",INDIRECT(ADDRESS(MATCH(A4,SOLL_AZ_Ab,1)+11,WEEKDAY(A4,2)+3,,,"Voreinstellungen"),TRUE()))</f>
        <v>0.291666666666667</v>
      </c>
      <c r="O4" s="212"/>
      <c r="P4" s="213" t="n">
        <f aca="false">IF(A4="","",IF(M4&lt;&gt;"",ROUND(F36+M4,14),F36))</f>
        <v>-29.4583333333334</v>
      </c>
    </row>
    <row r="5" s="101" customFormat="true" ht="12.8" hidden="false" customHeight="false" outlineLevel="0" collapsed="false">
      <c r="A5" s="214" t="n">
        <f aca="false">A4+1</f>
        <v>42887</v>
      </c>
      <c r="B5" s="215" t="n">
        <f aca="false">A5</f>
        <v>42887</v>
      </c>
      <c r="C5" s="216" t="str">
        <f aca="false">IF(ISERROR(VLOOKUP(B5,Feiertage,2,FALSE())),"",(VLOOKUP(B5,Feiertage,2,FALSE())))</f>
        <v/>
      </c>
      <c r="D5" s="204"/>
      <c r="E5" s="204"/>
      <c r="F5" s="205" t="n">
        <f aca="false">IF(DAY(DATE(Voreinstellungen!$C$2,3,0))=29,Import!C155,Import!C154)</f>
        <v>0</v>
      </c>
      <c r="G5" s="205" t="n">
        <f aca="false">IF(DAY(DATE(Voreinstellungen!$C$2,3,0))=29,Import!D155,Import!D154)</f>
        <v>0</v>
      </c>
      <c r="H5" s="205" t="n">
        <f aca="false">IF(DAY(DATE(Voreinstellungen!$C$2,3,0))=29,Import!E155,Import!E154)</f>
        <v>0</v>
      </c>
      <c r="I5" s="217" t="str">
        <f aca="false">IF(A5="","",IF(G5=0,IF(K5=0,"",IF(PauseGTime&lt;IF(E5&gt;D5,E5-D5,1-D5+E5),IF(H5&lt;PauseGWert,"!",""),IF(PauseKTime&lt;IF(E5&gt;D5,E5-D5,1-D5+E5),IF(H5&lt;PauseKWert,"!",""),""))),IF(PauseGTime&lt;IF(G5&gt;D5,G5-D5,1-D5+G5),IF(IF(F5&gt;E5,F5-E5,1-E5+F5)+H5+0.0000001&lt;PauseGWert,"!",""),IF(PauseKTime&lt;IF(G5&gt;D5,G5-D5,1-D5+G5),IF(IF(F5&gt;E5,F5-E5,1-E5+F5)+H5+0.0000001&lt;PauseKWert,"!",""),""))))</f>
        <v/>
      </c>
      <c r="J5" s="218"/>
      <c r="K5" s="219" t="n">
        <f aca="false">IF(A5="","",IF(IF(D5&lt;E5,E5-D5,IF(E5="",0,E5-D5+1))+IF(F5&lt;G5,G5-F5,IF(G5="",0,G5-F5+1))-H5&gt;0,IF(D5&lt;E5,E5-D5,IF(E5="",0,E5-D5+1))+IF(F5&lt;G5,G5-F5,IF(G5="",0,G5-F5+1))-H5,0))</f>
        <v>0</v>
      </c>
      <c r="L5" s="220" t="n">
        <f aca="false">IF(AND(C5&lt;&gt;"",J5=""),IF(ISERROR(VLOOKUP(B5,Feiertage,2,FALSE())),0,VLOOKUP(B5,Feiertage,3,FALSE())*N5),IF(A5="",0,IF(J5&lt;&gt;"",IF(UPPER(J5)=VLOOKUP(UPPER(J5),Code,1,FALSE()),IF(OR(VLOOKUP(J5,Code,2,FALSE())="NONE",VLOOKUP(J5,Code,2,FALSE())="XTRA",VLOOKUP(J5,Code,2,FALSE())="REST"),K5,IF(ISERROR(VLOOKUP(B5,Feiertage,2,FALSE())),VLOOKUP(J5,Code,2,FALSE())*N5,IF(VLOOKUP(B5,Feiertage,3,FALSE())=0.5,IF(UPPER(J5)="G",VLOOKUP(B5,Feiertage,3,FALSE())*VLOOKUP(J5,Code,2,FALSE())*N5,0),VLOOKUP(B5,Feiertage,3,FALSE())*VLOOKUP(J5,Code,2,FALSE())*N5))),N5),N5)))</f>
        <v>0.291666666666667</v>
      </c>
      <c r="M5" s="221" t="n">
        <f aca="false">IF(A5="","",ROUND(K5-L5,14))</f>
        <v>-0.29166666666667</v>
      </c>
      <c r="N5" s="222" t="n">
        <f aca="true">IF(A5="","",INDIRECT(ADDRESS(MATCH(A5,SOLL_AZ_Ab,1)+11,WEEKDAY(A5,2)+3,,,"Voreinstellungen"),TRUE()))</f>
        <v>0.291666666666667</v>
      </c>
      <c r="O5" s="223"/>
      <c r="P5" s="224" t="n">
        <f aca="false">IF(A5="","",IF(M5&lt;&gt;"",ROUND(P4+M5,14),P4))</f>
        <v>-29.75</v>
      </c>
    </row>
    <row r="6" s="101" customFormat="true" ht="12.8" hidden="false" customHeight="false" outlineLevel="0" collapsed="false">
      <c r="A6" s="214" t="n">
        <f aca="false">A5+1</f>
        <v>42888</v>
      </c>
      <c r="B6" s="215" t="n">
        <f aca="false">A6</f>
        <v>42888</v>
      </c>
      <c r="C6" s="216" t="str">
        <f aca="false">IF(ISERROR(VLOOKUP(B6,Feiertage,2,FALSE())),"",(VLOOKUP(B6,Feiertage,2,FALSE())))</f>
        <v>Fronleichnam</v>
      </c>
      <c r="D6" s="204"/>
      <c r="E6" s="204"/>
      <c r="F6" s="205" t="n">
        <f aca="false">IF(DAY(DATE(Voreinstellungen!$C$2,3,0))=29,Import!C156,Import!C155)</f>
        <v>0</v>
      </c>
      <c r="G6" s="205" t="n">
        <f aca="false">IF(DAY(DATE(Voreinstellungen!$C$2,3,0))=29,Import!D156,Import!D155)</f>
        <v>0</v>
      </c>
      <c r="H6" s="205" t="n">
        <f aca="false">IF(DAY(DATE(Voreinstellungen!$C$2,3,0))=29,Import!E156,Import!E155)</f>
        <v>0</v>
      </c>
      <c r="I6" s="217" t="str">
        <f aca="false">IF(A6="","",IF(G6=0,IF(K6=0,"",IF(PauseGTime&lt;IF(E6&gt;D6,E6-D6,1-D6+E6),IF(H6&lt;PauseGWert,"!",""),IF(PauseKTime&lt;IF(E6&gt;D6,E6-D6,1-D6+E6),IF(H6&lt;PauseKWert,"!",""),""))),IF(PauseGTime&lt;IF(G6&gt;D6,G6-D6,1-D6+G6),IF(IF(F6&gt;E6,F6-E6,1-E6+F6)+H6+0.0000001&lt;PauseGWert,"!",""),IF(PauseKTime&lt;IF(G6&gt;D6,G6-D6,1-D6+G6),IF(IF(F6&gt;E6,F6-E6,1-E6+F6)+H6+0.0000001&lt;PauseKWert,"!",""),""))))</f>
        <v/>
      </c>
      <c r="J6" s="218"/>
      <c r="K6" s="219" t="n">
        <f aca="false">IF(A6="","",IF(IF(D6&lt;E6,E6-D6,IF(E6="",0,E6-D6+1))+IF(F6&lt;G6,G6-F6,IF(G6="",0,G6-F6+1))-H6&gt;0,IF(D6&lt;E6,E6-D6,IF(E6="",0,E6-D6+1))+IF(F6&lt;G6,G6-F6,IF(G6="",0,G6-F6+1))-H6,0))</f>
        <v>0</v>
      </c>
      <c r="L6" s="220" t="n">
        <f aca="false">IF(AND(C6&lt;&gt;"",J6=""),IF(ISERROR(VLOOKUP(B6,Feiertage,2,FALSE())),0,VLOOKUP(B6,Feiertage,3,FALSE())*N6),IF(A6="",0,IF(J6&lt;&gt;"",IF(UPPER(J6)=VLOOKUP(UPPER(J6),Code,1,FALSE()),IF(OR(VLOOKUP(J6,Code,2,FALSE())="NONE",VLOOKUP(J6,Code,2,FALSE())="XTRA",VLOOKUP(J6,Code,2,FALSE())="REST"),K6,IF(ISERROR(VLOOKUP(B6,Feiertage,2,FALSE())),VLOOKUP(J6,Code,2,FALSE())*N6,IF(VLOOKUP(B6,Feiertage,3,FALSE())=0.5,IF(UPPER(J6)="G",VLOOKUP(B6,Feiertage,3,FALSE())*VLOOKUP(J6,Code,2,FALSE())*N6,0),VLOOKUP(B6,Feiertage,3,FALSE())*VLOOKUP(J6,Code,2,FALSE())*N6))),N6),N6)))</f>
        <v>0</v>
      </c>
      <c r="M6" s="221" t="n">
        <f aca="false">IF(A6="","",ROUND(K6-L6,14))</f>
        <v>0</v>
      </c>
      <c r="N6" s="222" t="n">
        <f aca="true">IF(A6="","",INDIRECT(ADDRESS(MATCH(A6,SOLL_AZ_Ab,1)+11,WEEKDAY(A6,2)+3,,,"Voreinstellungen"),TRUE()))</f>
        <v>0.291666666666667</v>
      </c>
      <c r="O6" s="223"/>
      <c r="P6" s="224" t="n">
        <f aca="false">IF(A6="","",IF(M6&lt;&gt;"",ROUND(P5+M6,14),P5))</f>
        <v>-29.75</v>
      </c>
    </row>
    <row r="7" s="101" customFormat="true" ht="12.8" hidden="false" customHeight="false" outlineLevel="0" collapsed="false">
      <c r="A7" s="214" t="n">
        <f aca="false">A6+1</f>
        <v>42889</v>
      </c>
      <c r="B7" s="215" t="n">
        <f aca="false">A7</f>
        <v>42889</v>
      </c>
      <c r="C7" s="216" t="str">
        <f aca="false">IF(ISERROR(VLOOKUP(B7,Feiertage,2,FALSE())),"",(VLOOKUP(B7,Feiertage,2,FALSE())))</f>
        <v/>
      </c>
      <c r="D7" s="204"/>
      <c r="E7" s="204"/>
      <c r="F7" s="205" t="n">
        <f aca="false">IF(DAY(DATE(Voreinstellungen!$C$2,3,0))=29,Import!C157,Import!C156)</f>
        <v>0</v>
      </c>
      <c r="G7" s="205" t="n">
        <f aca="false">IF(DAY(DATE(Voreinstellungen!$C$2,3,0))=29,Import!D157,Import!D156)</f>
        <v>0</v>
      </c>
      <c r="H7" s="205" t="n">
        <f aca="false">IF(DAY(DATE(Voreinstellungen!$C$2,3,0))=29,Import!E157,Import!E156)</f>
        <v>0</v>
      </c>
      <c r="I7" s="217" t="str">
        <f aca="false">IF(A7="","",IF(G7=0,IF(K7=0,"",IF(PauseGTime&lt;IF(E7&gt;D7,E7-D7,1-D7+E7),IF(H7&lt;PauseGWert,"!",""),IF(PauseKTime&lt;IF(E7&gt;D7,E7-D7,1-D7+E7),IF(H7&lt;PauseKWert,"!",""),""))),IF(PauseGTime&lt;IF(G7&gt;D7,G7-D7,1-D7+G7),IF(IF(F7&gt;E7,F7-E7,1-E7+F7)+H7+0.0000001&lt;PauseGWert,"!",""),IF(PauseKTime&lt;IF(G7&gt;D7,G7-D7,1-D7+G7),IF(IF(F7&gt;E7,F7-E7,1-E7+F7)+H7+0.0000001&lt;PauseKWert,"!",""),""))))</f>
        <v/>
      </c>
      <c r="J7" s="218"/>
      <c r="K7" s="219" t="n">
        <f aca="false">IF(A7="","",IF(IF(D7&lt;E7,E7-D7,IF(E7="",0,E7-D7+1))+IF(F7&lt;G7,G7-F7,IF(G7="",0,G7-F7+1))-H7&gt;0,IF(D7&lt;E7,E7-D7,IF(E7="",0,E7-D7+1))+IF(F7&lt;G7,G7-F7,IF(G7="",0,G7-F7+1))-H7,0))</f>
        <v>0</v>
      </c>
      <c r="L7" s="220" t="n">
        <f aca="false">IF(AND(C7&lt;&gt;"",J7=""),IF(ISERROR(VLOOKUP(B7,Feiertage,2,FALSE())),0,VLOOKUP(B7,Feiertage,3,FALSE())*N7),IF(A7="",0,IF(J7&lt;&gt;"",IF(UPPER(J7)=VLOOKUP(UPPER(J7),Code,1,FALSE()),IF(OR(VLOOKUP(J7,Code,2,FALSE())="NONE",VLOOKUP(J7,Code,2,FALSE())="XTRA",VLOOKUP(J7,Code,2,FALSE())="REST"),K7,IF(ISERROR(VLOOKUP(B7,Feiertage,2,FALSE())),VLOOKUP(J7,Code,2,FALSE())*N7,IF(VLOOKUP(B7,Feiertage,3,FALSE())=0.5,IF(UPPER(J7)="G",VLOOKUP(B7,Feiertage,3,FALSE())*VLOOKUP(J7,Code,2,FALSE())*N7,0),VLOOKUP(B7,Feiertage,3,FALSE())*VLOOKUP(J7,Code,2,FALSE())*N7))),N7),N7)))</f>
        <v>0.291666666666667</v>
      </c>
      <c r="M7" s="221" t="n">
        <f aca="false">IF(A7="","",ROUND(K7-L7,14))</f>
        <v>-0.29166666666667</v>
      </c>
      <c r="N7" s="222" t="n">
        <f aca="true">IF(A7="","",INDIRECT(ADDRESS(MATCH(A7,SOLL_AZ_Ab,1)+11,WEEKDAY(A7,2)+3,,,"Voreinstellungen"),TRUE()))</f>
        <v>0.291666666666667</v>
      </c>
      <c r="O7" s="223"/>
      <c r="P7" s="224" t="n">
        <f aca="false">IF(A7="","",IF(M7&lt;&gt;"",ROUND(P6+M7,14),P6))</f>
        <v>-30.0416666666667</v>
      </c>
    </row>
    <row r="8" s="101" customFormat="true" ht="12.8" hidden="false" customHeight="false" outlineLevel="0" collapsed="false">
      <c r="A8" s="214" t="n">
        <f aca="false">A7+1</f>
        <v>42890</v>
      </c>
      <c r="B8" s="215" t="n">
        <f aca="false">A8</f>
        <v>42890</v>
      </c>
      <c r="C8" s="216" t="str">
        <f aca="false">IF(ISERROR(VLOOKUP(B8,Feiertage,2,FALSE())),"",(VLOOKUP(B8,Feiertage,2,FALSE())))</f>
        <v/>
      </c>
      <c r="D8" s="204"/>
      <c r="E8" s="204"/>
      <c r="F8" s="205" t="n">
        <f aca="false">IF(DAY(DATE(Voreinstellungen!$C$2,3,0))=29,Import!C158,Import!C157)</f>
        <v>0</v>
      </c>
      <c r="G8" s="205" t="n">
        <f aca="false">IF(DAY(DATE(Voreinstellungen!$C$2,3,0))=29,Import!D158,Import!D157)</f>
        <v>0</v>
      </c>
      <c r="H8" s="205" t="n">
        <f aca="false">IF(DAY(DATE(Voreinstellungen!$C$2,3,0))=29,Import!E158,Import!E157)</f>
        <v>0</v>
      </c>
      <c r="I8" s="217" t="str">
        <f aca="false">IF(A8="","",IF(G8=0,IF(K8=0,"",IF(PauseGTime&lt;IF(E8&gt;D8,E8-D8,1-D8+E8),IF(H8&lt;PauseGWert,"!",""),IF(PauseKTime&lt;IF(E8&gt;D8,E8-D8,1-D8+E8),IF(H8&lt;PauseKWert,"!",""),""))),IF(PauseGTime&lt;IF(G8&gt;D8,G8-D8,1-D8+G8),IF(IF(F8&gt;E8,F8-E8,1-E8+F8)+H8+0.0000001&lt;PauseGWert,"!",""),IF(PauseKTime&lt;IF(G8&gt;D8,G8-D8,1-D8+G8),IF(IF(F8&gt;E8,F8-E8,1-E8+F8)+H8+0.0000001&lt;PauseKWert,"!",""),""))))</f>
        <v/>
      </c>
      <c r="J8" s="218"/>
      <c r="K8" s="219" t="n">
        <f aca="false">IF(A8="","",IF(IF(D8&lt;E8,E8-D8,IF(E8="",0,E8-D8+1))+IF(F8&lt;G8,G8-F8,IF(G8="",0,G8-F8+1))-H8&gt;0,IF(D8&lt;E8,E8-D8,IF(E8="",0,E8-D8+1))+IF(F8&lt;G8,G8-F8,IF(G8="",0,G8-F8+1))-H8,0))</f>
        <v>0</v>
      </c>
      <c r="L8" s="220" t="n">
        <f aca="false">IF(AND(C8&lt;&gt;"",J8=""),IF(ISERROR(VLOOKUP(B8,Feiertage,2,FALSE())),0,VLOOKUP(B8,Feiertage,3,FALSE())*N8),IF(A8="",0,IF(J8&lt;&gt;"",IF(UPPER(J8)=VLOOKUP(UPPER(J8),Code,1,FALSE()),IF(OR(VLOOKUP(J8,Code,2,FALSE())="NONE",VLOOKUP(J8,Code,2,FALSE())="XTRA",VLOOKUP(J8,Code,2,FALSE())="REST"),K8,IF(ISERROR(VLOOKUP(B8,Feiertage,2,FALSE())),VLOOKUP(J8,Code,2,FALSE())*N8,IF(VLOOKUP(B8,Feiertage,3,FALSE())=0.5,IF(UPPER(J8)="G",VLOOKUP(B8,Feiertage,3,FALSE())*VLOOKUP(J8,Code,2,FALSE())*N8,0),VLOOKUP(B8,Feiertage,3,FALSE())*VLOOKUP(J8,Code,2,FALSE())*N8))),N8),N8)))</f>
        <v>0</v>
      </c>
      <c r="M8" s="221" t="n">
        <f aca="false">IF(A8="","",ROUND(K8-L8,14))</f>
        <v>0</v>
      </c>
      <c r="N8" s="222" t="n">
        <f aca="true">IF(A8="","",INDIRECT(ADDRESS(MATCH(A8,SOLL_AZ_Ab,1)+11,WEEKDAY(A8,2)+3,,,"Voreinstellungen"),TRUE()))</f>
        <v>0</v>
      </c>
      <c r="O8" s="223"/>
      <c r="P8" s="224" t="n">
        <f aca="false">IF(A8="","",IF(M8&lt;&gt;"",ROUND(P7+M8,14),P7))</f>
        <v>-30.0416666666667</v>
      </c>
    </row>
    <row r="9" s="101" customFormat="true" ht="12.8" hidden="false" customHeight="false" outlineLevel="0" collapsed="false">
      <c r="A9" s="214" t="n">
        <f aca="false">A8+1</f>
        <v>42891</v>
      </c>
      <c r="B9" s="215" t="n">
        <f aca="false">A9</f>
        <v>42891</v>
      </c>
      <c r="C9" s="216" t="str">
        <f aca="false">IF(ISERROR(VLOOKUP(B9,Feiertage,2,FALSE())),"",(VLOOKUP(B9,Feiertage,2,FALSE())))</f>
        <v/>
      </c>
      <c r="D9" s="204"/>
      <c r="E9" s="204"/>
      <c r="F9" s="205" t="n">
        <f aca="false">IF(DAY(DATE(Voreinstellungen!$C$2,3,0))=29,Import!C159,Import!C158)</f>
        <v>0</v>
      </c>
      <c r="G9" s="205" t="n">
        <f aca="false">IF(DAY(DATE(Voreinstellungen!$C$2,3,0))=29,Import!D159,Import!D158)</f>
        <v>0</v>
      </c>
      <c r="H9" s="205" t="n">
        <f aca="false">IF(DAY(DATE(Voreinstellungen!$C$2,3,0))=29,Import!E159,Import!E158)</f>
        <v>0</v>
      </c>
      <c r="I9" s="217" t="str">
        <f aca="false">IF(A9="","",IF(G9=0,IF(K9=0,"",IF(PauseGTime&lt;IF(E9&gt;D9,E9-D9,1-D9+E9),IF(H9&lt;PauseGWert,"!",""),IF(PauseKTime&lt;IF(E9&gt;D9,E9-D9,1-D9+E9),IF(H9&lt;PauseKWert,"!",""),""))),IF(PauseGTime&lt;IF(G9&gt;D9,G9-D9,1-D9+G9),IF(IF(F9&gt;E9,F9-E9,1-E9+F9)+H9+0.0000001&lt;PauseGWert,"!",""),IF(PauseKTime&lt;IF(G9&gt;D9,G9-D9,1-D9+G9),IF(IF(F9&gt;E9,F9-E9,1-E9+F9)+H9+0.0000001&lt;PauseKWert,"!",""),""))))</f>
        <v/>
      </c>
      <c r="J9" s="218"/>
      <c r="K9" s="219" t="n">
        <f aca="false">IF(A9="","",IF(IF(D9&lt;E9,E9-D9,IF(E9="",0,E9-D9+1))+IF(F9&lt;G9,G9-F9,IF(G9="",0,G9-F9+1))-H9&gt;0,IF(D9&lt;E9,E9-D9,IF(E9="",0,E9-D9+1))+IF(F9&lt;G9,G9-F9,IF(G9="",0,G9-F9+1))-H9,0))</f>
        <v>0</v>
      </c>
      <c r="L9" s="220" t="n">
        <f aca="false">IF(AND(C9&lt;&gt;"",J9=""),IF(ISERROR(VLOOKUP(B9,Feiertage,2,FALSE())),0,VLOOKUP(B9,Feiertage,3,FALSE())*N9),IF(A9="",0,IF(J9&lt;&gt;"",IF(UPPER(J9)=VLOOKUP(UPPER(J9),Code,1,FALSE()),IF(OR(VLOOKUP(J9,Code,2,FALSE())="NONE",VLOOKUP(J9,Code,2,FALSE())="XTRA",VLOOKUP(J9,Code,2,FALSE())="REST"),K9,IF(ISERROR(VLOOKUP(B9,Feiertage,2,FALSE())),VLOOKUP(J9,Code,2,FALSE())*N9,IF(VLOOKUP(B9,Feiertage,3,FALSE())=0.5,IF(UPPER(J9)="G",VLOOKUP(B9,Feiertage,3,FALSE())*VLOOKUP(J9,Code,2,FALSE())*N9,0),VLOOKUP(B9,Feiertage,3,FALSE())*VLOOKUP(J9,Code,2,FALSE())*N9))),N9),N9)))</f>
        <v>0</v>
      </c>
      <c r="M9" s="221" t="n">
        <f aca="false">IF(A9="","",ROUND(K9-L9,14))</f>
        <v>0</v>
      </c>
      <c r="N9" s="222" t="n">
        <f aca="true">IF(A9="","",INDIRECT(ADDRESS(MATCH(A9,SOLL_AZ_Ab,1)+11,WEEKDAY(A9,2)+3,,,"Voreinstellungen"),TRUE()))</f>
        <v>0</v>
      </c>
      <c r="O9" s="223"/>
      <c r="P9" s="224" t="n">
        <f aca="false">IF(A9="","",IF(M9&lt;&gt;"",ROUND(P8+M9,14),P8))</f>
        <v>-30.0416666666667</v>
      </c>
    </row>
    <row r="10" s="101" customFormat="true" ht="12.8" hidden="false" customHeight="false" outlineLevel="0" collapsed="false">
      <c r="A10" s="214" t="n">
        <f aca="false">A9+1</f>
        <v>42892</v>
      </c>
      <c r="B10" s="215" t="n">
        <f aca="false">A10</f>
        <v>42892</v>
      </c>
      <c r="C10" s="216" t="str">
        <f aca="false">IF(ISERROR(VLOOKUP(B10,Feiertage,2,FALSE())),"",(VLOOKUP(B10,Feiertage,2,FALSE())))</f>
        <v/>
      </c>
      <c r="D10" s="204"/>
      <c r="E10" s="204"/>
      <c r="F10" s="205" t="n">
        <f aca="false">IF(DAY(DATE(Voreinstellungen!$C$2,3,0))=29,Import!C160,Import!C159)</f>
        <v>0</v>
      </c>
      <c r="G10" s="205" t="n">
        <f aca="false">IF(DAY(DATE(Voreinstellungen!$C$2,3,0))=29,Import!D160,Import!D159)</f>
        <v>0</v>
      </c>
      <c r="H10" s="205" t="n">
        <f aca="false">IF(DAY(DATE(Voreinstellungen!$C$2,3,0))=29,Import!E160,Import!E159)</f>
        <v>0</v>
      </c>
      <c r="I10" s="217" t="str">
        <f aca="false">IF(A10="","",IF(G10=0,IF(K10=0,"",IF(PauseGTime&lt;IF(E10&gt;D10,E10-D10,1-D10+E10),IF(H10&lt;PauseGWert,"!",""),IF(PauseKTime&lt;IF(E10&gt;D10,E10-D10,1-D10+E10),IF(H10&lt;PauseKWert,"!",""),""))),IF(PauseGTime&lt;IF(G10&gt;D10,G10-D10,1-D10+G10),IF(IF(F10&gt;E10,F10-E10,1-E10+F10)+H10+0.0000001&lt;PauseGWert,"!",""),IF(PauseKTime&lt;IF(G10&gt;D10,G10-D10,1-D10+G10),IF(IF(F10&gt;E10,F10-E10,1-E10+F10)+H10+0.0000001&lt;PauseKWert,"!",""),""))))</f>
        <v/>
      </c>
      <c r="J10" s="218"/>
      <c r="K10" s="219" t="n">
        <f aca="false">IF(A10="","",IF(IF(D10&lt;E10,E10-D10,IF(E10="",0,E10-D10+1))+IF(F10&lt;G10,G10-F10,IF(G10="",0,G10-F10+1))-H10&gt;0,IF(D10&lt;E10,E10-D10,IF(E10="",0,E10-D10+1))+IF(F10&lt;G10,G10-F10,IF(G10="",0,G10-F10+1))-H10,0))</f>
        <v>0</v>
      </c>
      <c r="L10" s="220" t="n">
        <f aca="false">IF(AND(C10&lt;&gt;"",J10=""),IF(ISERROR(VLOOKUP(B10,Feiertage,2,FALSE())),0,VLOOKUP(B10,Feiertage,3,FALSE())*N10),IF(A10="",0,IF(J10&lt;&gt;"",IF(UPPER(J10)=VLOOKUP(UPPER(J10),Code,1,FALSE()),IF(OR(VLOOKUP(J10,Code,2,FALSE())="NONE",VLOOKUP(J10,Code,2,FALSE())="XTRA",VLOOKUP(J10,Code,2,FALSE())="REST"),K10,IF(ISERROR(VLOOKUP(B10,Feiertage,2,FALSE())),VLOOKUP(J10,Code,2,FALSE())*N10,IF(VLOOKUP(B10,Feiertage,3,FALSE())=0.5,IF(UPPER(J10)="G",VLOOKUP(B10,Feiertage,3,FALSE())*VLOOKUP(J10,Code,2,FALSE())*N10,0),VLOOKUP(B10,Feiertage,3,FALSE())*VLOOKUP(J10,Code,2,FALSE())*N10))),N10),N10)))</f>
        <v>0.291666666666667</v>
      </c>
      <c r="M10" s="221" t="n">
        <f aca="false">IF(A10="","",ROUND(K10-L10,14))</f>
        <v>-0.29166666666667</v>
      </c>
      <c r="N10" s="222" t="n">
        <f aca="true">IF(A10="","",INDIRECT(ADDRESS(MATCH(A10,SOLL_AZ_Ab,1)+11,WEEKDAY(A10,2)+3,,,"Voreinstellungen"),TRUE()))</f>
        <v>0.291666666666667</v>
      </c>
      <c r="O10" s="223"/>
      <c r="P10" s="224" t="n">
        <f aca="false">IF(A10="","",IF(M10&lt;&gt;"",ROUND(P9+M10,14),P9))</f>
        <v>-30.3333333333334</v>
      </c>
    </row>
    <row r="11" s="101" customFormat="true" ht="12.8" hidden="false" customHeight="false" outlineLevel="0" collapsed="false">
      <c r="A11" s="214" t="n">
        <f aca="false">A10+1</f>
        <v>42893</v>
      </c>
      <c r="B11" s="215" t="n">
        <f aca="false">A11</f>
        <v>42893</v>
      </c>
      <c r="C11" s="216" t="str">
        <f aca="false">IF(ISERROR(VLOOKUP(B11,Feiertage,2,FALSE())),"",(VLOOKUP(B11,Feiertage,2,FALSE())))</f>
        <v/>
      </c>
      <c r="D11" s="204"/>
      <c r="E11" s="204"/>
      <c r="F11" s="205" t="n">
        <f aca="false">IF(DAY(DATE(Voreinstellungen!$C$2,3,0))=29,Import!C161,Import!C160)</f>
        <v>0</v>
      </c>
      <c r="G11" s="205" t="n">
        <f aca="false">IF(DAY(DATE(Voreinstellungen!$C$2,3,0))=29,Import!D161,Import!D160)</f>
        <v>0</v>
      </c>
      <c r="H11" s="205" t="n">
        <f aca="false">IF(DAY(DATE(Voreinstellungen!$C$2,3,0))=29,Import!E161,Import!E160)</f>
        <v>0</v>
      </c>
      <c r="I11" s="217" t="str">
        <f aca="false">IF(A11="","",IF(G11=0,IF(K11=0,"",IF(PauseGTime&lt;IF(E11&gt;D11,E11-D11,1-D11+E11),IF(H11&lt;PauseGWert,"!",""),IF(PauseKTime&lt;IF(E11&gt;D11,E11-D11,1-D11+E11),IF(H11&lt;PauseKWert,"!",""),""))),IF(PauseGTime&lt;IF(G11&gt;D11,G11-D11,1-D11+G11),IF(IF(F11&gt;E11,F11-E11,1-E11+F11)+H11+0.0000001&lt;PauseGWert,"!",""),IF(PauseKTime&lt;IF(G11&gt;D11,G11-D11,1-D11+G11),IF(IF(F11&gt;E11,F11-E11,1-E11+F11)+H11+0.0000001&lt;PauseKWert,"!",""),""))))</f>
        <v/>
      </c>
      <c r="J11" s="218"/>
      <c r="K11" s="219" t="n">
        <f aca="false">IF(A11="","",IF(IF(D11&lt;E11,E11-D11,IF(E11="",0,E11-D11+1))+IF(F11&lt;G11,G11-F11,IF(G11="",0,G11-F11+1))-H11&gt;0,IF(D11&lt;E11,E11-D11,IF(E11="",0,E11-D11+1))+IF(F11&lt;G11,G11-F11,IF(G11="",0,G11-F11+1))-H11,0))</f>
        <v>0</v>
      </c>
      <c r="L11" s="220" t="n">
        <f aca="false">IF(AND(C11&lt;&gt;"",J11=""),IF(ISERROR(VLOOKUP(B11,Feiertage,2,FALSE())),0,VLOOKUP(B11,Feiertage,3,FALSE())*N11),IF(A11="",0,IF(J11&lt;&gt;"",IF(UPPER(J11)=VLOOKUP(UPPER(J11),Code,1,FALSE()),IF(OR(VLOOKUP(J11,Code,2,FALSE())="NONE",VLOOKUP(J11,Code,2,FALSE())="XTRA",VLOOKUP(J11,Code,2,FALSE())="REST"),K11,IF(ISERROR(VLOOKUP(B11,Feiertage,2,FALSE())),VLOOKUP(J11,Code,2,FALSE())*N11,IF(VLOOKUP(B11,Feiertage,3,FALSE())=0.5,IF(UPPER(J11)="G",VLOOKUP(B11,Feiertage,3,FALSE())*VLOOKUP(J11,Code,2,FALSE())*N11,0),VLOOKUP(B11,Feiertage,3,FALSE())*VLOOKUP(J11,Code,2,FALSE())*N11))),N11),N11)))</f>
        <v>0.291666666666667</v>
      </c>
      <c r="M11" s="221" t="n">
        <f aca="false">IF(A11="","",ROUND(K11-L11,14))</f>
        <v>-0.29166666666667</v>
      </c>
      <c r="N11" s="222" t="n">
        <f aca="true">IF(A11="","",INDIRECT(ADDRESS(MATCH(A11,SOLL_AZ_Ab,1)+11,WEEKDAY(A11,2)+3,,,"Voreinstellungen"),TRUE()))</f>
        <v>0.291666666666667</v>
      </c>
      <c r="O11" s="223"/>
      <c r="P11" s="224" t="n">
        <f aca="false">IF(A11="","",IF(M11&lt;&gt;"",ROUND(P10+M11,14),P10))</f>
        <v>-30.6250000000001</v>
      </c>
    </row>
    <row r="12" s="101" customFormat="true" ht="12.8" hidden="false" customHeight="false" outlineLevel="0" collapsed="false">
      <c r="A12" s="214" t="n">
        <f aca="false">A11+1</f>
        <v>42894</v>
      </c>
      <c r="B12" s="215" t="n">
        <f aca="false">A12</f>
        <v>42894</v>
      </c>
      <c r="C12" s="216" t="str">
        <f aca="false">IF(ISERROR(VLOOKUP(B12,Feiertage,2,FALSE())),"",(VLOOKUP(B12,Feiertage,2,FALSE())))</f>
        <v/>
      </c>
      <c r="D12" s="204"/>
      <c r="E12" s="204"/>
      <c r="F12" s="205" t="n">
        <f aca="false">IF(DAY(DATE(Voreinstellungen!$C$2,3,0))=29,Import!C162,Import!C161)</f>
        <v>0</v>
      </c>
      <c r="G12" s="205" t="n">
        <f aca="false">IF(DAY(DATE(Voreinstellungen!$C$2,3,0))=29,Import!D162,Import!D161)</f>
        <v>0</v>
      </c>
      <c r="H12" s="205" t="n">
        <f aca="false">IF(DAY(DATE(Voreinstellungen!$C$2,3,0))=29,Import!E162,Import!E161)</f>
        <v>0</v>
      </c>
      <c r="I12" s="217" t="str">
        <f aca="false">IF(A12="","",IF(G12=0,IF(K12=0,"",IF(PauseGTime&lt;IF(E12&gt;D12,E12-D12,1-D12+E12),IF(H12&lt;PauseGWert,"!",""),IF(PauseKTime&lt;IF(E12&gt;D12,E12-D12,1-D12+E12),IF(H12&lt;PauseKWert,"!",""),""))),IF(PauseGTime&lt;IF(G12&gt;D12,G12-D12,1-D12+G12),IF(IF(F12&gt;E12,F12-E12,1-E12+F12)+H12+0.0000001&lt;PauseGWert,"!",""),IF(PauseKTime&lt;IF(G12&gt;D12,G12-D12,1-D12+G12),IF(IF(F12&gt;E12,F12-E12,1-E12+F12)+H12+0.0000001&lt;PauseKWert,"!",""),""))))</f>
        <v/>
      </c>
      <c r="J12" s="218"/>
      <c r="K12" s="219" t="n">
        <f aca="false">IF(A12="","",IF(IF(D12&lt;E12,E12-D12,IF(E12="",0,E12-D12+1))+IF(F12&lt;G12,G12-F12,IF(G12="",0,G12-F12+1))-H12&gt;0,IF(D12&lt;E12,E12-D12,IF(E12="",0,E12-D12+1))+IF(F12&lt;G12,G12-F12,IF(G12="",0,G12-F12+1))-H12,0))</f>
        <v>0</v>
      </c>
      <c r="L12" s="220" t="n">
        <f aca="false">IF(AND(C12&lt;&gt;"",J12=""),IF(ISERROR(VLOOKUP(B12,Feiertage,2,FALSE())),0,VLOOKUP(B12,Feiertage,3,FALSE())*N12),IF(A12="",0,IF(J12&lt;&gt;"",IF(UPPER(J12)=VLOOKUP(UPPER(J12),Code,1,FALSE()),IF(OR(VLOOKUP(J12,Code,2,FALSE())="NONE",VLOOKUP(J12,Code,2,FALSE())="XTRA",VLOOKUP(J12,Code,2,FALSE())="REST"),K12,IF(ISERROR(VLOOKUP(B12,Feiertage,2,FALSE())),VLOOKUP(J12,Code,2,FALSE())*N12,IF(VLOOKUP(B12,Feiertage,3,FALSE())=0.5,IF(UPPER(J12)="G",VLOOKUP(B12,Feiertage,3,FALSE())*VLOOKUP(J12,Code,2,FALSE())*N12,0),VLOOKUP(B12,Feiertage,3,FALSE())*VLOOKUP(J12,Code,2,FALSE())*N12))),N12),N12)))</f>
        <v>0.291666666666667</v>
      </c>
      <c r="M12" s="221" t="n">
        <f aca="false">IF(A12="","",ROUND(K12-L12,14))</f>
        <v>-0.29166666666667</v>
      </c>
      <c r="N12" s="222" t="n">
        <f aca="true">IF(A12="","",INDIRECT(ADDRESS(MATCH(A12,SOLL_AZ_Ab,1)+11,WEEKDAY(A12,2)+3,,,"Voreinstellungen"),TRUE()))</f>
        <v>0.291666666666667</v>
      </c>
      <c r="O12" s="223"/>
      <c r="P12" s="224" t="n">
        <f aca="false">IF(A12="","",IF(M12&lt;&gt;"",ROUND(P11+M12,14),P11))</f>
        <v>-30.9166666666667</v>
      </c>
    </row>
    <row r="13" s="101" customFormat="true" ht="12.8" hidden="false" customHeight="false" outlineLevel="0" collapsed="false">
      <c r="A13" s="214" t="n">
        <f aca="false">A12+1</f>
        <v>42895</v>
      </c>
      <c r="B13" s="215" t="n">
        <f aca="false">A13</f>
        <v>42895</v>
      </c>
      <c r="C13" s="216" t="str">
        <f aca="false">IF(ISERROR(VLOOKUP(B13,Feiertage,2,FALSE())),"",(VLOOKUP(B13,Feiertage,2,FALSE())))</f>
        <v/>
      </c>
      <c r="D13" s="204"/>
      <c r="E13" s="204"/>
      <c r="F13" s="205" t="n">
        <f aca="false">IF(DAY(DATE(Voreinstellungen!$C$2,3,0))=29,Import!C163,Import!C162)</f>
        <v>0</v>
      </c>
      <c r="G13" s="205" t="n">
        <f aca="false">IF(DAY(DATE(Voreinstellungen!$C$2,3,0))=29,Import!D163,Import!D162)</f>
        <v>0</v>
      </c>
      <c r="H13" s="205" t="n">
        <f aca="false">IF(DAY(DATE(Voreinstellungen!$C$2,3,0))=29,Import!E163,Import!E162)</f>
        <v>0</v>
      </c>
      <c r="I13" s="217" t="str">
        <f aca="false">IF(A13="","",IF(G13=0,IF(K13=0,"",IF(PauseGTime&lt;IF(E13&gt;D13,E13-D13,1-D13+E13),IF(H13&lt;PauseGWert,"!",""),IF(PauseKTime&lt;IF(E13&gt;D13,E13-D13,1-D13+E13),IF(H13&lt;PauseKWert,"!",""),""))),IF(PauseGTime&lt;IF(G13&gt;D13,G13-D13,1-D13+G13),IF(IF(F13&gt;E13,F13-E13,1-E13+F13)+H13+0.0000001&lt;PauseGWert,"!",""),IF(PauseKTime&lt;IF(G13&gt;D13,G13-D13,1-D13+G13),IF(IF(F13&gt;E13,F13-E13,1-E13+F13)+H13+0.0000001&lt;PauseKWert,"!",""),""))))</f>
        <v/>
      </c>
      <c r="J13" s="218"/>
      <c r="K13" s="219" t="n">
        <f aca="false">IF(A13="","",IF(IF(D13&lt;E13,E13-D13,IF(E13="",0,E13-D13+1))+IF(F13&lt;G13,G13-F13,IF(G13="",0,G13-F13+1))-H13&gt;0,IF(D13&lt;E13,E13-D13,IF(E13="",0,E13-D13+1))+IF(F13&lt;G13,G13-F13,IF(G13="",0,G13-F13+1))-H13,0))</f>
        <v>0</v>
      </c>
      <c r="L13" s="220" t="n">
        <f aca="false">IF(AND(C13&lt;&gt;"",J13=""),IF(ISERROR(VLOOKUP(B13,Feiertage,2,FALSE())),0,VLOOKUP(B13,Feiertage,3,FALSE())*N13),IF(A13="",0,IF(J13&lt;&gt;"",IF(UPPER(J13)=VLOOKUP(UPPER(J13),Code,1,FALSE()),IF(OR(VLOOKUP(J13,Code,2,FALSE())="NONE",VLOOKUP(J13,Code,2,FALSE())="XTRA",VLOOKUP(J13,Code,2,FALSE())="REST"),K13,IF(ISERROR(VLOOKUP(B13,Feiertage,2,FALSE())),VLOOKUP(J13,Code,2,FALSE())*N13,IF(VLOOKUP(B13,Feiertage,3,FALSE())=0.5,IF(UPPER(J13)="G",VLOOKUP(B13,Feiertage,3,FALSE())*VLOOKUP(J13,Code,2,FALSE())*N13,0),VLOOKUP(B13,Feiertage,3,FALSE())*VLOOKUP(J13,Code,2,FALSE())*N13))),N13),N13)))</f>
        <v>0.291666666666667</v>
      </c>
      <c r="M13" s="221" t="n">
        <f aca="false">IF(A13="","",ROUND(K13-L13,14))</f>
        <v>-0.29166666666667</v>
      </c>
      <c r="N13" s="222" t="n">
        <f aca="true">IF(A13="","",INDIRECT(ADDRESS(MATCH(A13,SOLL_AZ_Ab,1)+11,WEEKDAY(A13,2)+3,,,"Voreinstellungen"),TRUE()))</f>
        <v>0.291666666666667</v>
      </c>
      <c r="O13" s="223"/>
      <c r="P13" s="224" t="n">
        <f aca="false">IF(A13="","",IF(M13&lt;&gt;"",ROUND(P12+M13,14),P12))</f>
        <v>-31.2083333333334</v>
      </c>
    </row>
    <row r="14" s="101" customFormat="true" ht="12.8" hidden="false" customHeight="false" outlineLevel="0" collapsed="false">
      <c r="A14" s="214" t="n">
        <f aca="false">A13+1</f>
        <v>42896</v>
      </c>
      <c r="B14" s="215" t="n">
        <f aca="false">A14</f>
        <v>42896</v>
      </c>
      <c r="C14" s="216" t="str">
        <f aca="false">IF(ISERROR(VLOOKUP(B14,Feiertage,2,FALSE())),"",(VLOOKUP(B14,Feiertage,2,FALSE())))</f>
        <v/>
      </c>
      <c r="D14" s="204"/>
      <c r="E14" s="204"/>
      <c r="F14" s="205" t="n">
        <f aca="false">IF(DAY(DATE(Voreinstellungen!$C$2,3,0))=29,Import!C164,Import!C163)</f>
        <v>0</v>
      </c>
      <c r="G14" s="205" t="n">
        <f aca="false">IF(DAY(DATE(Voreinstellungen!$C$2,3,0))=29,Import!D164,Import!D163)</f>
        <v>0</v>
      </c>
      <c r="H14" s="205" t="n">
        <f aca="false">IF(DAY(DATE(Voreinstellungen!$C$2,3,0))=29,Import!E164,Import!E163)</f>
        <v>0</v>
      </c>
      <c r="I14" s="217" t="str">
        <f aca="false">IF(A14="","",IF(G14=0,IF(K14=0,"",IF(PauseGTime&lt;IF(E14&gt;D14,E14-D14,1-D14+E14),IF(H14&lt;PauseGWert,"!",""),IF(PauseKTime&lt;IF(E14&gt;D14,E14-D14,1-D14+E14),IF(H14&lt;PauseKWert,"!",""),""))),IF(PauseGTime&lt;IF(G14&gt;D14,G14-D14,1-D14+G14),IF(IF(F14&gt;E14,F14-E14,1-E14+F14)+H14+0.0000001&lt;PauseGWert,"!",""),IF(PauseKTime&lt;IF(G14&gt;D14,G14-D14,1-D14+G14),IF(IF(F14&gt;E14,F14-E14,1-E14+F14)+H14+0.0000001&lt;PauseKWert,"!",""),""))))</f>
        <v/>
      </c>
      <c r="J14" s="218"/>
      <c r="K14" s="219" t="n">
        <f aca="false">IF(A14="","",IF(IF(D14&lt;E14,E14-D14,IF(E14="",0,E14-D14+1))+IF(F14&lt;G14,G14-F14,IF(G14="",0,G14-F14+1))-H14&gt;0,IF(D14&lt;E14,E14-D14,IF(E14="",0,E14-D14+1))+IF(F14&lt;G14,G14-F14,IF(G14="",0,G14-F14+1))-H14,0))</f>
        <v>0</v>
      </c>
      <c r="L14" s="220" t="n">
        <f aca="false">IF(AND(C14&lt;&gt;"",J14=""),IF(ISERROR(VLOOKUP(B14,Feiertage,2,FALSE())),0,VLOOKUP(B14,Feiertage,3,FALSE())*N14),IF(A14="",0,IF(J14&lt;&gt;"",IF(UPPER(J14)=VLOOKUP(UPPER(J14),Code,1,FALSE()),IF(OR(VLOOKUP(J14,Code,2,FALSE())="NONE",VLOOKUP(J14,Code,2,FALSE())="XTRA",VLOOKUP(J14,Code,2,FALSE())="REST"),K14,IF(ISERROR(VLOOKUP(B14,Feiertage,2,FALSE())),VLOOKUP(J14,Code,2,FALSE())*N14,IF(VLOOKUP(B14,Feiertage,3,FALSE())=0.5,IF(UPPER(J14)="G",VLOOKUP(B14,Feiertage,3,FALSE())*VLOOKUP(J14,Code,2,FALSE())*N14,0),VLOOKUP(B14,Feiertage,3,FALSE())*VLOOKUP(J14,Code,2,FALSE())*N14))),N14),N14)))</f>
        <v>0.291666666666667</v>
      </c>
      <c r="M14" s="221" t="n">
        <f aca="false">IF(A14="","",ROUND(K14-L14,14))</f>
        <v>-0.29166666666667</v>
      </c>
      <c r="N14" s="222" t="n">
        <f aca="true">IF(A14="","",INDIRECT(ADDRESS(MATCH(A14,SOLL_AZ_Ab,1)+11,WEEKDAY(A14,2)+3,,,"Voreinstellungen"),TRUE()))</f>
        <v>0.291666666666667</v>
      </c>
      <c r="O14" s="223"/>
      <c r="P14" s="224" t="n">
        <f aca="false">IF(A14="","",IF(M14&lt;&gt;"",ROUND(P13+M14,14),P13))</f>
        <v>-31.5000000000001</v>
      </c>
    </row>
    <row r="15" s="101" customFormat="true" ht="12.8" hidden="false" customHeight="false" outlineLevel="0" collapsed="false">
      <c r="A15" s="214" t="n">
        <f aca="false">A14+1</f>
        <v>42897</v>
      </c>
      <c r="B15" s="215" t="n">
        <f aca="false">A15</f>
        <v>42897</v>
      </c>
      <c r="C15" s="216" t="str">
        <f aca="false">IF(ISERROR(VLOOKUP(B15,Feiertage,2,FALSE())),"",(VLOOKUP(B15,Feiertage,2,FALSE())))</f>
        <v/>
      </c>
      <c r="D15" s="204"/>
      <c r="E15" s="204"/>
      <c r="F15" s="205" t="n">
        <f aca="false">IF(DAY(DATE(Voreinstellungen!$C$2,3,0))=29,Import!C165,Import!C164)</f>
        <v>0</v>
      </c>
      <c r="G15" s="205" t="n">
        <f aca="false">IF(DAY(DATE(Voreinstellungen!$C$2,3,0))=29,Import!D165,Import!D164)</f>
        <v>0</v>
      </c>
      <c r="H15" s="205" t="n">
        <f aca="false">IF(DAY(DATE(Voreinstellungen!$C$2,3,0))=29,Import!E165,Import!E164)</f>
        <v>0</v>
      </c>
      <c r="I15" s="217" t="str">
        <f aca="false">IF(A15="","",IF(G15=0,IF(K15=0,"",IF(PauseGTime&lt;IF(E15&gt;D15,E15-D15,1-D15+E15),IF(H15&lt;PauseGWert,"!",""),IF(PauseKTime&lt;IF(E15&gt;D15,E15-D15,1-D15+E15),IF(H15&lt;PauseKWert,"!",""),""))),IF(PauseGTime&lt;IF(G15&gt;D15,G15-D15,1-D15+G15),IF(IF(F15&gt;E15,F15-E15,1-E15+F15)+H15+0.0000001&lt;PauseGWert,"!",""),IF(PauseKTime&lt;IF(G15&gt;D15,G15-D15,1-D15+G15),IF(IF(F15&gt;E15,F15-E15,1-E15+F15)+H15+0.0000001&lt;PauseKWert,"!",""),""))))</f>
        <v/>
      </c>
      <c r="J15" s="218"/>
      <c r="K15" s="219" t="n">
        <f aca="false">IF(A15="","",IF(IF(D15&lt;E15,E15-D15,IF(E15="",0,E15-D15+1))+IF(F15&lt;G15,G15-F15,IF(G15="",0,G15-F15+1))-H15&gt;0,IF(D15&lt;E15,E15-D15,IF(E15="",0,E15-D15+1))+IF(F15&lt;G15,G15-F15,IF(G15="",0,G15-F15+1))-H15,0))</f>
        <v>0</v>
      </c>
      <c r="L15" s="220" t="n">
        <f aca="false">IF(AND(C15&lt;&gt;"",J15=""),IF(ISERROR(VLOOKUP(B15,Feiertage,2,FALSE())),0,VLOOKUP(B15,Feiertage,3,FALSE())*N15),IF(A15="",0,IF(J15&lt;&gt;"",IF(UPPER(J15)=VLOOKUP(UPPER(J15),Code,1,FALSE()),IF(OR(VLOOKUP(J15,Code,2,FALSE())="NONE",VLOOKUP(J15,Code,2,FALSE())="XTRA",VLOOKUP(J15,Code,2,FALSE())="REST"),K15,IF(ISERROR(VLOOKUP(B15,Feiertage,2,FALSE())),VLOOKUP(J15,Code,2,FALSE())*N15,IF(VLOOKUP(B15,Feiertage,3,FALSE())=0.5,IF(UPPER(J15)="G",VLOOKUP(B15,Feiertage,3,FALSE())*VLOOKUP(J15,Code,2,FALSE())*N15,0),VLOOKUP(B15,Feiertage,3,FALSE())*VLOOKUP(J15,Code,2,FALSE())*N15))),N15),N15)))</f>
        <v>0</v>
      </c>
      <c r="M15" s="221" t="n">
        <f aca="false">IF(A15="","",ROUND(K15-L15,14))</f>
        <v>0</v>
      </c>
      <c r="N15" s="222" t="n">
        <f aca="true">IF(A15="","",INDIRECT(ADDRESS(MATCH(A15,SOLL_AZ_Ab,1)+11,WEEKDAY(A15,2)+3,,,"Voreinstellungen"),TRUE()))</f>
        <v>0</v>
      </c>
      <c r="O15" s="223"/>
      <c r="P15" s="224" t="n">
        <f aca="false">IF(A15="","",IF(M15&lt;&gt;"",ROUND(P14+M15,14),P14))</f>
        <v>-31.5000000000001</v>
      </c>
    </row>
    <row r="16" s="101" customFormat="true" ht="12.8" hidden="false" customHeight="false" outlineLevel="0" collapsed="false">
      <c r="A16" s="214" t="n">
        <f aca="false">A15+1</f>
        <v>42898</v>
      </c>
      <c r="B16" s="215" t="n">
        <f aca="false">A16</f>
        <v>42898</v>
      </c>
      <c r="C16" s="216" t="str">
        <f aca="false">IF(ISERROR(VLOOKUP(B16,Feiertage,2,FALSE())),"",(VLOOKUP(B16,Feiertage,2,FALSE())))</f>
        <v/>
      </c>
      <c r="D16" s="204"/>
      <c r="E16" s="204"/>
      <c r="F16" s="205" t="n">
        <f aca="false">IF(DAY(DATE(Voreinstellungen!$C$2,3,0))=29,Import!C166,Import!C165)</f>
        <v>0</v>
      </c>
      <c r="G16" s="205" t="n">
        <f aca="false">IF(DAY(DATE(Voreinstellungen!$C$2,3,0))=29,Import!D166,Import!D165)</f>
        <v>0</v>
      </c>
      <c r="H16" s="205" t="n">
        <f aca="false">IF(DAY(DATE(Voreinstellungen!$C$2,3,0))=29,Import!E166,Import!E165)</f>
        <v>0</v>
      </c>
      <c r="I16" s="217" t="str">
        <f aca="false">IF(A16="","",IF(G16=0,IF(K16=0,"",IF(PauseGTime&lt;IF(E16&gt;D16,E16-D16,1-D16+E16),IF(H16&lt;PauseGWert,"!",""),IF(PauseKTime&lt;IF(E16&gt;D16,E16-D16,1-D16+E16),IF(H16&lt;PauseKWert,"!",""),""))),IF(PauseGTime&lt;IF(G16&gt;D16,G16-D16,1-D16+G16),IF(IF(F16&gt;E16,F16-E16,1-E16+F16)+H16+0.0000001&lt;PauseGWert,"!",""),IF(PauseKTime&lt;IF(G16&gt;D16,G16-D16,1-D16+G16),IF(IF(F16&gt;E16,F16-E16,1-E16+F16)+H16+0.0000001&lt;PauseKWert,"!",""),""))))</f>
        <v/>
      </c>
      <c r="J16" s="218"/>
      <c r="K16" s="219" t="n">
        <f aca="false">IF(A16="","",IF(IF(D16&lt;E16,E16-D16,IF(E16="",0,E16-D16+1))+IF(F16&lt;G16,G16-F16,IF(G16="",0,G16-F16+1))-H16&gt;0,IF(D16&lt;E16,E16-D16,IF(E16="",0,E16-D16+1))+IF(F16&lt;G16,G16-F16,IF(G16="",0,G16-F16+1))-H16,0))</f>
        <v>0</v>
      </c>
      <c r="L16" s="220" t="n">
        <f aca="false">IF(AND(C16&lt;&gt;"",J16=""),IF(ISERROR(VLOOKUP(B16,Feiertage,2,FALSE())),0,VLOOKUP(B16,Feiertage,3,FALSE())*N16),IF(A16="",0,IF(J16&lt;&gt;"",IF(UPPER(J16)=VLOOKUP(UPPER(J16),Code,1,FALSE()),IF(OR(VLOOKUP(J16,Code,2,FALSE())="NONE",VLOOKUP(J16,Code,2,FALSE())="XTRA",VLOOKUP(J16,Code,2,FALSE())="REST"),K16,IF(ISERROR(VLOOKUP(B16,Feiertage,2,FALSE())),VLOOKUP(J16,Code,2,FALSE())*N16,IF(VLOOKUP(B16,Feiertage,3,FALSE())=0.5,IF(UPPER(J16)="G",VLOOKUP(B16,Feiertage,3,FALSE())*VLOOKUP(J16,Code,2,FALSE())*N16,0),VLOOKUP(B16,Feiertage,3,FALSE())*VLOOKUP(J16,Code,2,FALSE())*N16))),N16),N16)))</f>
        <v>0</v>
      </c>
      <c r="M16" s="221" t="n">
        <f aca="false">IF(A16="","",ROUND(K16-L16,14))</f>
        <v>0</v>
      </c>
      <c r="N16" s="222" t="n">
        <f aca="true">IF(A16="","",INDIRECT(ADDRESS(MATCH(A16,SOLL_AZ_Ab,1)+11,WEEKDAY(A16,2)+3,,,"Voreinstellungen"),TRUE()))</f>
        <v>0</v>
      </c>
      <c r="O16" s="223"/>
      <c r="P16" s="224" t="n">
        <f aca="false">IF(A16="","",IF(M16&lt;&gt;"",ROUND(P15+M16,14),P15))</f>
        <v>-31.5000000000001</v>
      </c>
    </row>
    <row r="17" s="101" customFormat="true" ht="12.8" hidden="false" customHeight="false" outlineLevel="0" collapsed="false">
      <c r="A17" s="214" t="n">
        <f aca="false">A16+1</f>
        <v>42899</v>
      </c>
      <c r="B17" s="215" t="n">
        <f aca="false">A17</f>
        <v>42899</v>
      </c>
      <c r="C17" s="216" t="str">
        <f aca="false">IF(ISERROR(VLOOKUP(B17,Feiertage,2,FALSE())),"",(VLOOKUP(B17,Feiertage,2,FALSE())))</f>
        <v/>
      </c>
      <c r="D17" s="204"/>
      <c r="E17" s="204"/>
      <c r="F17" s="205" t="n">
        <f aca="false">IF(DAY(DATE(Voreinstellungen!$C$2,3,0))=29,Import!C167,Import!C166)</f>
        <v>0</v>
      </c>
      <c r="G17" s="205" t="n">
        <f aca="false">IF(DAY(DATE(Voreinstellungen!$C$2,3,0))=29,Import!D167,Import!D166)</f>
        <v>0</v>
      </c>
      <c r="H17" s="205" t="n">
        <f aca="false">IF(DAY(DATE(Voreinstellungen!$C$2,3,0))=29,Import!E167,Import!E166)</f>
        <v>0</v>
      </c>
      <c r="I17" s="217" t="str">
        <f aca="false">IF(A17="","",IF(G17=0,IF(K17=0,"",IF(PauseGTime&lt;IF(E17&gt;D17,E17-D17,1-D17+E17),IF(H17&lt;PauseGWert,"!",""),IF(PauseKTime&lt;IF(E17&gt;D17,E17-D17,1-D17+E17),IF(H17&lt;PauseKWert,"!",""),""))),IF(PauseGTime&lt;IF(G17&gt;D17,G17-D17,1-D17+G17),IF(IF(F17&gt;E17,F17-E17,1-E17+F17)+H17+0.0000001&lt;PauseGWert,"!",""),IF(PauseKTime&lt;IF(G17&gt;D17,G17-D17,1-D17+G17),IF(IF(F17&gt;E17,F17-E17,1-E17+F17)+H17+0.0000001&lt;PauseKWert,"!",""),""))))</f>
        <v/>
      </c>
      <c r="J17" s="218"/>
      <c r="K17" s="219" t="n">
        <f aca="false">IF(A17="","",IF(IF(D17&lt;E17,E17-D17,IF(E17="",0,E17-D17+1))+IF(F17&lt;G17,G17-F17,IF(G17="",0,G17-F17+1))-H17&gt;0,IF(D17&lt;E17,E17-D17,IF(E17="",0,E17-D17+1))+IF(F17&lt;G17,G17-F17,IF(G17="",0,G17-F17+1))-H17,0))</f>
        <v>0</v>
      </c>
      <c r="L17" s="220" t="n">
        <f aca="false">IF(AND(C17&lt;&gt;"",J17=""),IF(ISERROR(VLOOKUP(B17,Feiertage,2,FALSE())),0,VLOOKUP(B17,Feiertage,3,FALSE())*N17),IF(A17="",0,IF(J17&lt;&gt;"",IF(UPPER(J17)=VLOOKUP(UPPER(J17),Code,1,FALSE()),IF(OR(VLOOKUP(J17,Code,2,FALSE())="NONE",VLOOKUP(J17,Code,2,FALSE())="XTRA",VLOOKUP(J17,Code,2,FALSE())="REST"),K17,IF(ISERROR(VLOOKUP(B17,Feiertage,2,FALSE())),VLOOKUP(J17,Code,2,FALSE())*N17,IF(VLOOKUP(B17,Feiertage,3,FALSE())=0.5,IF(UPPER(J17)="G",VLOOKUP(B17,Feiertage,3,FALSE())*VLOOKUP(J17,Code,2,FALSE())*N17,0),VLOOKUP(B17,Feiertage,3,FALSE())*VLOOKUP(J17,Code,2,FALSE())*N17))),N17),N17)))</f>
        <v>0.291666666666667</v>
      </c>
      <c r="M17" s="221" t="n">
        <f aca="false">IF(A17="","",ROUND(K17-L17,14))</f>
        <v>-0.29166666666667</v>
      </c>
      <c r="N17" s="222" t="n">
        <f aca="true">IF(A17="","",INDIRECT(ADDRESS(MATCH(A17,SOLL_AZ_Ab,1)+11,WEEKDAY(A17,2)+3,,,"Voreinstellungen"),TRUE()))</f>
        <v>0.291666666666667</v>
      </c>
      <c r="O17" s="223"/>
      <c r="P17" s="224" t="n">
        <f aca="false">IF(A17="","",IF(M17&lt;&gt;"",ROUND(P16+M17,14),P16))</f>
        <v>-31.7916666666668</v>
      </c>
    </row>
    <row r="18" s="101" customFormat="true" ht="12.8" hidden="false" customHeight="false" outlineLevel="0" collapsed="false">
      <c r="A18" s="214" t="n">
        <f aca="false">A17+1</f>
        <v>42900</v>
      </c>
      <c r="B18" s="215" t="n">
        <f aca="false">A18</f>
        <v>42900</v>
      </c>
      <c r="C18" s="216" t="str">
        <f aca="false">IF(ISERROR(VLOOKUP(B18,Feiertage,2,FALSE())),"",(VLOOKUP(B18,Feiertage,2,FALSE())))</f>
        <v/>
      </c>
      <c r="D18" s="204"/>
      <c r="E18" s="204"/>
      <c r="F18" s="205" t="n">
        <f aca="false">IF(DAY(DATE(Voreinstellungen!$C$2,3,0))=29,Import!C168,Import!C167)</f>
        <v>0</v>
      </c>
      <c r="G18" s="205" t="n">
        <f aca="false">IF(DAY(DATE(Voreinstellungen!$C$2,3,0))=29,Import!D168,Import!D167)</f>
        <v>0</v>
      </c>
      <c r="H18" s="205" t="n">
        <f aca="false">IF(DAY(DATE(Voreinstellungen!$C$2,3,0))=29,Import!E168,Import!E167)</f>
        <v>0</v>
      </c>
      <c r="I18" s="217" t="str">
        <f aca="false">IF(A18="","",IF(G18=0,IF(K18=0,"",IF(PauseGTime&lt;IF(E18&gt;D18,E18-D18,1-D18+E18),IF(H18&lt;PauseGWert,"!",""),IF(PauseKTime&lt;IF(E18&gt;D18,E18-D18,1-D18+E18),IF(H18&lt;PauseKWert,"!",""),""))),IF(PauseGTime&lt;IF(G18&gt;D18,G18-D18,1-D18+G18),IF(IF(F18&gt;E18,F18-E18,1-E18+F18)+H18+0.0000001&lt;PauseGWert,"!",""),IF(PauseKTime&lt;IF(G18&gt;D18,G18-D18,1-D18+G18),IF(IF(F18&gt;E18,F18-E18,1-E18+F18)+H18+0.0000001&lt;PauseKWert,"!",""),""))))</f>
        <v/>
      </c>
      <c r="J18" s="218"/>
      <c r="K18" s="219" t="n">
        <f aca="false">IF(A18="","",IF(IF(D18&lt;E18,E18-D18,IF(E18="",0,E18-D18+1))+IF(F18&lt;G18,G18-F18,IF(G18="",0,G18-F18+1))-H18&gt;0,IF(D18&lt;E18,E18-D18,IF(E18="",0,E18-D18+1))+IF(F18&lt;G18,G18-F18,IF(G18="",0,G18-F18+1))-H18,0))</f>
        <v>0</v>
      </c>
      <c r="L18" s="220" t="n">
        <f aca="false">IF(AND(C18&lt;&gt;"",J18=""),IF(ISERROR(VLOOKUP(B18,Feiertage,2,FALSE())),0,VLOOKUP(B18,Feiertage,3,FALSE())*N18),IF(A18="",0,IF(J18&lt;&gt;"",IF(UPPER(J18)=VLOOKUP(UPPER(J18),Code,1,FALSE()),IF(OR(VLOOKUP(J18,Code,2,FALSE())="NONE",VLOOKUP(J18,Code,2,FALSE())="XTRA",VLOOKUP(J18,Code,2,FALSE())="REST"),K18,IF(ISERROR(VLOOKUP(B18,Feiertage,2,FALSE())),VLOOKUP(J18,Code,2,FALSE())*N18,IF(VLOOKUP(B18,Feiertage,3,FALSE())=0.5,IF(UPPER(J18)="G",VLOOKUP(B18,Feiertage,3,FALSE())*VLOOKUP(J18,Code,2,FALSE())*N18,0),VLOOKUP(B18,Feiertage,3,FALSE())*VLOOKUP(J18,Code,2,FALSE())*N18))),N18),N18)))</f>
        <v>0.291666666666667</v>
      </c>
      <c r="M18" s="221" t="n">
        <f aca="false">IF(A18="","",ROUND(K18-L18,14))</f>
        <v>-0.29166666666667</v>
      </c>
      <c r="N18" s="222" t="n">
        <f aca="true">IF(A18="","",INDIRECT(ADDRESS(MATCH(A18,SOLL_AZ_Ab,1)+11,WEEKDAY(A18,2)+3,,,"Voreinstellungen"),TRUE()))</f>
        <v>0.291666666666667</v>
      </c>
      <c r="O18" s="223"/>
      <c r="P18" s="224" t="n">
        <f aca="false">IF(A18="","",IF(M18&lt;&gt;"",ROUND(P17+M18,14),P17))</f>
        <v>-32.0833333333334</v>
      </c>
    </row>
    <row r="19" s="101" customFormat="true" ht="12.8" hidden="false" customHeight="false" outlineLevel="0" collapsed="false">
      <c r="A19" s="214" t="n">
        <f aca="false">A18+1</f>
        <v>42901</v>
      </c>
      <c r="B19" s="215" t="n">
        <f aca="false">A19</f>
        <v>42901</v>
      </c>
      <c r="C19" s="216" t="str">
        <f aca="false">IF(ISERROR(VLOOKUP(B19,Feiertage,2,FALSE())),"",(VLOOKUP(B19,Feiertage,2,FALSE())))</f>
        <v/>
      </c>
      <c r="D19" s="204"/>
      <c r="E19" s="204"/>
      <c r="F19" s="205" t="n">
        <f aca="false">IF(DAY(DATE(Voreinstellungen!$C$2,3,0))=29,Import!C169,Import!C168)</f>
        <v>0</v>
      </c>
      <c r="G19" s="205" t="n">
        <f aca="false">IF(DAY(DATE(Voreinstellungen!$C$2,3,0))=29,Import!D169,Import!D168)</f>
        <v>0</v>
      </c>
      <c r="H19" s="205" t="n">
        <f aca="false">IF(DAY(DATE(Voreinstellungen!$C$2,3,0))=29,Import!E169,Import!E168)</f>
        <v>0</v>
      </c>
      <c r="I19" s="217" t="str">
        <f aca="false">IF(A19="","",IF(G19=0,IF(K19=0,"",IF(PauseGTime&lt;IF(E19&gt;D19,E19-D19,1-D19+E19),IF(H19&lt;PauseGWert,"!",""),IF(PauseKTime&lt;IF(E19&gt;D19,E19-D19,1-D19+E19),IF(H19&lt;PauseKWert,"!",""),""))),IF(PauseGTime&lt;IF(G19&gt;D19,G19-D19,1-D19+G19),IF(IF(F19&gt;E19,F19-E19,1-E19+F19)+H19+0.0000001&lt;PauseGWert,"!",""),IF(PauseKTime&lt;IF(G19&gt;D19,G19-D19,1-D19+G19),IF(IF(F19&gt;E19,F19-E19,1-E19+F19)+H19+0.0000001&lt;PauseKWert,"!",""),""))))</f>
        <v/>
      </c>
      <c r="J19" s="218"/>
      <c r="K19" s="219" t="n">
        <f aca="false">IF(A19="","",IF(IF(D19&lt;E19,E19-D19,IF(E19="",0,E19-D19+1))+IF(F19&lt;G19,G19-F19,IF(G19="",0,G19-F19+1))-H19&gt;0,IF(D19&lt;E19,E19-D19,IF(E19="",0,E19-D19+1))+IF(F19&lt;G19,G19-F19,IF(G19="",0,G19-F19+1))-H19,0))</f>
        <v>0</v>
      </c>
      <c r="L19" s="220" t="n">
        <f aca="false">IF(AND(C19&lt;&gt;"",J19=""),IF(ISERROR(VLOOKUP(B19,Feiertage,2,FALSE())),0,VLOOKUP(B19,Feiertage,3,FALSE())*N19),IF(A19="",0,IF(J19&lt;&gt;"",IF(UPPER(J19)=VLOOKUP(UPPER(J19),Code,1,FALSE()),IF(OR(VLOOKUP(J19,Code,2,FALSE())="NONE",VLOOKUP(J19,Code,2,FALSE())="XTRA",VLOOKUP(J19,Code,2,FALSE())="REST"),K19,IF(ISERROR(VLOOKUP(B19,Feiertage,2,FALSE())),VLOOKUP(J19,Code,2,FALSE())*N19,IF(VLOOKUP(B19,Feiertage,3,FALSE())=0.5,IF(UPPER(J19)="G",VLOOKUP(B19,Feiertage,3,FALSE())*VLOOKUP(J19,Code,2,FALSE())*N19,0),VLOOKUP(B19,Feiertage,3,FALSE())*VLOOKUP(J19,Code,2,FALSE())*N19))),N19),N19)))</f>
        <v>0.291666666666667</v>
      </c>
      <c r="M19" s="221" t="n">
        <f aca="false">IF(A19="","",ROUND(K19-L19,14))</f>
        <v>-0.29166666666667</v>
      </c>
      <c r="N19" s="222" t="n">
        <f aca="true">IF(A19="","",INDIRECT(ADDRESS(MATCH(A19,SOLL_AZ_Ab,1)+11,WEEKDAY(A19,2)+3,,,"Voreinstellungen"),TRUE()))</f>
        <v>0.291666666666667</v>
      </c>
      <c r="O19" s="223"/>
      <c r="P19" s="224" t="n">
        <f aca="false">IF(A19="","",IF(M19&lt;&gt;"",ROUND(P18+M19,14),P18))</f>
        <v>-32.3750000000001</v>
      </c>
    </row>
    <row r="20" s="101" customFormat="true" ht="12.8" hidden="false" customHeight="false" outlineLevel="0" collapsed="false">
      <c r="A20" s="214" t="n">
        <f aca="false">A19+1</f>
        <v>42902</v>
      </c>
      <c r="B20" s="215" t="n">
        <f aca="false">A20</f>
        <v>42902</v>
      </c>
      <c r="C20" s="216" t="str">
        <f aca="false">IF(ISERROR(VLOOKUP(B20,Feiertage,2,FALSE())),"",(VLOOKUP(B20,Feiertage,2,FALSE())))</f>
        <v/>
      </c>
      <c r="D20" s="204"/>
      <c r="E20" s="204"/>
      <c r="F20" s="205" t="n">
        <f aca="false">IF(DAY(DATE(Voreinstellungen!$C$2,3,0))=29,Import!C170,Import!C169)</f>
        <v>0</v>
      </c>
      <c r="G20" s="205" t="n">
        <f aca="false">IF(DAY(DATE(Voreinstellungen!$C$2,3,0))=29,Import!D170,Import!D169)</f>
        <v>0</v>
      </c>
      <c r="H20" s="205" t="n">
        <f aca="false">IF(DAY(DATE(Voreinstellungen!$C$2,3,0))=29,Import!E170,Import!E169)</f>
        <v>0</v>
      </c>
      <c r="I20" s="217" t="str">
        <f aca="false">IF(A20="","",IF(G20=0,IF(K20=0,"",IF(PauseGTime&lt;IF(E20&gt;D20,E20-D20,1-D20+E20),IF(H20&lt;PauseGWert,"!",""),IF(PauseKTime&lt;IF(E20&gt;D20,E20-D20,1-D20+E20),IF(H20&lt;PauseKWert,"!",""),""))),IF(PauseGTime&lt;IF(G20&gt;D20,G20-D20,1-D20+G20),IF(IF(F20&gt;E20,F20-E20,1-E20+F20)+H20+0.0000001&lt;PauseGWert,"!",""),IF(PauseKTime&lt;IF(G20&gt;D20,G20-D20,1-D20+G20),IF(IF(F20&gt;E20,F20-E20,1-E20+F20)+H20+0.0000001&lt;PauseKWert,"!",""),""))))</f>
        <v/>
      </c>
      <c r="J20" s="218"/>
      <c r="K20" s="219" t="n">
        <f aca="false">IF(A20="","",IF(IF(D20&lt;E20,E20-D20,IF(E20="",0,E20-D20+1))+IF(F20&lt;G20,G20-F20,IF(G20="",0,G20-F20+1))-H20&gt;0,IF(D20&lt;E20,E20-D20,IF(E20="",0,E20-D20+1))+IF(F20&lt;G20,G20-F20,IF(G20="",0,G20-F20+1))-H20,0))</f>
        <v>0</v>
      </c>
      <c r="L20" s="220" t="n">
        <f aca="false">IF(AND(C20&lt;&gt;"",J20=""),IF(ISERROR(VLOOKUP(B20,Feiertage,2,FALSE())),0,VLOOKUP(B20,Feiertage,3,FALSE())*N20),IF(A20="",0,IF(J20&lt;&gt;"",IF(UPPER(J20)=VLOOKUP(UPPER(J20),Code,1,FALSE()),IF(OR(VLOOKUP(J20,Code,2,FALSE())="NONE",VLOOKUP(J20,Code,2,FALSE())="XTRA",VLOOKUP(J20,Code,2,FALSE())="REST"),K20,IF(ISERROR(VLOOKUP(B20,Feiertage,2,FALSE())),VLOOKUP(J20,Code,2,FALSE())*N20,IF(VLOOKUP(B20,Feiertage,3,FALSE())=0.5,IF(UPPER(J20)="G",VLOOKUP(B20,Feiertage,3,FALSE())*VLOOKUP(J20,Code,2,FALSE())*N20,0),VLOOKUP(B20,Feiertage,3,FALSE())*VLOOKUP(J20,Code,2,FALSE())*N20))),N20),N20)))</f>
        <v>0.291666666666667</v>
      </c>
      <c r="M20" s="221" t="n">
        <f aca="false">IF(A20="","",ROUND(K20-L20,14))</f>
        <v>-0.29166666666667</v>
      </c>
      <c r="N20" s="222" t="n">
        <f aca="true">IF(A20="","",INDIRECT(ADDRESS(MATCH(A20,SOLL_AZ_Ab,1)+11,WEEKDAY(A20,2)+3,,,"Voreinstellungen"),TRUE()))</f>
        <v>0.291666666666667</v>
      </c>
      <c r="O20" s="223"/>
      <c r="P20" s="224" t="n">
        <f aca="false">IF(A20="","",IF(M20&lt;&gt;"",ROUND(P19+M20,14),P19))</f>
        <v>-32.6666666666668</v>
      </c>
    </row>
    <row r="21" s="101" customFormat="true" ht="12.8" hidden="false" customHeight="false" outlineLevel="0" collapsed="false">
      <c r="A21" s="214" t="n">
        <f aca="false">A20+1</f>
        <v>42903</v>
      </c>
      <c r="B21" s="215" t="n">
        <f aca="false">A21</f>
        <v>42903</v>
      </c>
      <c r="C21" s="216" t="str">
        <f aca="false">IF(ISERROR(VLOOKUP(B21,Feiertage,2,FALSE())),"",(VLOOKUP(B21,Feiertage,2,FALSE())))</f>
        <v/>
      </c>
      <c r="D21" s="204"/>
      <c r="E21" s="204"/>
      <c r="F21" s="205" t="n">
        <f aca="false">IF(DAY(DATE(Voreinstellungen!$C$2,3,0))=29,Import!C171,Import!C170)</f>
        <v>0</v>
      </c>
      <c r="G21" s="205" t="n">
        <f aca="false">IF(DAY(DATE(Voreinstellungen!$C$2,3,0))=29,Import!D171,Import!D170)</f>
        <v>0</v>
      </c>
      <c r="H21" s="205" t="n">
        <f aca="false">IF(DAY(DATE(Voreinstellungen!$C$2,3,0))=29,Import!E171,Import!E170)</f>
        <v>0</v>
      </c>
      <c r="I21" s="217" t="str">
        <f aca="false">IF(A21="","",IF(G21=0,IF(K21=0,"",IF(PauseGTime&lt;IF(E21&gt;D21,E21-D21,1-D21+E21),IF(H21&lt;PauseGWert,"!",""),IF(PauseKTime&lt;IF(E21&gt;D21,E21-D21,1-D21+E21),IF(H21&lt;PauseKWert,"!",""),""))),IF(PauseGTime&lt;IF(G21&gt;D21,G21-D21,1-D21+G21),IF(IF(F21&gt;E21,F21-E21,1-E21+F21)+H21+0.0000001&lt;PauseGWert,"!",""),IF(PauseKTime&lt;IF(G21&gt;D21,G21-D21,1-D21+G21),IF(IF(F21&gt;E21,F21-E21,1-E21+F21)+H21+0.0000001&lt;PauseKWert,"!",""),""))))</f>
        <v/>
      </c>
      <c r="J21" s="218"/>
      <c r="K21" s="219" t="n">
        <f aca="false">IF(A21="","",IF(IF(D21&lt;E21,E21-D21,IF(E21="",0,E21-D21+1))+IF(F21&lt;G21,G21-F21,IF(G21="",0,G21-F21+1))-H21&gt;0,IF(D21&lt;E21,E21-D21,IF(E21="",0,E21-D21+1))+IF(F21&lt;G21,G21-F21,IF(G21="",0,G21-F21+1))-H21,0))</f>
        <v>0</v>
      </c>
      <c r="L21" s="220" t="n">
        <f aca="false">IF(AND(C21&lt;&gt;"",J21=""),IF(ISERROR(VLOOKUP(B21,Feiertage,2,FALSE())),0,VLOOKUP(B21,Feiertage,3,FALSE())*N21),IF(A21="",0,IF(J21&lt;&gt;"",IF(UPPER(J21)=VLOOKUP(UPPER(J21),Code,1,FALSE()),IF(OR(VLOOKUP(J21,Code,2,FALSE())="NONE",VLOOKUP(J21,Code,2,FALSE())="XTRA",VLOOKUP(J21,Code,2,FALSE())="REST"),K21,IF(ISERROR(VLOOKUP(B21,Feiertage,2,FALSE())),VLOOKUP(J21,Code,2,FALSE())*N21,IF(VLOOKUP(B21,Feiertage,3,FALSE())=0.5,IF(UPPER(J21)="G",VLOOKUP(B21,Feiertage,3,FALSE())*VLOOKUP(J21,Code,2,FALSE())*N21,0),VLOOKUP(B21,Feiertage,3,FALSE())*VLOOKUP(J21,Code,2,FALSE())*N21))),N21),N21)))</f>
        <v>0.291666666666667</v>
      </c>
      <c r="M21" s="221" t="n">
        <f aca="false">IF(A21="","",ROUND(K21-L21,14))</f>
        <v>-0.29166666666667</v>
      </c>
      <c r="N21" s="222" t="n">
        <f aca="true">IF(A21="","",INDIRECT(ADDRESS(MATCH(A21,SOLL_AZ_Ab,1)+11,WEEKDAY(A21,2)+3,,,"Voreinstellungen"),TRUE()))</f>
        <v>0.291666666666667</v>
      </c>
      <c r="O21" s="223"/>
      <c r="P21" s="224" t="n">
        <f aca="false">IF(A21="","",IF(M21&lt;&gt;"",ROUND(P20+M21,14),P20))</f>
        <v>-32.9583333333334</v>
      </c>
    </row>
    <row r="22" s="101" customFormat="true" ht="12.8" hidden="false" customHeight="false" outlineLevel="0" collapsed="false">
      <c r="A22" s="214" t="n">
        <f aca="false">A21+1</f>
        <v>42904</v>
      </c>
      <c r="B22" s="215" t="n">
        <f aca="false">A22</f>
        <v>42904</v>
      </c>
      <c r="C22" s="216" t="str">
        <f aca="false">IF(ISERROR(VLOOKUP(B22,Feiertage,2,FALSE())),"",(VLOOKUP(B22,Feiertage,2,FALSE())))</f>
        <v/>
      </c>
      <c r="D22" s="204"/>
      <c r="E22" s="204"/>
      <c r="F22" s="205" t="n">
        <f aca="false">IF(DAY(DATE(Voreinstellungen!$C$2,3,0))=29,Import!C172,Import!C171)</f>
        <v>0</v>
      </c>
      <c r="G22" s="205" t="n">
        <f aca="false">IF(DAY(DATE(Voreinstellungen!$C$2,3,0))=29,Import!D172,Import!D171)</f>
        <v>0</v>
      </c>
      <c r="H22" s="205" t="n">
        <f aca="false">IF(DAY(DATE(Voreinstellungen!$C$2,3,0))=29,Import!E172,Import!E171)</f>
        <v>0</v>
      </c>
      <c r="I22" s="217" t="str">
        <f aca="false">IF(A22="","",IF(G22=0,IF(K22=0,"",IF(PauseGTime&lt;IF(E22&gt;D22,E22-D22,1-D22+E22),IF(H22&lt;PauseGWert,"!",""),IF(PauseKTime&lt;IF(E22&gt;D22,E22-D22,1-D22+E22),IF(H22&lt;PauseKWert,"!",""),""))),IF(PauseGTime&lt;IF(G22&gt;D22,G22-D22,1-D22+G22),IF(IF(F22&gt;E22,F22-E22,1-E22+F22)+H22+0.0000001&lt;PauseGWert,"!",""),IF(PauseKTime&lt;IF(G22&gt;D22,G22-D22,1-D22+G22),IF(IF(F22&gt;E22,F22-E22,1-E22+F22)+H22+0.0000001&lt;PauseKWert,"!",""),""))))</f>
        <v/>
      </c>
      <c r="J22" s="218"/>
      <c r="K22" s="219" t="n">
        <f aca="false">IF(A22="","",IF(IF(D22&lt;E22,E22-D22,IF(E22="",0,E22-D22+1))+IF(F22&lt;G22,G22-F22,IF(G22="",0,G22-F22+1))-H22&gt;0,IF(D22&lt;E22,E22-D22,IF(E22="",0,E22-D22+1))+IF(F22&lt;G22,G22-F22,IF(G22="",0,G22-F22+1))-H22,0))</f>
        <v>0</v>
      </c>
      <c r="L22" s="220" t="n">
        <f aca="false">IF(AND(C22&lt;&gt;"",J22=""),IF(ISERROR(VLOOKUP(B22,Feiertage,2,FALSE())),0,VLOOKUP(B22,Feiertage,3,FALSE())*N22),IF(A22="",0,IF(J22&lt;&gt;"",IF(UPPER(J22)=VLOOKUP(UPPER(J22),Code,1,FALSE()),IF(OR(VLOOKUP(J22,Code,2,FALSE())="NONE",VLOOKUP(J22,Code,2,FALSE())="XTRA",VLOOKUP(J22,Code,2,FALSE())="REST"),K22,IF(ISERROR(VLOOKUP(B22,Feiertage,2,FALSE())),VLOOKUP(J22,Code,2,FALSE())*N22,IF(VLOOKUP(B22,Feiertage,3,FALSE())=0.5,IF(UPPER(J22)="G",VLOOKUP(B22,Feiertage,3,FALSE())*VLOOKUP(J22,Code,2,FALSE())*N22,0),VLOOKUP(B22,Feiertage,3,FALSE())*VLOOKUP(J22,Code,2,FALSE())*N22))),N22),N22)))</f>
        <v>0</v>
      </c>
      <c r="M22" s="221" t="n">
        <f aca="false">IF(A22="","",ROUND(K22-L22,14))</f>
        <v>0</v>
      </c>
      <c r="N22" s="222" t="n">
        <f aca="true">IF(A22="","",INDIRECT(ADDRESS(MATCH(A22,SOLL_AZ_Ab,1)+11,WEEKDAY(A22,2)+3,,,"Voreinstellungen"),TRUE()))</f>
        <v>0</v>
      </c>
      <c r="O22" s="223"/>
      <c r="P22" s="224" t="n">
        <f aca="false">IF(A22="","",IF(M22&lt;&gt;"",ROUND(P21+M22,14),P21))</f>
        <v>-32.9583333333334</v>
      </c>
    </row>
    <row r="23" s="101" customFormat="true" ht="12.8" hidden="false" customHeight="false" outlineLevel="0" collapsed="false">
      <c r="A23" s="214" t="n">
        <f aca="false">A22+1</f>
        <v>42905</v>
      </c>
      <c r="B23" s="215" t="n">
        <f aca="false">A23</f>
        <v>42905</v>
      </c>
      <c r="C23" s="216" t="str">
        <f aca="false">IF(ISERROR(VLOOKUP(B23,Feiertage,2,FALSE())),"",(VLOOKUP(B23,Feiertage,2,FALSE())))</f>
        <v/>
      </c>
      <c r="D23" s="204"/>
      <c r="E23" s="204"/>
      <c r="F23" s="205" t="n">
        <f aca="false">IF(DAY(DATE(Voreinstellungen!$C$2,3,0))=29,Import!C173,Import!C172)</f>
        <v>0</v>
      </c>
      <c r="G23" s="205" t="n">
        <f aca="false">IF(DAY(DATE(Voreinstellungen!$C$2,3,0))=29,Import!D173,Import!D172)</f>
        <v>0</v>
      </c>
      <c r="H23" s="205" t="n">
        <f aca="false">IF(DAY(DATE(Voreinstellungen!$C$2,3,0))=29,Import!E173,Import!E172)</f>
        <v>0</v>
      </c>
      <c r="I23" s="217" t="str">
        <f aca="false">IF(A23="","",IF(G23=0,IF(K23=0,"",IF(PauseGTime&lt;IF(E23&gt;D23,E23-D23,1-D23+E23),IF(H23&lt;PauseGWert,"!",""),IF(PauseKTime&lt;IF(E23&gt;D23,E23-D23,1-D23+E23),IF(H23&lt;PauseKWert,"!",""),""))),IF(PauseGTime&lt;IF(G23&gt;D23,G23-D23,1-D23+G23),IF(IF(F23&gt;E23,F23-E23,1-E23+F23)+H23+0.0000001&lt;PauseGWert,"!",""),IF(PauseKTime&lt;IF(G23&gt;D23,G23-D23,1-D23+G23),IF(IF(F23&gt;E23,F23-E23,1-E23+F23)+H23+0.0000001&lt;PauseKWert,"!",""),""))))</f>
        <v/>
      </c>
      <c r="J23" s="218"/>
      <c r="K23" s="219" t="n">
        <f aca="false">IF(A23="","",IF(IF(D23&lt;E23,E23-D23,IF(E23="",0,E23-D23+1))+IF(F23&lt;G23,G23-F23,IF(G23="",0,G23-F23+1))-H23&gt;0,IF(D23&lt;E23,E23-D23,IF(E23="",0,E23-D23+1))+IF(F23&lt;G23,G23-F23,IF(G23="",0,G23-F23+1))-H23,0))</f>
        <v>0</v>
      </c>
      <c r="L23" s="220" t="n">
        <f aca="false">IF(AND(C23&lt;&gt;"",J23=""),IF(ISERROR(VLOOKUP(B23,Feiertage,2,FALSE())),0,VLOOKUP(B23,Feiertage,3,FALSE())*N23),IF(A23="",0,IF(J23&lt;&gt;"",IF(UPPER(J23)=VLOOKUP(UPPER(J23),Code,1,FALSE()),IF(OR(VLOOKUP(J23,Code,2,FALSE())="NONE",VLOOKUP(J23,Code,2,FALSE())="XTRA",VLOOKUP(J23,Code,2,FALSE())="REST"),K23,IF(ISERROR(VLOOKUP(B23,Feiertage,2,FALSE())),VLOOKUP(J23,Code,2,FALSE())*N23,IF(VLOOKUP(B23,Feiertage,3,FALSE())=0.5,IF(UPPER(J23)="G",VLOOKUP(B23,Feiertage,3,FALSE())*VLOOKUP(J23,Code,2,FALSE())*N23,0),VLOOKUP(B23,Feiertage,3,FALSE())*VLOOKUP(J23,Code,2,FALSE())*N23))),N23),N23)))</f>
        <v>0</v>
      </c>
      <c r="M23" s="221" t="n">
        <f aca="false">IF(A23="","",ROUND(K23-L23,14))</f>
        <v>0</v>
      </c>
      <c r="N23" s="222" t="n">
        <f aca="true">IF(A23="","",INDIRECT(ADDRESS(MATCH(A23,SOLL_AZ_Ab,1)+11,WEEKDAY(A23,2)+3,,,"Voreinstellungen"),TRUE()))</f>
        <v>0</v>
      </c>
      <c r="O23" s="223"/>
      <c r="P23" s="224" t="n">
        <f aca="false">IF(A23="","",IF(M23&lt;&gt;"",ROUND(P22+M23,14),P22))</f>
        <v>-32.9583333333334</v>
      </c>
    </row>
    <row r="24" s="101" customFormat="true" ht="12.8" hidden="false" customHeight="false" outlineLevel="0" collapsed="false">
      <c r="A24" s="214" t="n">
        <f aca="false">A23+1</f>
        <v>42906</v>
      </c>
      <c r="B24" s="215" t="n">
        <f aca="false">A24</f>
        <v>42906</v>
      </c>
      <c r="C24" s="216" t="str">
        <f aca="false">IF(ISERROR(VLOOKUP(B24,Feiertage,2,FALSE())),"",(VLOOKUP(B24,Feiertage,2,FALSE())))</f>
        <v/>
      </c>
      <c r="D24" s="204"/>
      <c r="E24" s="204"/>
      <c r="F24" s="205" t="n">
        <f aca="false">IF(DAY(DATE(Voreinstellungen!$C$2,3,0))=29,Import!C174,Import!C173)</f>
        <v>0</v>
      </c>
      <c r="G24" s="205" t="n">
        <f aca="false">IF(DAY(DATE(Voreinstellungen!$C$2,3,0))=29,Import!D174,Import!D173)</f>
        <v>0</v>
      </c>
      <c r="H24" s="205" t="n">
        <f aca="false">IF(DAY(DATE(Voreinstellungen!$C$2,3,0))=29,Import!E174,Import!E173)</f>
        <v>0</v>
      </c>
      <c r="I24" s="217" t="str">
        <f aca="false">IF(A24="","",IF(G24=0,IF(K24=0,"",IF(PauseGTime&lt;IF(E24&gt;D24,E24-D24,1-D24+E24),IF(H24&lt;PauseGWert,"!",""),IF(PauseKTime&lt;IF(E24&gt;D24,E24-D24,1-D24+E24),IF(H24&lt;PauseKWert,"!",""),""))),IF(PauseGTime&lt;IF(G24&gt;D24,G24-D24,1-D24+G24),IF(IF(F24&gt;E24,F24-E24,1-E24+F24)+H24+0.0000001&lt;PauseGWert,"!",""),IF(PauseKTime&lt;IF(G24&gt;D24,G24-D24,1-D24+G24),IF(IF(F24&gt;E24,F24-E24,1-E24+F24)+H24+0.0000001&lt;PauseKWert,"!",""),""))))</f>
        <v/>
      </c>
      <c r="J24" s="218"/>
      <c r="K24" s="219" t="n">
        <f aca="false">IF(A24="","",IF(IF(D24&lt;E24,E24-D24,IF(E24="",0,E24-D24+1))+IF(F24&lt;G24,G24-F24,IF(G24="",0,G24-F24+1))-H24&gt;0,IF(D24&lt;E24,E24-D24,IF(E24="",0,E24-D24+1))+IF(F24&lt;G24,G24-F24,IF(G24="",0,G24-F24+1))-H24,0))</f>
        <v>0</v>
      </c>
      <c r="L24" s="220" t="n">
        <f aca="false">IF(AND(C24&lt;&gt;"",J24=""),IF(ISERROR(VLOOKUP(B24,Feiertage,2,FALSE())),0,VLOOKUP(B24,Feiertage,3,FALSE())*N24),IF(A24="",0,IF(J24&lt;&gt;"",IF(UPPER(J24)=VLOOKUP(UPPER(J24),Code,1,FALSE()),IF(OR(VLOOKUP(J24,Code,2,FALSE())="NONE",VLOOKUP(J24,Code,2,FALSE())="XTRA",VLOOKUP(J24,Code,2,FALSE())="REST"),K24,IF(ISERROR(VLOOKUP(B24,Feiertage,2,FALSE())),VLOOKUP(J24,Code,2,FALSE())*N24,IF(VLOOKUP(B24,Feiertage,3,FALSE())=0.5,IF(UPPER(J24)="G",VLOOKUP(B24,Feiertage,3,FALSE())*VLOOKUP(J24,Code,2,FALSE())*N24,0),VLOOKUP(B24,Feiertage,3,FALSE())*VLOOKUP(J24,Code,2,FALSE())*N24))),N24),N24)))</f>
        <v>0.291666666666667</v>
      </c>
      <c r="M24" s="221" t="n">
        <f aca="false">IF(A24="","",ROUND(K24-L24,14))</f>
        <v>-0.29166666666667</v>
      </c>
      <c r="N24" s="222" t="n">
        <f aca="true">IF(A24="","",INDIRECT(ADDRESS(MATCH(A24,SOLL_AZ_Ab,1)+11,WEEKDAY(A24,2)+3,,,"Voreinstellungen"),TRUE()))</f>
        <v>0.291666666666667</v>
      </c>
      <c r="O24" s="223"/>
      <c r="P24" s="224" t="n">
        <f aca="false">IF(A24="","",IF(M24&lt;&gt;"",ROUND(P23+M24,14),P23))</f>
        <v>-33.2500000000001</v>
      </c>
    </row>
    <row r="25" s="101" customFormat="true" ht="12.8" hidden="false" customHeight="false" outlineLevel="0" collapsed="false">
      <c r="A25" s="214" t="n">
        <f aca="false">A24+1</f>
        <v>42907</v>
      </c>
      <c r="B25" s="215" t="n">
        <f aca="false">A25</f>
        <v>42907</v>
      </c>
      <c r="C25" s="216" t="str">
        <f aca="false">IF(ISERROR(VLOOKUP(B25,Feiertage,2,FALSE())),"",(VLOOKUP(B25,Feiertage,2,FALSE())))</f>
        <v/>
      </c>
      <c r="D25" s="204"/>
      <c r="E25" s="204"/>
      <c r="F25" s="205" t="n">
        <f aca="false">IF(DAY(DATE(Voreinstellungen!$C$2,3,0))=29,Import!C175,Import!C174)</f>
        <v>0</v>
      </c>
      <c r="G25" s="205" t="n">
        <f aca="false">IF(DAY(DATE(Voreinstellungen!$C$2,3,0))=29,Import!D175,Import!D174)</f>
        <v>0</v>
      </c>
      <c r="H25" s="205" t="n">
        <f aca="false">IF(DAY(DATE(Voreinstellungen!$C$2,3,0))=29,Import!E175,Import!E174)</f>
        <v>0</v>
      </c>
      <c r="I25" s="217" t="str">
        <f aca="false">IF(A25="","",IF(G25=0,IF(K25=0,"",IF(PauseGTime&lt;IF(E25&gt;D25,E25-D25,1-D25+E25),IF(H25&lt;PauseGWert,"!",""),IF(PauseKTime&lt;IF(E25&gt;D25,E25-D25,1-D25+E25),IF(H25&lt;PauseKWert,"!",""),""))),IF(PauseGTime&lt;IF(G25&gt;D25,G25-D25,1-D25+G25),IF(IF(F25&gt;E25,F25-E25,1-E25+F25)+H25+0.0000001&lt;PauseGWert,"!",""),IF(PauseKTime&lt;IF(G25&gt;D25,G25-D25,1-D25+G25),IF(IF(F25&gt;E25,F25-E25,1-E25+F25)+H25+0.0000001&lt;PauseKWert,"!",""),""))))</f>
        <v/>
      </c>
      <c r="J25" s="218"/>
      <c r="K25" s="219" t="n">
        <f aca="false">IF(A25="","",IF(IF(D25&lt;E25,E25-D25,IF(E25="",0,E25-D25+1))+IF(F25&lt;G25,G25-F25,IF(G25="",0,G25-F25+1))-H25&gt;0,IF(D25&lt;E25,E25-D25,IF(E25="",0,E25-D25+1))+IF(F25&lt;G25,G25-F25,IF(G25="",0,G25-F25+1))-H25,0))</f>
        <v>0</v>
      </c>
      <c r="L25" s="220" t="n">
        <f aca="false">IF(AND(C25&lt;&gt;"",J25=""),IF(ISERROR(VLOOKUP(B25,Feiertage,2,FALSE())),0,VLOOKUP(B25,Feiertage,3,FALSE())*N25),IF(A25="",0,IF(J25&lt;&gt;"",IF(UPPER(J25)=VLOOKUP(UPPER(J25),Code,1,FALSE()),IF(OR(VLOOKUP(J25,Code,2,FALSE())="NONE",VLOOKUP(J25,Code,2,FALSE())="XTRA",VLOOKUP(J25,Code,2,FALSE())="REST"),K25,IF(ISERROR(VLOOKUP(B25,Feiertage,2,FALSE())),VLOOKUP(J25,Code,2,FALSE())*N25,IF(VLOOKUP(B25,Feiertage,3,FALSE())=0.5,IF(UPPER(J25)="G",VLOOKUP(B25,Feiertage,3,FALSE())*VLOOKUP(J25,Code,2,FALSE())*N25,0),VLOOKUP(B25,Feiertage,3,FALSE())*VLOOKUP(J25,Code,2,FALSE())*N25))),N25),N25)))</f>
        <v>0.291666666666667</v>
      </c>
      <c r="M25" s="221" t="n">
        <f aca="false">IF(A25="","",ROUND(K25-L25,14))</f>
        <v>-0.29166666666667</v>
      </c>
      <c r="N25" s="222" t="n">
        <f aca="true">IF(A25="","",INDIRECT(ADDRESS(MATCH(A25,SOLL_AZ_Ab,1)+11,WEEKDAY(A25,2)+3,,,"Voreinstellungen"),TRUE()))</f>
        <v>0.291666666666667</v>
      </c>
      <c r="O25" s="223"/>
      <c r="P25" s="224" t="n">
        <f aca="false">IF(A25="","",IF(M25&lt;&gt;"",ROUND(P24+M25,14),P24))</f>
        <v>-33.5416666666668</v>
      </c>
    </row>
    <row r="26" s="101" customFormat="true" ht="12.8" hidden="false" customHeight="false" outlineLevel="0" collapsed="false">
      <c r="A26" s="214" t="n">
        <f aca="false">A25+1</f>
        <v>42908</v>
      </c>
      <c r="B26" s="215" t="n">
        <f aca="false">A26</f>
        <v>42908</v>
      </c>
      <c r="C26" s="216" t="str">
        <f aca="false">IF(ISERROR(VLOOKUP(B26,Feiertage,2,FALSE())),"",(VLOOKUP(B26,Feiertage,2,FALSE())))</f>
        <v/>
      </c>
      <c r="D26" s="204"/>
      <c r="E26" s="204"/>
      <c r="F26" s="205" t="n">
        <f aca="false">IF(DAY(DATE(Voreinstellungen!$C$2,3,0))=29,Import!C176,Import!C175)</f>
        <v>0</v>
      </c>
      <c r="G26" s="205" t="n">
        <f aca="false">IF(DAY(DATE(Voreinstellungen!$C$2,3,0))=29,Import!D176,Import!D175)</f>
        <v>0</v>
      </c>
      <c r="H26" s="205" t="n">
        <f aca="false">IF(DAY(DATE(Voreinstellungen!$C$2,3,0))=29,Import!E176,Import!E175)</f>
        <v>0</v>
      </c>
      <c r="I26" s="217" t="str">
        <f aca="false">IF(A26="","",IF(G26=0,IF(K26=0,"",IF(PauseGTime&lt;IF(E26&gt;D26,E26-D26,1-D26+E26),IF(H26&lt;PauseGWert,"!",""),IF(PauseKTime&lt;IF(E26&gt;D26,E26-D26,1-D26+E26),IF(H26&lt;PauseKWert,"!",""),""))),IF(PauseGTime&lt;IF(G26&gt;D26,G26-D26,1-D26+G26),IF(IF(F26&gt;E26,F26-E26,1-E26+F26)+H26+0.0000001&lt;PauseGWert,"!",""),IF(PauseKTime&lt;IF(G26&gt;D26,G26-D26,1-D26+G26),IF(IF(F26&gt;E26,F26-E26,1-E26+F26)+H26+0.0000001&lt;PauseKWert,"!",""),""))))</f>
        <v/>
      </c>
      <c r="J26" s="218"/>
      <c r="K26" s="219" t="n">
        <f aca="false">IF(A26="","",IF(IF(D26&lt;E26,E26-D26,IF(E26="",0,E26-D26+1))+IF(F26&lt;G26,G26-F26,IF(G26="",0,G26-F26+1))-H26&gt;0,IF(D26&lt;E26,E26-D26,IF(E26="",0,E26-D26+1))+IF(F26&lt;G26,G26-F26,IF(G26="",0,G26-F26+1))-H26,0))</f>
        <v>0</v>
      </c>
      <c r="L26" s="220" t="n">
        <f aca="false">IF(AND(C26&lt;&gt;"",J26=""),IF(ISERROR(VLOOKUP(B26,Feiertage,2,FALSE())),0,VLOOKUP(B26,Feiertage,3,FALSE())*N26),IF(A26="",0,IF(J26&lt;&gt;"",IF(UPPER(J26)=VLOOKUP(UPPER(J26),Code,1,FALSE()),IF(OR(VLOOKUP(J26,Code,2,FALSE())="NONE",VLOOKUP(J26,Code,2,FALSE())="XTRA",VLOOKUP(J26,Code,2,FALSE())="REST"),K26,IF(ISERROR(VLOOKUP(B26,Feiertage,2,FALSE())),VLOOKUP(J26,Code,2,FALSE())*N26,IF(VLOOKUP(B26,Feiertage,3,FALSE())=0.5,IF(UPPER(J26)="G",VLOOKUP(B26,Feiertage,3,FALSE())*VLOOKUP(J26,Code,2,FALSE())*N26,0),VLOOKUP(B26,Feiertage,3,FALSE())*VLOOKUP(J26,Code,2,FALSE())*N26))),N26),N26)))</f>
        <v>0.291666666666667</v>
      </c>
      <c r="M26" s="221" t="n">
        <f aca="false">IF(A26="","",ROUND(K26-L26,14))</f>
        <v>-0.29166666666667</v>
      </c>
      <c r="N26" s="222" t="n">
        <f aca="true">IF(A26="","",INDIRECT(ADDRESS(MATCH(A26,SOLL_AZ_Ab,1)+11,WEEKDAY(A26,2)+3,,,"Voreinstellungen"),TRUE()))</f>
        <v>0.291666666666667</v>
      </c>
      <c r="O26" s="223"/>
      <c r="P26" s="224" t="n">
        <f aca="false">IF(A26="","",IF(M26&lt;&gt;"",ROUND(P25+M26,14),P25))</f>
        <v>-33.8333333333335</v>
      </c>
    </row>
    <row r="27" s="101" customFormat="true" ht="12.8" hidden="false" customHeight="false" outlineLevel="0" collapsed="false">
      <c r="A27" s="214" t="n">
        <f aca="false">A26+1</f>
        <v>42909</v>
      </c>
      <c r="B27" s="215" t="n">
        <f aca="false">A27</f>
        <v>42909</v>
      </c>
      <c r="C27" s="216" t="str">
        <f aca="false">IF(ISERROR(VLOOKUP(B27,Feiertage,2,FALSE())),"",(VLOOKUP(B27,Feiertage,2,FALSE())))</f>
        <v/>
      </c>
      <c r="D27" s="204"/>
      <c r="E27" s="204"/>
      <c r="F27" s="205" t="n">
        <f aca="false">IF(DAY(DATE(Voreinstellungen!$C$2,3,0))=29,Import!C177,Import!C176)</f>
        <v>0</v>
      </c>
      <c r="G27" s="205" t="n">
        <f aca="false">IF(DAY(DATE(Voreinstellungen!$C$2,3,0))=29,Import!D177,Import!D176)</f>
        <v>0</v>
      </c>
      <c r="H27" s="205" t="n">
        <f aca="false">IF(DAY(DATE(Voreinstellungen!$C$2,3,0))=29,Import!E177,Import!E176)</f>
        <v>0</v>
      </c>
      <c r="I27" s="217" t="str">
        <f aca="false">IF(A27="","",IF(G27=0,IF(K27=0,"",IF(PauseGTime&lt;IF(E27&gt;D27,E27-D27,1-D27+E27),IF(H27&lt;PauseGWert,"!",""),IF(PauseKTime&lt;IF(E27&gt;D27,E27-D27,1-D27+E27),IF(H27&lt;PauseKWert,"!",""),""))),IF(PauseGTime&lt;IF(G27&gt;D27,G27-D27,1-D27+G27),IF(IF(F27&gt;E27,F27-E27,1-E27+F27)+H27+0.0000001&lt;PauseGWert,"!",""),IF(PauseKTime&lt;IF(G27&gt;D27,G27-D27,1-D27+G27),IF(IF(F27&gt;E27,F27-E27,1-E27+F27)+H27+0.0000001&lt;PauseKWert,"!",""),""))))</f>
        <v/>
      </c>
      <c r="J27" s="218"/>
      <c r="K27" s="219" t="n">
        <f aca="false">IF(A27="","",IF(IF(D27&lt;E27,E27-D27,IF(E27="",0,E27-D27+1))+IF(F27&lt;G27,G27-F27,IF(G27="",0,G27-F27+1))-H27&gt;0,IF(D27&lt;E27,E27-D27,IF(E27="",0,E27-D27+1))+IF(F27&lt;G27,G27-F27,IF(G27="",0,G27-F27+1))-H27,0))</f>
        <v>0</v>
      </c>
      <c r="L27" s="220" t="n">
        <f aca="false">IF(AND(C27&lt;&gt;"",J27=""),IF(ISERROR(VLOOKUP(B27,Feiertage,2,FALSE())),0,VLOOKUP(B27,Feiertage,3,FALSE())*N27),IF(A27="",0,IF(J27&lt;&gt;"",IF(UPPER(J27)=VLOOKUP(UPPER(J27),Code,1,FALSE()),IF(OR(VLOOKUP(J27,Code,2,FALSE())="NONE",VLOOKUP(J27,Code,2,FALSE())="XTRA",VLOOKUP(J27,Code,2,FALSE())="REST"),K27,IF(ISERROR(VLOOKUP(B27,Feiertage,2,FALSE())),VLOOKUP(J27,Code,2,FALSE())*N27,IF(VLOOKUP(B27,Feiertage,3,FALSE())=0.5,IF(UPPER(J27)="G",VLOOKUP(B27,Feiertage,3,FALSE())*VLOOKUP(J27,Code,2,FALSE())*N27,0),VLOOKUP(B27,Feiertage,3,FALSE())*VLOOKUP(J27,Code,2,FALSE())*N27))),N27),N27)))</f>
        <v>0.291666666666667</v>
      </c>
      <c r="M27" s="221" t="n">
        <f aca="false">IF(A27="","",ROUND(K27-L27,14))</f>
        <v>-0.29166666666667</v>
      </c>
      <c r="N27" s="222" t="n">
        <f aca="true">IF(A27="","",INDIRECT(ADDRESS(MATCH(A27,SOLL_AZ_Ab,1)+11,WEEKDAY(A27,2)+3,,,"Voreinstellungen"),TRUE()))</f>
        <v>0.291666666666667</v>
      </c>
      <c r="O27" s="223"/>
      <c r="P27" s="224" t="n">
        <f aca="false">IF(A27="","",IF(M27&lt;&gt;"",ROUND(P26+M27,14),P26))</f>
        <v>-34.1250000000001</v>
      </c>
    </row>
    <row r="28" s="101" customFormat="true" ht="12.8" hidden="false" customHeight="false" outlineLevel="0" collapsed="false">
      <c r="A28" s="214" t="n">
        <f aca="false">A27+1</f>
        <v>42910</v>
      </c>
      <c r="B28" s="215" t="n">
        <f aca="false">A28</f>
        <v>42910</v>
      </c>
      <c r="C28" s="216" t="str">
        <f aca="false">IF(ISERROR(VLOOKUP(B28,Feiertage,2,FALSE())),"",(VLOOKUP(B28,Feiertage,2,FALSE())))</f>
        <v/>
      </c>
      <c r="D28" s="204"/>
      <c r="E28" s="204"/>
      <c r="F28" s="205" t="n">
        <f aca="false">IF(DAY(DATE(Voreinstellungen!$C$2,3,0))=29,Import!C178,Import!C177)</f>
        <v>0</v>
      </c>
      <c r="G28" s="205" t="n">
        <f aca="false">IF(DAY(DATE(Voreinstellungen!$C$2,3,0))=29,Import!D178,Import!D177)</f>
        <v>0</v>
      </c>
      <c r="H28" s="205" t="n">
        <f aca="false">IF(DAY(DATE(Voreinstellungen!$C$2,3,0))=29,Import!E178,Import!E177)</f>
        <v>0</v>
      </c>
      <c r="I28" s="217" t="str">
        <f aca="false">IF(A28="","",IF(G28=0,IF(K28=0,"",IF(PauseGTime&lt;IF(E28&gt;D28,E28-D28,1-D28+E28),IF(H28&lt;PauseGWert,"!",""),IF(PauseKTime&lt;IF(E28&gt;D28,E28-D28,1-D28+E28),IF(H28&lt;PauseKWert,"!",""),""))),IF(PauseGTime&lt;IF(G28&gt;D28,G28-D28,1-D28+G28),IF(IF(F28&gt;E28,F28-E28,1-E28+F28)+H28+0.0000001&lt;PauseGWert,"!",""),IF(PauseKTime&lt;IF(G28&gt;D28,G28-D28,1-D28+G28),IF(IF(F28&gt;E28,F28-E28,1-E28+F28)+H28+0.0000001&lt;PauseKWert,"!",""),""))))</f>
        <v/>
      </c>
      <c r="J28" s="218"/>
      <c r="K28" s="219" t="n">
        <f aca="false">IF(A28="","",IF(IF(D28&lt;E28,E28-D28,IF(E28="",0,E28-D28+1))+IF(F28&lt;G28,G28-F28,IF(G28="",0,G28-F28+1))-H28&gt;0,IF(D28&lt;E28,E28-D28,IF(E28="",0,E28-D28+1))+IF(F28&lt;G28,G28-F28,IF(G28="",0,G28-F28+1))-H28,0))</f>
        <v>0</v>
      </c>
      <c r="L28" s="220" t="n">
        <f aca="false">IF(AND(C28&lt;&gt;"",J28=""),IF(ISERROR(VLOOKUP(B28,Feiertage,2,FALSE())),0,VLOOKUP(B28,Feiertage,3,FALSE())*N28),IF(A28="",0,IF(J28&lt;&gt;"",IF(UPPER(J28)=VLOOKUP(UPPER(J28),Code,1,FALSE()),IF(OR(VLOOKUP(J28,Code,2,FALSE())="NONE",VLOOKUP(J28,Code,2,FALSE())="XTRA",VLOOKUP(J28,Code,2,FALSE())="REST"),K28,IF(ISERROR(VLOOKUP(B28,Feiertage,2,FALSE())),VLOOKUP(J28,Code,2,FALSE())*N28,IF(VLOOKUP(B28,Feiertage,3,FALSE())=0.5,IF(UPPER(J28)="G",VLOOKUP(B28,Feiertage,3,FALSE())*VLOOKUP(J28,Code,2,FALSE())*N28,0),VLOOKUP(B28,Feiertage,3,FALSE())*VLOOKUP(J28,Code,2,FALSE())*N28))),N28),N28)))</f>
        <v>0.291666666666667</v>
      </c>
      <c r="M28" s="221" t="n">
        <f aca="false">IF(A28="","",ROUND(K28-L28,14))</f>
        <v>-0.29166666666667</v>
      </c>
      <c r="N28" s="222" t="n">
        <f aca="true">IF(A28="","",INDIRECT(ADDRESS(MATCH(A28,SOLL_AZ_Ab,1)+11,WEEKDAY(A28,2)+3,,,"Voreinstellungen"),TRUE()))</f>
        <v>0.291666666666667</v>
      </c>
      <c r="O28" s="223"/>
      <c r="P28" s="224" t="n">
        <f aca="false">IF(A28="","",IF(M28&lt;&gt;"",ROUND(P27+M28,14),P27))</f>
        <v>-34.4166666666668</v>
      </c>
    </row>
    <row r="29" s="101" customFormat="true" ht="12.8" hidden="false" customHeight="false" outlineLevel="0" collapsed="false">
      <c r="A29" s="214" t="n">
        <f aca="false">A28+1</f>
        <v>42911</v>
      </c>
      <c r="B29" s="215" t="n">
        <f aca="false">A29</f>
        <v>42911</v>
      </c>
      <c r="C29" s="216" t="str">
        <f aca="false">IF(ISERROR(VLOOKUP(B29,Feiertage,2,FALSE())),"",(VLOOKUP(B29,Feiertage,2,FALSE())))</f>
        <v/>
      </c>
      <c r="D29" s="204"/>
      <c r="E29" s="204"/>
      <c r="F29" s="205" t="n">
        <f aca="false">IF(DAY(DATE(Voreinstellungen!$C$2,3,0))=29,Import!C179,Import!C178)</f>
        <v>0</v>
      </c>
      <c r="G29" s="205" t="n">
        <f aca="false">IF(DAY(DATE(Voreinstellungen!$C$2,3,0))=29,Import!D179,Import!D178)</f>
        <v>0</v>
      </c>
      <c r="H29" s="205" t="n">
        <f aca="false">IF(DAY(DATE(Voreinstellungen!$C$2,3,0))=29,Import!E179,Import!E178)</f>
        <v>0</v>
      </c>
      <c r="I29" s="217" t="str">
        <f aca="false">IF(A29="","",IF(G29=0,IF(K29=0,"",IF(PauseGTime&lt;IF(E29&gt;D29,E29-D29,1-D29+E29),IF(H29&lt;PauseGWert,"!",""),IF(PauseKTime&lt;IF(E29&gt;D29,E29-D29,1-D29+E29),IF(H29&lt;PauseKWert,"!",""),""))),IF(PauseGTime&lt;IF(G29&gt;D29,G29-D29,1-D29+G29),IF(IF(F29&gt;E29,F29-E29,1-E29+F29)+H29+0.0000001&lt;PauseGWert,"!",""),IF(PauseKTime&lt;IF(G29&gt;D29,G29-D29,1-D29+G29),IF(IF(F29&gt;E29,F29-E29,1-E29+F29)+H29+0.0000001&lt;PauseKWert,"!",""),""))))</f>
        <v/>
      </c>
      <c r="J29" s="218"/>
      <c r="K29" s="219" t="n">
        <f aca="false">IF(A29="","",IF(IF(D29&lt;E29,E29-D29,IF(E29="",0,E29-D29+1))+IF(F29&lt;G29,G29-F29,IF(G29="",0,G29-F29+1))-H29&gt;0,IF(D29&lt;E29,E29-D29,IF(E29="",0,E29-D29+1))+IF(F29&lt;G29,G29-F29,IF(G29="",0,G29-F29+1))-H29,0))</f>
        <v>0</v>
      </c>
      <c r="L29" s="220" t="n">
        <f aca="false">IF(AND(C29&lt;&gt;"",J29=""),IF(ISERROR(VLOOKUP(B29,Feiertage,2,FALSE())),0,VLOOKUP(B29,Feiertage,3,FALSE())*N29),IF(A29="",0,IF(J29&lt;&gt;"",IF(UPPER(J29)=VLOOKUP(UPPER(J29),Code,1,FALSE()),IF(OR(VLOOKUP(J29,Code,2,FALSE())="NONE",VLOOKUP(J29,Code,2,FALSE())="XTRA",VLOOKUP(J29,Code,2,FALSE())="REST"),K29,IF(ISERROR(VLOOKUP(B29,Feiertage,2,FALSE())),VLOOKUP(J29,Code,2,FALSE())*N29,IF(VLOOKUP(B29,Feiertage,3,FALSE())=0.5,IF(UPPER(J29)="G",VLOOKUP(B29,Feiertage,3,FALSE())*VLOOKUP(J29,Code,2,FALSE())*N29,0),VLOOKUP(B29,Feiertage,3,FALSE())*VLOOKUP(J29,Code,2,FALSE())*N29))),N29),N29)))</f>
        <v>0</v>
      </c>
      <c r="M29" s="221" t="n">
        <f aca="false">IF(A29="","",ROUND(K29-L29,14))</f>
        <v>0</v>
      </c>
      <c r="N29" s="222" t="n">
        <f aca="true">IF(A29="","",INDIRECT(ADDRESS(MATCH(A29,SOLL_AZ_Ab,1)+11,WEEKDAY(A29,2)+3,,,"Voreinstellungen"),TRUE()))</f>
        <v>0</v>
      </c>
      <c r="O29" s="223"/>
      <c r="P29" s="224" t="n">
        <f aca="false">IF(A29="","",IF(M29&lt;&gt;"",ROUND(P28+M29,14),P28))</f>
        <v>-34.4166666666668</v>
      </c>
    </row>
    <row r="30" s="101" customFormat="true" ht="12.8" hidden="false" customHeight="false" outlineLevel="0" collapsed="false">
      <c r="A30" s="214" t="n">
        <f aca="false">A29+1</f>
        <v>42912</v>
      </c>
      <c r="B30" s="215" t="n">
        <f aca="false">A30</f>
        <v>42912</v>
      </c>
      <c r="C30" s="216" t="str">
        <f aca="false">IF(ISERROR(VLOOKUP(B30,Feiertage,2,FALSE())),"",(VLOOKUP(B30,Feiertage,2,FALSE())))</f>
        <v/>
      </c>
      <c r="D30" s="204"/>
      <c r="E30" s="204"/>
      <c r="F30" s="205" t="n">
        <f aca="false">IF(DAY(DATE(Voreinstellungen!$C$2,3,0))=29,Import!C180,Import!C179)</f>
        <v>0</v>
      </c>
      <c r="G30" s="205" t="n">
        <f aca="false">IF(DAY(DATE(Voreinstellungen!$C$2,3,0))=29,Import!D180,Import!D179)</f>
        <v>0</v>
      </c>
      <c r="H30" s="205" t="n">
        <f aca="false">IF(DAY(DATE(Voreinstellungen!$C$2,3,0))=29,Import!E180,Import!E179)</f>
        <v>0</v>
      </c>
      <c r="I30" s="217" t="str">
        <f aca="false">IF(A30="","",IF(G30=0,IF(K30=0,"",IF(PauseGTime&lt;IF(E30&gt;D30,E30-D30,1-D30+E30),IF(H30&lt;PauseGWert,"!",""),IF(PauseKTime&lt;IF(E30&gt;D30,E30-D30,1-D30+E30),IF(H30&lt;PauseKWert,"!",""),""))),IF(PauseGTime&lt;IF(G30&gt;D30,G30-D30,1-D30+G30),IF(IF(F30&gt;E30,F30-E30,1-E30+F30)+H30+0.0000001&lt;PauseGWert,"!",""),IF(PauseKTime&lt;IF(G30&gt;D30,G30-D30,1-D30+G30),IF(IF(F30&gt;E30,F30-E30,1-E30+F30)+H30+0.0000001&lt;PauseKWert,"!",""),""))))</f>
        <v/>
      </c>
      <c r="J30" s="218"/>
      <c r="K30" s="219" t="n">
        <f aca="false">IF(A30="","",IF(IF(D30&lt;E30,E30-D30,IF(E30="",0,E30-D30+1))+IF(F30&lt;G30,G30-F30,IF(G30="",0,G30-F30+1))-H30&gt;0,IF(D30&lt;E30,E30-D30,IF(E30="",0,E30-D30+1))+IF(F30&lt;G30,G30-F30,IF(G30="",0,G30-F30+1))-H30,0))</f>
        <v>0</v>
      </c>
      <c r="L30" s="220" t="n">
        <f aca="false">IF(AND(C30&lt;&gt;"",J30=""),IF(ISERROR(VLOOKUP(B30,Feiertage,2,FALSE())),0,VLOOKUP(B30,Feiertage,3,FALSE())*N30),IF(A30="",0,IF(J30&lt;&gt;"",IF(UPPER(J30)=VLOOKUP(UPPER(J30),Code,1,FALSE()),IF(OR(VLOOKUP(J30,Code,2,FALSE())="NONE",VLOOKUP(J30,Code,2,FALSE())="XTRA",VLOOKUP(J30,Code,2,FALSE())="REST"),K30,IF(ISERROR(VLOOKUP(B30,Feiertage,2,FALSE())),VLOOKUP(J30,Code,2,FALSE())*N30,IF(VLOOKUP(B30,Feiertage,3,FALSE())=0.5,IF(UPPER(J30)="G",VLOOKUP(B30,Feiertage,3,FALSE())*VLOOKUP(J30,Code,2,FALSE())*N30,0),VLOOKUP(B30,Feiertage,3,FALSE())*VLOOKUP(J30,Code,2,FALSE())*N30))),N30),N30)))</f>
        <v>0</v>
      </c>
      <c r="M30" s="221" t="n">
        <f aca="false">IF(A30="","",ROUND(K30-L30,14))</f>
        <v>0</v>
      </c>
      <c r="N30" s="222" t="n">
        <f aca="true">IF(A30="","",INDIRECT(ADDRESS(MATCH(A30,SOLL_AZ_Ab,1)+11,WEEKDAY(A30,2)+3,,,"Voreinstellungen"),TRUE()))</f>
        <v>0</v>
      </c>
      <c r="O30" s="223"/>
      <c r="P30" s="224" t="n">
        <f aca="false">IF(A30="","",IF(M30&lt;&gt;"",ROUND(P29+M30,14),P29))</f>
        <v>-34.4166666666668</v>
      </c>
    </row>
    <row r="31" s="101" customFormat="true" ht="12.8" hidden="false" customHeight="false" outlineLevel="0" collapsed="false">
      <c r="A31" s="214" t="n">
        <f aca="false">A30+1</f>
        <v>42913</v>
      </c>
      <c r="B31" s="215" t="n">
        <f aca="false">A31</f>
        <v>42913</v>
      </c>
      <c r="C31" s="216" t="str">
        <f aca="false">IF(ISERROR(VLOOKUP(B31,Feiertage,2,FALSE())),"",(VLOOKUP(B31,Feiertage,2,FALSE())))</f>
        <v/>
      </c>
      <c r="D31" s="204"/>
      <c r="E31" s="204"/>
      <c r="F31" s="205" t="n">
        <f aca="false">IF(DAY(DATE(Voreinstellungen!$C$2,3,0))=29,Import!C181,Import!C180)</f>
        <v>0</v>
      </c>
      <c r="G31" s="205" t="n">
        <f aca="false">IF(DAY(DATE(Voreinstellungen!$C$2,3,0))=29,Import!D181,Import!D180)</f>
        <v>0</v>
      </c>
      <c r="H31" s="205" t="n">
        <f aca="false">IF(DAY(DATE(Voreinstellungen!$C$2,3,0))=29,Import!E181,Import!E180)</f>
        <v>0</v>
      </c>
      <c r="I31" s="217" t="str">
        <f aca="false">IF(A31="","",IF(G31=0,IF(K31=0,"",IF(PauseGTime&lt;IF(E31&gt;D31,E31-D31,1-D31+E31),IF(H31&lt;PauseGWert,"!",""),IF(PauseKTime&lt;IF(E31&gt;D31,E31-D31,1-D31+E31),IF(H31&lt;PauseKWert,"!",""),""))),IF(PauseGTime&lt;IF(G31&gt;D31,G31-D31,1-D31+G31),IF(IF(F31&gt;E31,F31-E31,1-E31+F31)+H31+0.0000001&lt;PauseGWert,"!",""),IF(PauseKTime&lt;IF(G31&gt;D31,G31-D31,1-D31+G31),IF(IF(F31&gt;E31,F31-E31,1-E31+F31)+H31+0.0000001&lt;PauseKWert,"!",""),""))))</f>
        <v/>
      </c>
      <c r="J31" s="218"/>
      <c r="K31" s="219" t="n">
        <f aca="false">IF(A31="","",IF(IF(D31&lt;E31,E31-D31,IF(E31="",0,E31-D31+1))+IF(F31&lt;G31,G31-F31,IF(G31="",0,G31-F31+1))-H31&gt;0,IF(D31&lt;E31,E31-D31,IF(E31="",0,E31-D31+1))+IF(F31&lt;G31,G31-F31,IF(G31="",0,G31-F31+1))-H31,0))</f>
        <v>0</v>
      </c>
      <c r="L31" s="220" t="n">
        <f aca="false">IF(AND(C31&lt;&gt;"",J31=""),IF(ISERROR(VLOOKUP(B31,Feiertage,2,FALSE())),0,VLOOKUP(B31,Feiertage,3,FALSE())*N31),IF(A31="",0,IF(J31&lt;&gt;"",IF(UPPER(J31)=VLOOKUP(UPPER(J31),Code,1,FALSE()),IF(OR(VLOOKUP(J31,Code,2,FALSE())="NONE",VLOOKUP(J31,Code,2,FALSE())="XTRA",VLOOKUP(J31,Code,2,FALSE())="REST"),K31,IF(ISERROR(VLOOKUP(B31,Feiertage,2,FALSE())),VLOOKUP(J31,Code,2,FALSE())*N31,IF(VLOOKUP(B31,Feiertage,3,FALSE())=0.5,IF(UPPER(J31)="G",VLOOKUP(B31,Feiertage,3,FALSE())*VLOOKUP(J31,Code,2,FALSE())*N31,0),VLOOKUP(B31,Feiertage,3,FALSE())*VLOOKUP(J31,Code,2,FALSE())*N31))),N31),N31)))</f>
        <v>0.291666666666667</v>
      </c>
      <c r="M31" s="221" t="n">
        <f aca="false">IF(A31="","",ROUND(K31-L31,14))</f>
        <v>-0.29166666666667</v>
      </c>
      <c r="N31" s="222" t="n">
        <f aca="true">IF(A31="","",INDIRECT(ADDRESS(MATCH(A31,SOLL_AZ_Ab,1)+11,WEEKDAY(A31,2)+3,,,"Voreinstellungen"),TRUE()))</f>
        <v>0.291666666666667</v>
      </c>
      <c r="O31" s="223"/>
      <c r="P31" s="224" t="n">
        <f aca="false">IF(A31="","",IF(M31&lt;&gt;"",ROUND(P30+M31,14),P30))</f>
        <v>-34.7083333333335</v>
      </c>
    </row>
    <row r="32" s="101" customFormat="true" ht="12.8" hidden="false" customHeight="false" outlineLevel="0" collapsed="false">
      <c r="A32" s="214" t="n">
        <f aca="false">IF(MONTH(A31+1)&gt;MONTH(A31),"",A31+1)</f>
        <v>42914</v>
      </c>
      <c r="B32" s="215" t="n">
        <f aca="false">A32</f>
        <v>42914</v>
      </c>
      <c r="C32" s="216" t="str">
        <f aca="false">IF(ISERROR(VLOOKUP(A32,Feiertage,2,FALSE())),"",(VLOOKUP(A32,Feiertage,2,FALSE())))</f>
        <v/>
      </c>
      <c r="D32" s="204"/>
      <c r="E32" s="204"/>
      <c r="F32" s="205" t="n">
        <f aca="false">IF(DAY(DATE(Voreinstellungen!$C$2,3,0))=29,Import!C182,Import!C181)</f>
        <v>0</v>
      </c>
      <c r="G32" s="205" t="n">
        <f aca="false">IF(DAY(DATE(Voreinstellungen!$C$2,3,0))=29,Import!D182,Import!D181)</f>
        <v>0</v>
      </c>
      <c r="H32" s="205" t="n">
        <f aca="false">IF(DAY(DATE(Voreinstellungen!$C$2,3,0))=29,Import!E182,Import!E181)</f>
        <v>0</v>
      </c>
      <c r="I32" s="217" t="str">
        <f aca="false">IF(A32="","",IF(G32=0,IF(K32=0,"",IF(PauseGTime&lt;IF(E32&gt;D32,E32-D32,1-D32+E32),IF(H32&lt;PauseGWert,"!",""),IF(PauseKTime&lt;IF(E32&gt;D32,E32-D32,1-D32+E32),IF(H32&lt;PauseKWert,"!",""),""))),IF(PauseGTime&lt;IF(G32&gt;D32,G32-D32,1-D32+G32),IF(IF(F32&gt;E32,F32-E32,1-E32+F32)+H32+0.0000001&lt;PauseGWert,"!",""),IF(PauseKTime&lt;IF(G32&gt;D32,G32-D32,1-D32+G32),IF(IF(F32&gt;E32,F32-E32,1-E32+F32)+H32+0.0000001&lt;PauseKWert,"!",""),""))))</f>
        <v/>
      </c>
      <c r="J32" s="218"/>
      <c r="K32" s="219" t="n">
        <f aca="false">IF(A32="","",IF(IF(D32&lt;E32,E32-D32,IF(E32="",0,E32-D32+1))+IF(F32&lt;G32,G32-F32,IF(G32="",0,G32-F32+1))-H32&gt;0,IF(D32&lt;E32,E32-D32,IF(E32="",0,E32-D32+1))+IF(F32&lt;G32,G32-F32,IF(G32="",0,G32-F32+1))-H32,0))</f>
        <v>0</v>
      </c>
      <c r="L32" s="220" t="n">
        <f aca="false">IF(AND(C32&lt;&gt;"",J32=""),IF(ISERROR(VLOOKUP(B32,Feiertage,2,FALSE())),0,VLOOKUP(B32,Feiertage,3,FALSE())*N32),IF(A32="",0,IF(J32&lt;&gt;"",IF(UPPER(J32)=VLOOKUP(UPPER(J32),Code,1,FALSE()),IF(OR(VLOOKUP(J32,Code,2,FALSE())="NONE",VLOOKUP(J32,Code,2,FALSE())="XTRA",VLOOKUP(J32,Code,2,FALSE())="REST"),K32,IF(ISERROR(VLOOKUP(B32,Feiertage,2,FALSE())),VLOOKUP(J32,Code,2,FALSE())*N32,IF(VLOOKUP(B32,Feiertage,3,FALSE())=0.5,IF(UPPER(J32)="G",VLOOKUP(B32,Feiertage,3,FALSE())*VLOOKUP(J32,Code,2,FALSE())*N32,0),VLOOKUP(B32,Feiertage,3,FALSE())*VLOOKUP(J32,Code,2,FALSE())*N32))),N32),N32)))</f>
        <v>0.291666666666667</v>
      </c>
      <c r="M32" s="221" t="n">
        <f aca="false">IF(A32="","",ROUND(K32-L32,14))</f>
        <v>-0.29166666666667</v>
      </c>
      <c r="N32" s="222" t="n">
        <f aca="true">IF(A32="","",INDIRECT(ADDRESS(MATCH(A32,SOLL_AZ_Ab,1)+11,WEEKDAY(A32,2)+3,,,"Voreinstellungen"),TRUE()))</f>
        <v>0.291666666666667</v>
      </c>
      <c r="O32" s="223"/>
      <c r="P32" s="224" t="n">
        <f aca="false">IF(A32="","",IF(M32&lt;&gt;"",ROUND(P31+M32,14),P31))</f>
        <v>-35.0000000000002</v>
      </c>
    </row>
    <row r="33" s="101" customFormat="true" ht="12.8" hidden="false" customHeight="false" outlineLevel="0" collapsed="false">
      <c r="A33" s="214" t="n">
        <f aca="false">IF(MONTH(A31+2)&gt;MONTH(A31),"",A31+2)</f>
        <v>42915</v>
      </c>
      <c r="B33" s="215" t="n">
        <f aca="false">A33</f>
        <v>42915</v>
      </c>
      <c r="C33" s="216" t="str">
        <f aca="false">IF(ISERROR(VLOOKUP(A33,Feiertage,2,FALSE())),"",(VLOOKUP(A33,Feiertage,2,FALSE())))</f>
        <v/>
      </c>
      <c r="D33" s="204"/>
      <c r="E33" s="204"/>
      <c r="F33" s="205" t="n">
        <f aca="false">IF(DAY(DATE(Voreinstellungen!$C$2,3,0))=29,Import!C183,Import!C182)</f>
        <v>0</v>
      </c>
      <c r="G33" s="205" t="n">
        <f aca="false">IF(DAY(DATE(Voreinstellungen!$C$2,3,0))=29,Import!D183,Import!D182)</f>
        <v>0</v>
      </c>
      <c r="H33" s="205" t="n">
        <f aca="false">IF(DAY(DATE(Voreinstellungen!$C$2,3,0))=29,Import!E183,Import!E182)</f>
        <v>0</v>
      </c>
      <c r="I33" s="217" t="str">
        <f aca="false">IF(A33="","",IF(G33=0,IF(K33=0,"",IF(PauseGTime&lt;IF(E33&gt;D33,E33-D33,1-D33+E33),IF(H33&lt;PauseGWert,"!",""),IF(PauseKTime&lt;IF(E33&gt;D33,E33-D33,1-D33+E33),IF(H33&lt;PauseKWert,"!",""),""))),IF(PauseGTime&lt;IF(G33&gt;D33,G33-D33,1-D33+G33),IF(IF(F33&gt;E33,F33-E33,1-E33+F33)+H33+0.0000001&lt;PauseGWert,"!",""),IF(PauseKTime&lt;IF(G33&gt;D33,G33-D33,1-D33+G33),IF(IF(F33&gt;E33,F33-E33,1-E33+F33)+H33+0.0000001&lt;PauseKWert,"!",""),""))))</f>
        <v/>
      </c>
      <c r="J33" s="218"/>
      <c r="K33" s="219" t="n">
        <f aca="false">IF(A33="","",IF(IF(D33&lt;E33,E33-D33,IF(E33="",0,E33-D33+1))+IF(F33&lt;G33,G33-F33,IF(G33="",0,G33-F33+1))-H33&gt;0,IF(D33&lt;E33,E33-D33,IF(E33="",0,E33-D33+1))+IF(F33&lt;G33,G33-F33,IF(G33="",0,G33-F33+1))-H33,0))</f>
        <v>0</v>
      </c>
      <c r="L33" s="220" t="n">
        <f aca="false">IF(AND(C33&lt;&gt;"",J33=""),IF(ISERROR(VLOOKUP(B33,Feiertage,2,FALSE())),0,VLOOKUP(B33,Feiertage,3,FALSE())*N33),IF(A33="",0,IF(J33&lt;&gt;"",IF(UPPER(J33)=VLOOKUP(UPPER(J33),Code,1,FALSE()),IF(OR(VLOOKUP(J33,Code,2,FALSE())="NONE",VLOOKUP(J33,Code,2,FALSE())="XTRA",VLOOKUP(J33,Code,2,FALSE())="REST"),K33,IF(ISERROR(VLOOKUP(B33,Feiertage,2,FALSE())),VLOOKUP(J33,Code,2,FALSE())*N33,IF(VLOOKUP(B33,Feiertage,3,FALSE())=0.5,IF(UPPER(J33)="G",VLOOKUP(B33,Feiertage,3,FALSE())*VLOOKUP(J33,Code,2,FALSE())*N33,0),VLOOKUP(B33,Feiertage,3,FALSE())*VLOOKUP(J33,Code,2,FALSE())*N33))),N33),N33)))</f>
        <v>0.291666666666667</v>
      </c>
      <c r="M33" s="221" t="n">
        <f aca="false">IF(A33="","",ROUND(K33-L33,14))</f>
        <v>-0.29166666666667</v>
      </c>
      <c r="N33" s="222" t="n">
        <f aca="true">IF(A33="","",INDIRECT(ADDRESS(MATCH(A33,SOLL_AZ_Ab,1)+11,WEEKDAY(A33,2)+3,,,"Voreinstellungen"),TRUE()))</f>
        <v>0.291666666666667</v>
      </c>
      <c r="O33" s="223"/>
      <c r="P33" s="224" t="n">
        <f aca="false">IF(A33="","",IF(M33&lt;&gt;"",ROUND(P32+M33,14),P32))</f>
        <v>-35.2916666666668</v>
      </c>
    </row>
    <row r="34" s="101" customFormat="true" ht="12.8" hidden="false" customHeight="false" outlineLevel="0" collapsed="false">
      <c r="A34" s="225" t="str">
        <f aca="false">IF(MONTH(A31+3)&gt;MONTH(A31),"",A31+3)</f>
        <v/>
      </c>
      <c r="B34" s="226" t="str">
        <f aca="false">A34</f>
        <v/>
      </c>
      <c r="C34" s="227" t="str">
        <f aca="false">IF(ISERROR(VLOOKUP(A34,Feiertage,2,FALSE())),"",(VLOOKUP(A34,Feiertage,2,FALSE())))</f>
        <v/>
      </c>
      <c r="D34" s="303"/>
      <c r="E34" s="303"/>
      <c r="F34" s="303"/>
      <c r="G34" s="303"/>
      <c r="H34" s="304"/>
      <c r="I34" s="228" t="str">
        <f aca="false">IF(A34="","",IF(G34=0,IF(K34=0,"",IF(PauseGTime&lt;IF(E34&gt;D34,E34-D34,1-D34+E34),IF(H34&lt;PauseGWert,"!",""),IF(PauseKTime&lt;IF(E34&gt;D34,E34-D34,1-D34+E34),IF(H34&lt;PauseKWert,"!",""),""))),IF(PauseGTime&lt;IF(G34&gt;D34,G34-D34,1-D34+G34),IF(IF(F34&gt;E34,F34-E34,1-E34+F34)+H34+0.0000001&lt;PauseGWert,"!",""),IF(PauseKTime&lt;IF(G34&gt;D34,G34-D34,1-D34+G34),IF(IF(F34&gt;E34,F34-E34,1-E34+F34)+H34+0.0000001&lt;PauseKWert,"!",""),""))))</f>
        <v/>
      </c>
      <c r="J34" s="229"/>
      <c r="K34" s="230" t="str">
        <f aca="false">IF(A34="","",IF(IF(D34&lt;E34,E34-D34,IF(E34="",0,E34-D34+1))+IF(F34&lt;G34,G34-F34,IF(G34="",0,G34-F34+1))-H34&gt;0,IF(D34&lt;E34,E34-D34,IF(E34="",0,E34-D34+1))+IF(F34&lt;G34,G34-F34,IF(G34="",0,G34-F34+1))-H34,0))</f>
        <v/>
      </c>
      <c r="L34" s="231" t="n">
        <f aca="false">IF(AND(C34&lt;&gt;"",J34=""),IF(ISERROR(VLOOKUP(B34,Feiertage,2,FALSE())),0,VLOOKUP(B34,Feiertage,3,FALSE())*N34),IF(A34="",0,IF(J34&lt;&gt;"",IF(UPPER(J34)=VLOOKUP(UPPER(J34),Code,1,FALSE()),IF(OR(VLOOKUP(J34,Code,2,FALSE())="NONE",VLOOKUP(J34,Code,2,FALSE())="XTRA",VLOOKUP(J34,Code,2,FALSE())="REST"),K34,IF(ISERROR(VLOOKUP(B34,Feiertage,2,FALSE())),VLOOKUP(J34,Code,2,FALSE())*N34,IF(VLOOKUP(B34,Feiertage,3,FALSE())=0.5,IF(UPPER(J34)="G",VLOOKUP(B34,Feiertage,3,FALSE())*VLOOKUP(J34,Code,2,FALSE())*N34,0),VLOOKUP(B34,Feiertage,3,FALSE())*VLOOKUP(J34,Code,2,FALSE())*N34))),N34),N34)))</f>
        <v>0</v>
      </c>
      <c r="M34" s="232" t="str">
        <f aca="false">IF(A34="","",ROUND(K34-L34,14))</f>
        <v/>
      </c>
      <c r="N34" s="233" t="str">
        <f aca="true">IF(A34="","",INDIRECT(ADDRESS(MATCH(A34,SOLL_AZ_Ab,1)+11,WEEKDAY(A34,2)+3,,,"Voreinstellungen"),TRUE()))</f>
        <v/>
      </c>
      <c r="O34" s="234"/>
      <c r="P34" s="235" t="str">
        <f aca="false">IF(A34="","",IF(M34&lt;&gt;"",ROUND(P33+M34,14),P33))</f>
        <v/>
      </c>
    </row>
    <row r="35" s="101" customFormat="true" ht="11.5" hidden="false" customHeight="false" outlineLevel="0" collapsed="false">
      <c r="B35" s="236"/>
      <c r="C35" s="236"/>
      <c r="D35" s="236"/>
      <c r="E35" s="237"/>
      <c r="F35" s="237"/>
      <c r="G35" s="238"/>
      <c r="H35" s="239"/>
      <c r="I35" s="239"/>
      <c r="J35" s="239"/>
      <c r="K35" s="238"/>
      <c r="L35" s="240"/>
      <c r="M35" s="240"/>
      <c r="N35" s="89"/>
      <c r="O35" s="89"/>
      <c r="P35" s="89"/>
    </row>
    <row r="36" s="177" customFormat="true" ht="12.75" hidden="false" customHeight="true" outlineLevel="0" collapsed="false">
      <c r="A36" s="241"/>
      <c r="B36" s="242"/>
      <c r="C36" s="242"/>
      <c r="D36" s="243"/>
      <c r="E36" s="244" t="str">
        <f aca="false">"Übertrag "&amp;TEXT(DATE(YEAR(A1),MONTH(A1)-1,1),"MMMM JJJJ")&amp;":"</f>
        <v>Übertrag Mai 2021:</v>
      </c>
      <c r="F36" s="245" t="n">
        <f aca="false">Mai!F40</f>
        <v>-29.1666666666667</v>
      </c>
      <c r="G36" s="176"/>
      <c r="H36" s="176"/>
      <c r="I36" s="246"/>
      <c r="J36" s="247" t="n">
        <f aca="false">COUNTIF(J4:J34,Voreinstellungen!B21)+SUMIF(J4:J34,Voreinstellungen!B22,Berechnungen!Q2:Q32)</f>
        <v>0</v>
      </c>
      <c r="K36" s="248" t="s">
        <v>112</v>
      </c>
      <c r="L36" s="248"/>
      <c r="M36" s="248"/>
      <c r="N36" s="248"/>
      <c r="O36" s="248"/>
      <c r="P36" s="249" t="n">
        <f aca="false">(SUMIF(J4:J34,Voreinstellungen!B21,L4:L34)-SUMIF(J4:J34,Voreinstellungen!B21,N4:N34)+SUMIF(J4:J34,Voreinstellungen!B22,L4:L34)-SUMIF(J4:J34,Voreinstellungen!B22,N4:N34))*-1</f>
        <v>-0</v>
      </c>
    </row>
    <row r="37" s="177" customFormat="true" ht="12.75" hidden="false" customHeight="true" outlineLevel="0" collapsed="false">
      <c r="A37" s="250"/>
      <c r="B37" s="251"/>
      <c r="C37" s="251"/>
      <c r="D37" s="252"/>
      <c r="E37" s="253" t="str">
        <f aca="false">"SOLL Arbeitszeit ("&amp;TEXT(A1,"MMMM")&amp;"):"</f>
        <v>SOLL Arbeitszeit (Juni):</v>
      </c>
      <c r="F37" s="254" t="n">
        <f aca="false">SUM(L4:L34)</f>
        <v>6.12500000000001</v>
      </c>
      <c r="G37" s="176"/>
      <c r="H37" s="176"/>
      <c r="I37" s="255"/>
      <c r="J37" s="256" t="n">
        <f aca="false">COUNTIF(J4:J34,Voreinstellungen!B25)+(COUNTIF(J4:J34,Voreinstellungen!B26)*Voreinstellungen!C26)</f>
        <v>0</v>
      </c>
      <c r="K37" s="257" t="str">
        <f aca="false">"Urlaub (U/UH) aktuell noch Verfügbar: "&amp;Voreinstellungen!C38&amp;" Tag(e)"</f>
        <v>Urlaub (U/UH) aktuell noch Verfügbar: 30 Tag(e)</v>
      </c>
      <c r="L37" s="257"/>
      <c r="M37" s="257"/>
      <c r="N37" s="257"/>
      <c r="O37" s="257"/>
      <c r="P37" s="258" t="n">
        <f aca="false">SUMIF(J4:J34,Voreinstellungen!B25,N4:N34)+(SUMIF(J4:J34,Voreinstellungen!B26,N4:N34)*0.5)</f>
        <v>0</v>
      </c>
    </row>
    <row r="38" s="177" customFormat="true" ht="12.75" hidden="false" customHeight="true" outlineLevel="0" collapsed="false">
      <c r="A38" s="259"/>
      <c r="B38" s="260"/>
      <c r="C38" s="260"/>
      <c r="D38" s="252"/>
      <c r="E38" s="253" t="str">
        <f aca="false">"IST Arbeitszeit ("&amp;TEXT(A1,"MMMM")&amp;"):"</f>
        <v>IST Arbeitszeit (Juni):</v>
      </c>
      <c r="F38" s="261" t="n">
        <f aca="false">SUM(K4:K34)</f>
        <v>0</v>
      </c>
      <c r="G38" s="176"/>
      <c r="H38" s="176"/>
      <c r="I38" s="255"/>
      <c r="J38" s="262" t="n">
        <f aca="false">COUNTIF(J4:J34,"G")</f>
        <v>0</v>
      </c>
      <c r="K38" s="257" t="s">
        <v>113</v>
      </c>
      <c r="L38" s="257"/>
      <c r="M38" s="257"/>
      <c r="N38" s="257"/>
      <c r="O38" s="257"/>
      <c r="P38" s="263"/>
    </row>
    <row r="39" s="177" customFormat="true" ht="12.75" hidden="false" customHeight="true" outlineLevel="0" collapsed="false">
      <c r="A39" s="259"/>
      <c r="B39" s="260"/>
      <c r="C39" s="260"/>
      <c r="D39" s="252"/>
      <c r="E39" s="264" t="s">
        <v>114</v>
      </c>
      <c r="F39" s="265"/>
      <c r="G39" s="176"/>
      <c r="H39" s="176"/>
      <c r="I39" s="266"/>
      <c r="J39" s="256" t="n">
        <f aca="false">COUNTIF(J4:J34,Voreinstellungen!B23)+SUMIF(J4:J34,Voreinstellungen!B24,Berechnungen!Q2:Q32)</f>
        <v>0</v>
      </c>
      <c r="K39" s="257" t="s">
        <v>115</v>
      </c>
      <c r="L39" s="257"/>
      <c r="M39" s="257"/>
      <c r="N39" s="257"/>
      <c r="O39" s="257"/>
      <c r="P39" s="267" t="n">
        <f aca="false">(SUMIF(J4:J34,Voreinstellungen!B23,L4:L34)-SUMIF(J4:J34,Voreinstellungen!B23,N4:N34)+SUMIF(J4:J34,Voreinstellungen!B24,L4:L34)-SUMIF(J4:J34,Voreinstellungen!B24,N4:N34))*-1</f>
        <v>-0</v>
      </c>
    </row>
    <row r="40" s="177" customFormat="true" ht="12.75" hidden="false" customHeight="true" outlineLevel="0" collapsed="false">
      <c r="A40" s="268"/>
      <c r="B40" s="269"/>
      <c r="C40" s="269"/>
      <c r="D40" s="270"/>
      <c r="E40" s="271" t="s">
        <v>116</v>
      </c>
      <c r="F40" s="272" t="n">
        <f aca="false">ROUND(F38+F36-F39-F37,14)</f>
        <v>-35.2916666666667</v>
      </c>
      <c r="G40" s="176"/>
      <c r="H40" s="176"/>
      <c r="I40" s="273"/>
      <c r="J40" s="274" t="n">
        <f aca="false"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275" t="s">
        <v>117</v>
      </c>
      <c r="L40" s="275"/>
      <c r="M40" s="275"/>
      <c r="N40" s="275"/>
      <c r="O40" s="275"/>
      <c r="P40" s="276"/>
    </row>
    <row r="41" s="177" customFormat="true" ht="12.75" hidden="false" customHeight="true" outlineLevel="0" collapsed="false">
      <c r="A41" s="174"/>
      <c r="B41" s="174"/>
      <c r="C41" s="174"/>
      <c r="D41" s="175"/>
      <c r="E41" s="174"/>
      <c r="F41" s="174"/>
      <c r="G41" s="174"/>
      <c r="H41" s="176"/>
      <c r="I41" s="176"/>
      <c r="J41" s="176"/>
      <c r="K41" s="174"/>
      <c r="L41" s="176"/>
      <c r="M41" s="176"/>
      <c r="N41" s="174"/>
      <c r="O41" s="174"/>
      <c r="P41" s="174"/>
    </row>
    <row r="42" s="177" customFormat="true" ht="12.75" hidden="false" customHeight="true" outlineLevel="0" collapsed="false">
      <c r="A42" s="277"/>
      <c r="B42" s="277"/>
      <c r="C42" s="277"/>
      <c r="D42" s="277"/>
      <c r="E42" s="277"/>
      <c r="F42" s="278"/>
      <c r="G42" s="174"/>
      <c r="H42" s="176"/>
      <c r="I42" s="176"/>
      <c r="J42" s="279" t="n">
        <f aca="false"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280" t="str">
        <f aca="false">IF(Voreinstellungen!A28="","",REPT(Voreinstellungen!A28,1) &amp; " (" &amp; REPT(Voreinstellungen!B28,1) &amp; ")")</f>
        <v>Bereitschaft (B)</v>
      </c>
      <c r="L42" s="280"/>
      <c r="M42" s="280"/>
      <c r="N42" s="280"/>
      <c r="O42" s="280"/>
      <c r="P42" s="281" t="n">
        <f aca="false"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="177" customFormat="true" ht="12.75" hidden="false" customHeight="true" outlineLevel="0" collapsed="false">
      <c r="A43" s="282"/>
      <c r="B43" s="282"/>
      <c r="C43" s="282"/>
      <c r="D43" s="282"/>
      <c r="E43" s="282"/>
      <c r="F43" s="283"/>
      <c r="G43" s="174"/>
      <c r="H43" s="176"/>
      <c r="I43" s="176"/>
      <c r="J43" s="284" t="n">
        <f aca="false"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285" t="str">
        <f aca="false">IF(Voreinstellungen!A29="","",REPT(Voreinstellungen!A29,1) &amp; " (" &amp; REPT(Voreinstellungen!B29,1) &amp; ")")</f>
        <v>Eigener Code 1 (E1)</v>
      </c>
      <c r="L43" s="285"/>
      <c r="M43" s="285"/>
      <c r="N43" s="285"/>
      <c r="O43" s="285"/>
      <c r="P43" s="267" t="n">
        <f aca="false"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="177" customFormat="true" ht="12.75" hidden="false" customHeight="true" outlineLevel="0" collapsed="false">
      <c r="A44" s="286" t="s">
        <v>70</v>
      </c>
      <c r="B44" s="286"/>
      <c r="C44" s="286"/>
      <c r="D44" s="286"/>
      <c r="E44" s="286"/>
      <c r="F44" s="287" t="s">
        <v>118</v>
      </c>
      <c r="G44" s="174"/>
      <c r="H44" s="176"/>
      <c r="I44" s="176"/>
      <c r="J44" s="284" t="n">
        <f aca="false"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285" t="str">
        <f aca="false">IF(Voreinstellungen!A30="","",REPT(Voreinstellungen!A30,1) &amp; " (" &amp; REPT(Voreinstellungen!B30,1) &amp; ")")</f>
        <v>Eigener Code 2 (E2)</v>
      </c>
      <c r="L44" s="285"/>
      <c r="M44" s="285"/>
      <c r="N44" s="285"/>
      <c r="O44" s="285"/>
      <c r="P44" s="267" t="str">
        <f aca="false"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="177" customFormat="true" ht="12.75" hidden="false" customHeight="true" outlineLevel="0" collapsed="false">
      <c r="A45" s="277"/>
      <c r="B45" s="277"/>
      <c r="C45" s="277"/>
      <c r="D45" s="277"/>
      <c r="E45" s="277"/>
      <c r="F45" s="278"/>
      <c r="G45" s="174"/>
      <c r="H45" s="176"/>
      <c r="I45" s="176"/>
      <c r="J45" s="284" t="n">
        <f aca="false"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285" t="str">
        <f aca="false">IF(Voreinstellungen!A31="","",REPT(Voreinstellungen!A31,1) &amp; " (" &amp; REPT(Voreinstellungen!B31,1) &amp; ")")</f>
        <v>Eigener Code 3 (E3)</v>
      </c>
      <c r="L45" s="285"/>
      <c r="M45" s="285"/>
      <c r="N45" s="285"/>
      <c r="O45" s="285"/>
      <c r="P45" s="267" t="str">
        <f aca="false"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="177" customFormat="true" ht="12.75" hidden="false" customHeight="true" outlineLevel="0" collapsed="false">
      <c r="A46" s="282"/>
      <c r="B46" s="282"/>
      <c r="C46" s="282"/>
      <c r="D46" s="282"/>
      <c r="E46" s="282"/>
      <c r="F46" s="283"/>
      <c r="G46" s="174"/>
      <c r="H46" s="176"/>
      <c r="I46" s="176"/>
      <c r="J46" s="284" t="n">
        <f aca="false"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285" t="str">
        <f aca="false">IF(Voreinstellungen!A32="","",REPT(Voreinstellungen!A32,1) &amp; " (" &amp; REPT(Voreinstellungen!B32,1) &amp; ")")</f>
        <v>Eigener Code 4 (E4)</v>
      </c>
      <c r="L46" s="285"/>
      <c r="M46" s="285"/>
      <c r="N46" s="285"/>
      <c r="O46" s="285"/>
      <c r="P46" s="267" t="str">
        <f aca="false"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="177" customFormat="true" ht="12.75" hidden="false" customHeight="true" outlineLevel="0" collapsed="false">
      <c r="A47" s="286" t="s">
        <v>70</v>
      </c>
      <c r="B47" s="286"/>
      <c r="C47" s="286"/>
      <c r="D47" s="286"/>
      <c r="E47" s="286"/>
      <c r="F47" s="287" t="s">
        <v>119</v>
      </c>
      <c r="G47" s="174"/>
      <c r="H47" s="176"/>
      <c r="I47" s="176"/>
      <c r="J47" s="288" t="n">
        <f aca="false"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289" t="str">
        <f aca="false">IF(Voreinstellungen!A33="","",REPT(Voreinstellungen!A33,1) &amp; " (" &amp; REPT(Voreinstellungen!B33,1) &amp; ")")</f>
        <v>Eigener Code 5 (E5)</v>
      </c>
      <c r="L47" s="289"/>
      <c r="M47" s="289"/>
      <c r="N47" s="289"/>
      <c r="O47" s="289"/>
      <c r="P47" s="290" t="str">
        <f aca="false"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NucrV8lJB60XPRnJ2P+XFuIOZ43xCj/RZ61epINMY/vX3xBFE1ylR0E/jbcCwhipix0grZgu5Bu05mQ2nT3xwg==" saltValue="UWZAQEtZB10BKlWyTeUbNw==" spinCount="100000" sheet="true" objects="true" scenarios="true" selectLockedCells="true"/>
  <mergeCells count="15">
    <mergeCell ref="A1:G2"/>
    <mergeCell ref="O1:P1"/>
    <mergeCell ref="O2:P2"/>
    <mergeCell ref="H3:I3"/>
    <mergeCell ref="K36:O36"/>
    <mergeCell ref="K37:O37"/>
    <mergeCell ref="K38:O38"/>
    <mergeCell ref="K39:O39"/>
    <mergeCell ref="K40:O40"/>
    <mergeCell ref="K42:O42"/>
    <mergeCell ref="K43:O43"/>
    <mergeCell ref="K44:O44"/>
    <mergeCell ref="K45:O45"/>
    <mergeCell ref="K46:O46"/>
    <mergeCell ref="K47:O47"/>
  </mergeCells>
  <conditionalFormatting sqref="J36:J47">
    <cfRule type="expression" priority="2" aboveAverage="0" equalAverage="0" bottom="0" percent="0" rank="0" text="" dxfId="32">
      <formula>MOD(J36,1)=0</formula>
    </cfRule>
  </conditionalFormatting>
  <conditionalFormatting sqref="O4:P34 A34:M34 A4:C33 F4:M33">
    <cfRule type="expression" priority="3" aboveAverage="0" equalAverage="0" bottom="0" percent="0" rank="0" text="" dxfId="33">
      <formula>WEEKDAY($A4,2)=6</formula>
    </cfRule>
    <cfRule type="expression" priority="4" aboveAverage="0" equalAverage="0" bottom="0" percent="0" rank="0" text="" dxfId="34">
      <formula>OR(WEEKDAY($A4,2)=7,$C4&lt;&gt;"")</formula>
    </cfRule>
  </conditionalFormatting>
  <conditionalFormatting sqref="D6:D34">
    <cfRule type="expression" priority="5" aboveAverage="0" equalAverage="0" bottom="0" percent="0" rank="0" text="" dxfId="35">
      <formula>ISTEXT($D6)</formula>
    </cfRule>
  </conditionalFormatting>
  <conditionalFormatting sqref="E6:E34">
    <cfRule type="expression" priority="6" aboveAverage="0" equalAverage="0" bottom="0" percent="0" rank="0" text="" dxfId="36">
      <formula>ISTEXT($E6)</formula>
    </cfRule>
  </conditionalFormatting>
  <conditionalFormatting sqref="F5:F34 F4:H4 G5:H33">
    <cfRule type="expression" priority="7" aboveAverage="0" equalAverage="0" bottom="0" percent="0" rank="0" text="" dxfId="37">
      <formula>ISTEXT($F4)</formula>
    </cfRule>
  </conditionalFormatting>
  <conditionalFormatting sqref="G6:G34">
    <cfRule type="expression" priority="8" aboveAverage="0" equalAverage="0" bottom="0" percent="0" rank="0" text="" dxfId="38">
      <formula>ISTEXT($G4)</formula>
    </cfRule>
  </conditionalFormatting>
  <conditionalFormatting sqref="H6:H34">
    <cfRule type="expression" priority="9" aboveAverage="0" equalAverage="0" bottom="0" percent="0" rank="0" text="" dxfId="39">
      <formula>ISTEXT($H5)</formula>
    </cfRule>
  </conditionalFormatting>
  <conditionalFormatting sqref="N4:N34">
    <cfRule type="expression" priority="10" aboveAverage="0" equalAverage="0" bottom="0" percent="0" rank="0" text="" dxfId="40">
      <formula>WEEKDAY($A4,2)=6</formula>
    </cfRule>
    <cfRule type="expression" priority="11" aboveAverage="0" equalAverage="0" bottom="0" percent="0" rank="0" text="" dxfId="41">
      <formula>OR(WEEKDAY($A4,2)=7,$C4&lt;&gt;"")</formula>
    </cfRule>
  </conditionalFormatting>
  <conditionalFormatting sqref="D4:E33">
    <cfRule type="expression" priority="12" aboveAverage="0" equalAverage="0" bottom="0" percent="0" rank="0" text="" dxfId="9">
      <formula>ISTEXT($E4)</formula>
    </cfRule>
  </conditionalFormatting>
  <conditionalFormatting sqref="D4:E33">
    <cfRule type="expression" priority="13" aboveAverage="0" equalAverage="0" bottom="0" percent="0" rank="0" text="" dxfId="1">
      <formula>WEEKDAY($A4,2)=6</formula>
    </cfRule>
    <cfRule type="expression" priority="14" aboveAverage="0" equalAverage="0" bottom="0" percent="0" rank="0" text="" dxfId="2">
      <formula>OR(WEEKDAY($A4,2)=7,$C4&lt;&gt;"")</formula>
    </cfRule>
  </conditionalFormatting>
  <conditionalFormatting sqref="D4:E33">
    <cfRule type="expression" priority="15" aboveAverage="0" equalAverage="0" bottom="0" percent="0" rank="0" text="" dxfId="3">
      <formula>ISTEXT($D4)</formula>
    </cfRule>
  </conditionalFormatting>
  <dataValidations count="1">
    <dataValidation allowBlank="false" operator="between" showDropDown="false" showErrorMessage="true" showInputMessage="false" sqref="J4:J34" type="list">
      <formula1>CodeList</formula1>
      <formula2>0</formula2>
    </dataValidation>
  </dataValidations>
  <printOptions headings="false" gridLines="false" gridLinesSet="true" horizontalCentered="true" verticalCentered="true"/>
  <pageMargins left="0.236111111111111" right="0.236111111111111" top="0.236111111111111" bottom="0.23611111111111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LibreOffice/7.0.4.2$Windows_X86_64 LibreOffice_project/dcf040e67528d9187c66b2379df5ea4407429775</Application>
  <AppVersion>15.0000</AppVersion>
  <Company>Steffen Hanske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2012-09-18T05:54:06Z</dcterms:created>
  <dc:creator>Steffen Hanske</dc:creator>
  <dc:description/>
  <dc:language>de-DE</dc:language>
  <cp:lastModifiedBy/>
  <dcterms:modified xsi:type="dcterms:W3CDTF">2021-02-28T10:32:58Z</dcterms:modified>
  <cp:revision>23</cp:revision>
  <dc:subject/>
  <dc:title>Arbeitszeiterfassung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