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mc:AlternateContent xmlns:mc="http://schemas.openxmlformats.org/markup-compatibility/2006">
    <mc:Choice Requires="x15">
      <x15ac:absPath xmlns:x15ac="http://schemas.microsoft.com/office/spreadsheetml/2010/11/ac" url="/Users/JoRo/Documents/Programming/Repositories/samm/Supporting Resources/v1.5/MarkDown/Draft/"/>
    </mc:Choice>
  </mc:AlternateContent>
  <xr:revisionPtr revIDLastSave="0" documentId="13_ncr:1_{13579991-1D7A-8348-B3DC-2847B5A61E57}" xr6:coauthVersionLast="43" xr6:coauthVersionMax="43" xr10:uidLastSave="{00000000-0000-0000-0000-000000000000}"/>
  <bookViews>
    <workbookView xWindow="10320" yWindow="-23540" windowWidth="38400" windowHeight="2308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W134" i="9" l="1"/>
  <c r="W133" i="9"/>
  <c r="S134" i="9"/>
  <c r="S133" i="9"/>
  <c r="O134" i="9"/>
  <c r="O133" i="9"/>
  <c r="K133" i="9"/>
  <c r="K134" i="9"/>
  <c r="G440" i="2"/>
  <c r="G445" i="2"/>
  <c r="K131" i="9"/>
  <c r="O131" i="9"/>
  <c r="S131" i="9"/>
  <c r="T129" i="9" s="1"/>
  <c r="W131" i="9"/>
  <c r="W130" i="9"/>
  <c r="X129" i="9" s="1"/>
  <c r="S130" i="9"/>
  <c r="O130" i="9"/>
  <c r="K130" i="9"/>
  <c r="E131" i="9"/>
  <c r="G131" i="9" s="1"/>
  <c r="P129" i="9" l="1"/>
  <c r="G430" i="2"/>
  <c r="G435" i="2"/>
  <c r="K126" i="9"/>
  <c r="W127" i="9"/>
  <c r="W126" i="9"/>
  <c r="W125" i="9"/>
  <c r="S127" i="9"/>
  <c r="S126" i="9"/>
  <c r="S125" i="9"/>
  <c r="O127" i="9"/>
  <c r="O126" i="9"/>
  <c r="O125" i="9"/>
  <c r="K125" i="9"/>
  <c r="E125" i="9"/>
  <c r="E127" i="9" l="1"/>
  <c r="G127" i="9" s="1"/>
  <c r="G125" i="9"/>
  <c r="G420" i="2"/>
  <c r="G411" i="2"/>
  <c r="L138" i="5" l="1"/>
  <c r="L106" i="5" l="1"/>
  <c r="L42" i="5"/>
  <c r="L74" i="5"/>
  <c r="L66" i="5"/>
  <c r="Z15" i="5"/>
  <c r="Z27" i="5"/>
  <c r="Z23" i="5"/>
  <c r="Z19" i="5"/>
  <c r="E171" i="9"/>
  <c r="E169" i="9"/>
  <c r="G169" i="9" s="1"/>
  <c r="E168" i="9"/>
  <c r="G168" i="9" s="1"/>
  <c r="E166" i="9"/>
  <c r="G166" i="9" s="1"/>
  <c r="E165" i="9"/>
  <c r="G165" i="9" s="1"/>
  <c r="E172" i="9"/>
  <c r="G172" i="9" s="1"/>
  <c r="C172" i="9"/>
  <c r="C171" i="9"/>
  <c r="C169" i="9"/>
  <c r="C168" i="9"/>
  <c r="C166" i="9"/>
  <c r="C165" i="9"/>
  <c r="W172" i="9"/>
  <c r="S172" i="9"/>
  <c r="O172" i="9"/>
  <c r="K172" i="9"/>
  <c r="W171" i="9"/>
  <c r="X171" i="9" s="1"/>
  <c r="F54" i="3" s="1"/>
  <c r="S171" i="9"/>
  <c r="O171" i="9"/>
  <c r="P171" i="9" s="1"/>
  <c r="K171" i="9"/>
  <c r="G171" i="9"/>
  <c r="W169" i="9"/>
  <c r="S169" i="9"/>
  <c r="O169" i="9"/>
  <c r="K169" i="9"/>
  <c r="W168" i="9"/>
  <c r="S168" i="9"/>
  <c r="T168" i="9" s="1"/>
  <c r="O168" i="9"/>
  <c r="P168" i="9" s="1"/>
  <c r="K168" i="9"/>
  <c r="W166" i="9"/>
  <c r="S166" i="9"/>
  <c r="O166" i="9"/>
  <c r="K166" i="9"/>
  <c r="W165" i="9"/>
  <c r="S165" i="9"/>
  <c r="T165" i="9" s="1"/>
  <c r="O165" i="9"/>
  <c r="K165" i="9"/>
  <c r="E134" i="9"/>
  <c r="G134" i="9" s="1"/>
  <c r="E133" i="9"/>
  <c r="G133" i="9" s="1"/>
  <c r="E130" i="9"/>
  <c r="G130" i="9" s="1"/>
  <c r="E129" i="9"/>
  <c r="G129" i="9" s="1"/>
  <c r="E126" i="9"/>
  <c r="G126" i="9" s="1"/>
  <c r="H125" i="9" s="1"/>
  <c r="C133" i="9"/>
  <c r="C134" i="9"/>
  <c r="C130" i="9"/>
  <c r="C129" i="9"/>
  <c r="C126" i="9"/>
  <c r="C125" i="9"/>
  <c r="L129" i="9"/>
  <c r="W129" i="9"/>
  <c r="S129" i="9"/>
  <c r="O129" i="9"/>
  <c r="K129" i="9"/>
  <c r="K127" i="9"/>
  <c r="L125" i="9" s="1"/>
  <c r="P125" i="9"/>
  <c r="E87" i="9"/>
  <c r="G87" i="9" s="1"/>
  <c r="E88" i="9"/>
  <c r="G88" i="9" s="1"/>
  <c r="E90" i="9"/>
  <c r="G90" i="9" s="1"/>
  <c r="E91" i="9"/>
  <c r="G91" i="9" s="1"/>
  <c r="E93" i="9"/>
  <c r="E94" i="9"/>
  <c r="G94" i="9" s="1"/>
  <c r="C94" i="9"/>
  <c r="C93" i="9"/>
  <c r="C91" i="9"/>
  <c r="C90" i="9"/>
  <c r="C88" i="9"/>
  <c r="C87" i="9"/>
  <c r="W94" i="9"/>
  <c r="S94" i="9"/>
  <c r="O94" i="9"/>
  <c r="K94" i="9"/>
  <c r="W93" i="9"/>
  <c r="S93" i="9"/>
  <c r="O93" i="9"/>
  <c r="K93" i="9"/>
  <c r="G93" i="9"/>
  <c r="W91" i="9"/>
  <c r="S91" i="9"/>
  <c r="O91" i="9"/>
  <c r="K91" i="9"/>
  <c r="W90" i="9"/>
  <c r="S90" i="9"/>
  <c r="O90" i="9"/>
  <c r="K90" i="9"/>
  <c r="W88" i="9"/>
  <c r="S88" i="9"/>
  <c r="O88" i="9"/>
  <c r="K88" i="9"/>
  <c r="W87" i="9"/>
  <c r="S87" i="9"/>
  <c r="T87" i="9" s="1"/>
  <c r="O87" i="9"/>
  <c r="K87" i="9"/>
  <c r="E53" i="9"/>
  <c r="G53" i="9" s="1"/>
  <c r="E52" i="9"/>
  <c r="G52" i="9" s="1"/>
  <c r="E50" i="9"/>
  <c r="G50" i="9" s="1"/>
  <c r="E49" i="9"/>
  <c r="G49" i="9" s="1"/>
  <c r="E56" i="9"/>
  <c r="G56" i="9" s="1"/>
  <c r="E55" i="9"/>
  <c r="G55" i="9" s="1"/>
  <c r="C55" i="9"/>
  <c r="C56" i="9"/>
  <c r="C53" i="9"/>
  <c r="C52" i="9"/>
  <c r="C50" i="9"/>
  <c r="C49" i="9"/>
  <c r="W56" i="9"/>
  <c r="S56" i="9"/>
  <c r="O56" i="9"/>
  <c r="K56" i="9"/>
  <c r="W55" i="9"/>
  <c r="X55" i="9" s="1"/>
  <c r="F42" i="3" s="1"/>
  <c r="S55" i="9"/>
  <c r="T55" i="9" s="1"/>
  <c r="O55" i="9"/>
  <c r="K55" i="9"/>
  <c r="W53" i="9"/>
  <c r="S53" i="9"/>
  <c r="O53" i="9"/>
  <c r="K53" i="9"/>
  <c r="W52" i="9"/>
  <c r="X52" i="9" s="1"/>
  <c r="E42" i="3" s="1"/>
  <c r="S52" i="9"/>
  <c r="O52" i="9"/>
  <c r="K52" i="9"/>
  <c r="W50" i="9"/>
  <c r="S50" i="9"/>
  <c r="O50" i="9"/>
  <c r="K50" i="9"/>
  <c r="W49" i="9"/>
  <c r="S49" i="9"/>
  <c r="O49" i="9"/>
  <c r="P49" i="9" s="1"/>
  <c r="K49" i="9"/>
  <c r="C59" i="9"/>
  <c r="E59" i="9"/>
  <c r="G59" i="9" s="1"/>
  <c r="K59" i="9"/>
  <c r="O59" i="9"/>
  <c r="S59" i="9"/>
  <c r="W59" i="9"/>
  <c r="C60" i="9"/>
  <c r="E60" i="9"/>
  <c r="G60" i="9" s="1"/>
  <c r="K60" i="9"/>
  <c r="O60" i="9"/>
  <c r="S60" i="9"/>
  <c r="W60" i="9"/>
  <c r="C62" i="9"/>
  <c r="E62" i="9"/>
  <c r="G62" i="9" s="1"/>
  <c r="K62" i="9"/>
  <c r="O62" i="9"/>
  <c r="S62" i="9"/>
  <c r="W62" i="9"/>
  <c r="C63" i="9"/>
  <c r="E63" i="9"/>
  <c r="G63" i="9" s="1"/>
  <c r="K63" i="9"/>
  <c r="O63" i="9"/>
  <c r="S63" i="9"/>
  <c r="W63" i="9"/>
  <c r="C64" i="9"/>
  <c r="E64" i="9"/>
  <c r="G64" i="9" s="1"/>
  <c r="K64" i="9"/>
  <c r="O64" i="9"/>
  <c r="S64" i="9"/>
  <c r="W64" i="9"/>
  <c r="H129" i="9" l="1"/>
  <c r="P133" i="9"/>
  <c r="Q125" i="9" s="1"/>
  <c r="E23" i="5" s="1"/>
  <c r="AC23" i="5" s="1"/>
  <c r="L55" i="9"/>
  <c r="X125" i="9"/>
  <c r="D50" i="3" s="1"/>
  <c r="T125" i="9"/>
  <c r="T133" i="9"/>
  <c r="P165" i="9"/>
  <c r="Q165" i="9" s="1"/>
  <c r="E27" i="5" s="1"/>
  <c r="F27" i="5" s="1"/>
  <c r="L165" i="9"/>
  <c r="T171" i="9"/>
  <c r="U165" i="9" s="1"/>
  <c r="G27" i="5" s="1"/>
  <c r="L171" i="9"/>
  <c r="X165" i="9"/>
  <c r="D54" i="3" s="1"/>
  <c r="P93" i="9"/>
  <c r="P90" i="9"/>
  <c r="L133" i="9"/>
  <c r="M125" i="9" s="1"/>
  <c r="C23" i="5" s="1"/>
  <c r="X133" i="9"/>
  <c r="F50" i="3" s="1"/>
  <c r="E50" i="3"/>
  <c r="X93" i="9"/>
  <c r="F46" i="3" s="1"/>
  <c r="X90" i="9"/>
  <c r="E46" i="3" s="1"/>
  <c r="X168" i="9"/>
  <c r="E54" i="3" s="1"/>
  <c r="L168" i="9"/>
  <c r="H168" i="9"/>
  <c r="H165" i="9"/>
  <c r="H171" i="9"/>
  <c r="H133" i="9"/>
  <c r="H55" i="9"/>
  <c r="H52" i="9"/>
  <c r="P87" i="9"/>
  <c r="L87" i="9"/>
  <c r="L93" i="9"/>
  <c r="X87" i="9"/>
  <c r="D46" i="3" s="1"/>
  <c r="H93" i="9"/>
  <c r="T90" i="9"/>
  <c r="H90" i="9"/>
  <c r="L90" i="9"/>
  <c r="T93" i="9"/>
  <c r="H87" i="9"/>
  <c r="L59" i="9"/>
  <c r="P55" i="9"/>
  <c r="H49" i="9"/>
  <c r="P59" i="9"/>
  <c r="T49" i="9"/>
  <c r="L52" i="9"/>
  <c r="L49" i="9"/>
  <c r="P52" i="9"/>
  <c r="X49" i="9"/>
  <c r="T52" i="9"/>
  <c r="X62" i="9"/>
  <c r="H59" i="9"/>
  <c r="H62" i="9"/>
  <c r="T59" i="9"/>
  <c r="T62" i="9"/>
  <c r="L62" i="9"/>
  <c r="X59" i="9"/>
  <c r="P62" i="9"/>
  <c r="Y54" i="3"/>
  <c r="G253" i="2"/>
  <c r="G464" i="2"/>
  <c r="G501" i="2"/>
  <c r="G514" i="2"/>
  <c r="G587" i="2"/>
  <c r="G557" i="2"/>
  <c r="G593" i="2"/>
  <c r="G563" i="2"/>
  <c r="G456" i="2"/>
  <c r="G581" i="2"/>
  <c r="G574" i="2"/>
  <c r="G568" i="2"/>
  <c r="G545" i="2"/>
  <c r="G531" i="2"/>
  <c r="G506" i="2"/>
  <c r="G496" i="2"/>
  <c r="G490" i="2"/>
  <c r="G484" i="2"/>
  <c r="G478" i="2"/>
  <c r="G474" i="2"/>
  <c r="G460" i="2"/>
  <c r="G452" i="2"/>
  <c r="G518" i="2"/>
  <c r="G388" i="2"/>
  <c r="G406" i="2"/>
  <c r="G425" i="2"/>
  <c r="G416" i="2"/>
  <c r="H411" i="2" s="1"/>
  <c r="G403" i="2"/>
  <c r="G398" i="2"/>
  <c r="G394" i="2"/>
  <c r="G383" i="2"/>
  <c r="G378" i="2"/>
  <c r="G361" i="2"/>
  <c r="G370" i="2"/>
  <c r="G351" i="2"/>
  <c r="G333" i="2"/>
  <c r="G355" i="2"/>
  <c r="G339" i="2"/>
  <c r="G328" i="2"/>
  <c r="G321" i="2"/>
  <c r="G313" i="2"/>
  <c r="G293" i="2"/>
  <c r="G243" i="2"/>
  <c r="G260" i="2"/>
  <c r="G299" i="2"/>
  <c r="G305" i="2"/>
  <c r="G275" i="2"/>
  <c r="G270" i="2"/>
  <c r="G286" i="2"/>
  <c r="G280" i="2"/>
  <c r="G266" i="2"/>
  <c r="G248" i="2"/>
  <c r="G236" i="2"/>
  <c r="G233" i="2"/>
  <c r="G229" i="2"/>
  <c r="G222" i="2"/>
  <c r="G216" i="2"/>
  <c r="G210" i="2"/>
  <c r="G203" i="2"/>
  <c r="G199" i="2"/>
  <c r="G195" i="2"/>
  <c r="G191" i="2"/>
  <c r="G187" i="2"/>
  <c r="G175" i="2"/>
  <c r="G181" i="2"/>
  <c r="G161" i="2"/>
  <c r="G167" i="2"/>
  <c r="G137" i="2"/>
  <c r="G155" i="2"/>
  <c r="G142" i="2"/>
  <c r="G148" i="2"/>
  <c r="G130" i="2"/>
  <c r="G118" i="2"/>
  <c r="G111" i="2"/>
  <c r="G100" i="2"/>
  <c r="G81" i="2"/>
  <c r="G73" i="2"/>
  <c r="G65" i="2"/>
  <c r="G89" i="2"/>
  <c r="G62" i="2"/>
  <c r="G56" i="2"/>
  <c r="G48" i="2"/>
  <c r="G35" i="2"/>
  <c r="G41" i="2"/>
  <c r="G44" i="2"/>
  <c r="G28" i="2"/>
  <c r="G23" i="2"/>
  <c r="G18" i="2"/>
  <c r="U125" i="9" l="1"/>
  <c r="G23" i="5" s="1"/>
  <c r="H23" i="5" s="1"/>
  <c r="AC27" i="5"/>
  <c r="F23" i="5"/>
  <c r="AB27" i="5"/>
  <c r="H27" i="5"/>
  <c r="U87" i="9"/>
  <c r="G19" i="5" s="1"/>
  <c r="M165" i="9"/>
  <c r="C27" i="5" s="1"/>
  <c r="Q87" i="9"/>
  <c r="E19" i="5" s="1"/>
  <c r="AC19" i="5" s="1"/>
  <c r="Y165" i="9"/>
  <c r="H286" i="2"/>
  <c r="H299" i="2"/>
  <c r="I49" i="9"/>
  <c r="I125" i="9"/>
  <c r="I165" i="9"/>
  <c r="D23" i="5"/>
  <c r="AD23" i="5"/>
  <c r="Y125" i="9"/>
  <c r="Y87" i="9"/>
  <c r="Y49" i="9"/>
  <c r="D42" i="3"/>
  <c r="M87" i="9"/>
  <c r="C19" i="5" s="1"/>
  <c r="Q49" i="9"/>
  <c r="E15" i="5" s="1"/>
  <c r="I87" i="9"/>
  <c r="U49" i="9"/>
  <c r="G15" i="5" s="1"/>
  <c r="M49" i="9"/>
  <c r="C15" i="5" s="1"/>
  <c r="AD15" i="5" s="1"/>
  <c r="H18" i="2"/>
  <c r="AB23" i="5" l="1"/>
  <c r="C50" i="3"/>
  <c r="I23" i="5"/>
  <c r="AA23" i="5" s="1"/>
  <c r="AD27" i="5"/>
  <c r="D27" i="5"/>
  <c r="AB15" i="5"/>
  <c r="H15" i="5"/>
  <c r="F19" i="5"/>
  <c r="C54" i="3"/>
  <c r="I27" i="5"/>
  <c r="AA27" i="5" s="1"/>
  <c r="H19" i="5"/>
  <c r="AB19" i="5"/>
  <c r="C42" i="3"/>
  <c r="I15" i="5"/>
  <c r="AA15" i="5" s="1"/>
  <c r="F15" i="5"/>
  <c r="AC15" i="5"/>
  <c r="C46" i="3"/>
  <c r="I19" i="5"/>
  <c r="AA19" i="5" s="1"/>
  <c r="D19" i="5"/>
  <c r="AD19" i="5"/>
  <c r="D15" i="5"/>
  <c r="H587" i="2"/>
  <c r="F29" i="3" s="1"/>
  <c r="H574" i="2"/>
  <c r="E29" i="3" s="1"/>
  <c r="H563" i="2"/>
  <c r="D29" i="3" s="1"/>
  <c r="H440" i="2"/>
  <c r="F25" i="3" s="1"/>
  <c r="H425" i="2"/>
  <c r="D25" i="3"/>
  <c r="E25" i="3" l="1"/>
  <c r="J411" i="2"/>
  <c r="B23" i="5" s="1"/>
  <c r="J563" i="2"/>
  <c r="B27" i="5" s="1"/>
  <c r="F21" i="3"/>
  <c r="E21" i="3"/>
  <c r="H275" i="2"/>
  <c r="D21" i="3" s="1"/>
  <c r="H137" i="2"/>
  <c r="D17" i="3" s="1"/>
  <c r="H161" i="2"/>
  <c r="F17" i="3" s="1"/>
  <c r="H148" i="2"/>
  <c r="E17" i="3" s="1"/>
  <c r="K142" i="9"/>
  <c r="K139" i="9"/>
  <c r="K137" i="9"/>
  <c r="O142" i="9"/>
  <c r="O139" i="9"/>
  <c r="O137" i="9"/>
  <c r="S137" i="9"/>
  <c r="S139" i="9"/>
  <c r="S142" i="9"/>
  <c r="W142" i="9"/>
  <c r="W139" i="9"/>
  <c r="W137" i="9"/>
  <c r="E142" i="9"/>
  <c r="G142" i="9" s="1"/>
  <c r="E139" i="9"/>
  <c r="G139" i="9" s="1"/>
  <c r="E137" i="9"/>
  <c r="G137"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09" i="9"/>
  <c r="S109" i="9"/>
  <c r="O109" i="9"/>
  <c r="K109" i="9"/>
  <c r="E109" i="9"/>
  <c r="G109" i="9" s="1"/>
  <c r="E24" i="9"/>
  <c r="G24" i="9" s="1"/>
  <c r="E84" i="9"/>
  <c r="G84" i="9" s="1"/>
  <c r="C6" i="3"/>
  <c r="C5" i="3"/>
  <c r="B1" i="2"/>
  <c r="D12" i="9"/>
  <c r="D13" i="9"/>
  <c r="D14" i="9"/>
  <c r="K123" i="9"/>
  <c r="O123" i="9"/>
  <c r="S123" i="9"/>
  <c r="W123" i="9"/>
  <c r="E123" i="9"/>
  <c r="G123" i="9" s="1"/>
  <c r="K113" i="9"/>
  <c r="O113" i="9"/>
  <c r="S113" i="9"/>
  <c r="W113" i="9"/>
  <c r="E113" i="9"/>
  <c r="G113" i="9" s="1"/>
  <c r="G373" i="2"/>
  <c r="W104" i="9"/>
  <c r="S104" i="9"/>
  <c r="O104" i="9"/>
  <c r="K104" i="9"/>
  <c r="E104" i="9"/>
  <c r="G104" i="9" s="1"/>
  <c r="G344" i="2"/>
  <c r="K84" i="9"/>
  <c r="O84" i="9"/>
  <c r="S84" i="9"/>
  <c r="W84" i="9"/>
  <c r="W119" i="9"/>
  <c r="S119" i="9"/>
  <c r="O119" i="9"/>
  <c r="K119" i="9"/>
  <c r="E119" i="9"/>
  <c r="G119" i="9" s="1"/>
  <c r="W147" i="9"/>
  <c r="S147" i="9"/>
  <c r="O147" i="9"/>
  <c r="K147" i="9"/>
  <c r="E147" i="9"/>
  <c r="G147" i="9" s="1"/>
  <c r="W153" i="9"/>
  <c r="S153" i="9"/>
  <c r="O153" i="9"/>
  <c r="K153" i="9"/>
  <c r="E153" i="9"/>
  <c r="G153" i="9" s="1"/>
  <c r="W162" i="9"/>
  <c r="S162" i="9"/>
  <c r="O162" i="9"/>
  <c r="K162" i="9"/>
  <c r="E162" i="9"/>
  <c r="G162" i="9" s="1"/>
  <c r="G553" i="2"/>
  <c r="H553" i="2" s="1"/>
  <c r="W163" i="9"/>
  <c r="S163" i="9"/>
  <c r="O163" i="9"/>
  <c r="K163" i="9"/>
  <c r="E163" i="9"/>
  <c r="G163" i="9" s="1"/>
  <c r="W85" i="9"/>
  <c r="S85" i="9"/>
  <c r="O85" i="9"/>
  <c r="K85" i="9"/>
  <c r="E85" i="9"/>
  <c r="G85" i="9" s="1"/>
  <c r="K41" i="9"/>
  <c r="O41" i="9"/>
  <c r="S41" i="9"/>
  <c r="W41" i="9"/>
  <c r="E41" i="9"/>
  <c r="G41" i="9" s="1"/>
  <c r="G105" i="2"/>
  <c r="W159" i="9"/>
  <c r="W160" i="9"/>
  <c r="W156" i="9"/>
  <c r="W157" i="9"/>
  <c r="W154" i="9"/>
  <c r="W150" i="9"/>
  <c r="W151" i="9"/>
  <c r="W148" i="9"/>
  <c r="W144" i="9"/>
  <c r="W145" i="9"/>
  <c r="W141" i="9"/>
  <c r="W138" i="9"/>
  <c r="W122" i="9"/>
  <c r="W120" i="9"/>
  <c r="W115" i="9"/>
  <c r="W116" i="9"/>
  <c r="W117" i="9"/>
  <c r="W112" i="9"/>
  <c r="W110" i="9"/>
  <c r="W106" i="9"/>
  <c r="W107" i="9"/>
  <c r="W103" i="9"/>
  <c r="X103" i="9" s="1"/>
  <c r="F47" i="3" s="1"/>
  <c r="W100" i="9"/>
  <c r="W101" i="9"/>
  <c r="W97" i="9"/>
  <c r="W98" i="9"/>
  <c r="W81" i="9"/>
  <c r="W82" i="9"/>
  <c r="W78" i="9"/>
  <c r="W79" i="9"/>
  <c r="W75" i="9"/>
  <c r="W76" i="9"/>
  <c r="W72" i="9"/>
  <c r="W73" i="9"/>
  <c r="W69" i="9"/>
  <c r="W70" i="9"/>
  <c r="W66" i="9"/>
  <c r="W67" i="9"/>
  <c r="E43" i="3"/>
  <c r="D43" i="3"/>
  <c r="W46" i="9"/>
  <c r="W47" i="9"/>
  <c r="W43" i="9"/>
  <c r="W44" i="9"/>
  <c r="W40" i="9"/>
  <c r="W37" i="9"/>
  <c r="W34" i="9"/>
  <c r="W32" i="9"/>
  <c r="W20" i="9"/>
  <c r="W24" i="9"/>
  <c r="W25" i="9"/>
  <c r="W28" i="9"/>
  <c r="W29" i="9"/>
  <c r="Y38" i="3"/>
  <c r="X38" i="3"/>
  <c r="W38" i="3"/>
  <c r="V38" i="3"/>
  <c r="AE11" i="5"/>
  <c r="AD11" i="5"/>
  <c r="AC11" i="5"/>
  <c r="AB11" i="5"/>
  <c r="AA11" i="5"/>
  <c r="S159" i="9"/>
  <c r="S160" i="9"/>
  <c r="S156" i="9"/>
  <c r="S157" i="9"/>
  <c r="O159" i="9"/>
  <c r="O160" i="9"/>
  <c r="O156" i="9"/>
  <c r="O157" i="9"/>
  <c r="K159" i="9"/>
  <c r="K160" i="9"/>
  <c r="K156" i="9"/>
  <c r="K157" i="9"/>
  <c r="S154" i="9"/>
  <c r="S148" i="9"/>
  <c r="S150" i="9"/>
  <c r="S151" i="9"/>
  <c r="O148" i="9"/>
  <c r="O150" i="9"/>
  <c r="O151" i="9"/>
  <c r="O154" i="9"/>
  <c r="K148" i="9"/>
  <c r="K150" i="9"/>
  <c r="K151" i="9"/>
  <c r="K154" i="9"/>
  <c r="S145" i="9"/>
  <c r="S144" i="9"/>
  <c r="S138" i="9"/>
  <c r="S141" i="9"/>
  <c r="O145" i="9"/>
  <c r="O144" i="9"/>
  <c r="O138" i="9"/>
  <c r="O141" i="9"/>
  <c r="K138" i="9"/>
  <c r="K141" i="9"/>
  <c r="L141" i="9" s="1"/>
  <c r="K144" i="9"/>
  <c r="K145" i="9"/>
  <c r="S122" i="9"/>
  <c r="S115" i="9"/>
  <c r="S116" i="9"/>
  <c r="S117" i="9"/>
  <c r="S120" i="9"/>
  <c r="O115" i="9"/>
  <c r="O116" i="9"/>
  <c r="O117" i="9"/>
  <c r="O120" i="9"/>
  <c r="O122" i="9"/>
  <c r="K115" i="9"/>
  <c r="K116" i="9"/>
  <c r="K117" i="9"/>
  <c r="K120" i="9"/>
  <c r="K122" i="9"/>
  <c r="L122" i="9" s="1"/>
  <c r="S106" i="9"/>
  <c r="S107" i="9"/>
  <c r="S110" i="9"/>
  <c r="S112" i="9"/>
  <c r="O106" i="9"/>
  <c r="O107" i="9"/>
  <c r="O110" i="9"/>
  <c r="O112" i="9"/>
  <c r="K110" i="9"/>
  <c r="K106" i="9"/>
  <c r="K107" i="9"/>
  <c r="K112" i="9"/>
  <c r="S103" i="9"/>
  <c r="S97" i="9"/>
  <c r="S98" i="9"/>
  <c r="S100" i="9"/>
  <c r="S101" i="9"/>
  <c r="O97" i="9"/>
  <c r="O98" i="9"/>
  <c r="O100" i="9"/>
  <c r="O101" i="9"/>
  <c r="O103" i="9"/>
  <c r="K97" i="9"/>
  <c r="K98" i="9"/>
  <c r="K100" i="9"/>
  <c r="K101" i="9"/>
  <c r="K103" i="9"/>
  <c r="S81" i="9"/>
  <c r="S82" i="9"/>
  <c r="S78" i="9"/>
  <c r="S79" i="9"/>
  <c r="O81" i="9"/>
  <c r="O82" i="9"/>
  <c r="O78" i="9"/>
  <c r="O79" i="9"/>
  <c r="K78" i="9"/>
  <c r="K79" i="9"/>
  <c r="K81" i="9"/>
  <c r="K82" i="9"/>
  <c r="S76" i="9"/>
  <c r="S75" i="9"/>
  <c r="S69" i="9"/>
  <c r="S70" i="9"/>
  <c r="S72" i="9"/>
  <c r="S73" i="9"/>
  <c r="O76" i="9"/>
  <c r="O75" i="9"/>
  <c r="O69" i="9"/>
  <c r="O70" i="9"/>
  <c r="O72" i="9"/>
  <c r="O73" i="9"/>
  <c r="K76" i="9"/>
  <c r="K75" i="9"/>
  <c r="K69" i="9"/>
  <c r="K70" i="9"/>
  <c r="K72" i="9"/>
  <c r="K73" i="9"/>
  <c r="S66" i="9"/>
  <c r="S67" i="9"/>
  <c r="O66" i="9"/>
  <c r="O67" i="9"/>
  <c r="K66" i="9"/>
  <c r="K67" i="9"/>
  <c r="S47" i="9"/>
  <c r="S46" i="9"/>
  <c r="S43" i="9"/>
  <c r="S44" i="9"/>
  <c r="S40" i="9"/>
  <c r="O47" i="9"/>
  <c r="O46" i="9"/>
  <c r="O40" i="9"/>
  <c r="P40" i="9" s="1"/>
  <c r="O43" i="9"/>
  <c r="O44" i="9"/>
  <c r="K47" i="9"/>
  <c r="K46" i="9"/>
  <c r="K40" i="9"/>
  <c r="K43" i="9"/>
  <c r="K44" i="9"/>
  <c r="S34" i="9"/>
  <c r="S32" i="9"/>
  <c r="S37" i="9"/>
  <c r="T37" i="9" s="1"/>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0" i="9"/>
  <c r="G160" i="9" s="1"/>
  <c r="E159" i="9"/>
  <c r="G159" i="9" s="1"/>
  <c r="E157" i="9"/>
  <c r="G157" i="9" s="1"/>
  <c r="E156" i="9"/>
  <c r="G156" i="9" s="1"/>
  <c r="E154" i="9"/>
  <c r="G154" i="9" s="1"/>
  <c r="E151" i="9"/>
  <c r="G151" i="9" s="1"/>
  <c r="E150" i="9"/>
  <c r="G150" i="9" s="1"/>
  <c r="E148" i="9"/>
  <c r="G148" i="9" s="1"/>
  <c r="E145" i="9"/>
  <c r="G145" i="9" s="1"/>
  <c r="E144" i="9"/>
  <c r="G144" i="9" s="1"/>
  <c r="E141" i="9"/>
  <c r="G141" i="9" s="1"/>
  <c r="E138" i="9"/>
  <c r="G138" i="9" s="1"/>
  <c r="E122" i="9"/>
  <c r="G122" i="9" s="1"/>
  <c r="E120" i="9"/>
  <c r="G120" i="9" s="1"/>
  <c r="E117" i="9"/>
  <c r="G117" i="9" s="1"/>
  <c r="E116" i="9"/>
  <c r="G116" i="9" s="1"/>
  <c r="E115" i="9"/>
  <c r="G115" i="9" s="1"/>
  <c r="E112" i="9"/>
  <c r="G112" i="9" s="1"/>
  <c r="E110" i="9"/>
  <c r="G110" i="9" s="1"/>
  <c r="E107" i="9"/>
  <c r="G107" i="9" s="1"/>
  <c r="E106" i="9"/>
  <c r="G106" i="9" s="1"/>
  <c r="E103" i="9"/>
  <c r="G103" i="9" s="1"/>
  <c r="E101" i="9"/>
  <c r="G101" i="9" s="1"/>
  <c r="E100" i="9"/>
  <c r="G100" i="9" s="1"/>
  <c r="E98" i="9"/>
  <c r="G98" i="9" s="1"/>
  <c r="E97" i="9"/>
  <c r="G97" i="9" s="1"/>
  <c r="E82" i="9"/>
  <c r="G82" i="9" s="1"/>
  <c r="E81" i="9"/>
  <c r="G81" i="9" s="1"/>
  <c r="E79" i="9"/>
  <c r="G79" i="9" s="1"/>
  <c r="E78" i="9"/>
  <c r="G78" i="9" s="1"/>
  <c r="E76" i="9"/>
  <c r="G76" i="9" s="1"/>
  <c r="E75" i="9"/>
  <c r="G75" i="9" s="1"/>
  <c r="E73" i="9"/>
  <c r="G73" i="9" s="1"/>
  <c r="E72" i="9"/>
  <c r="G72" i="9" s="1"/>
  <c r="E70" i="9"/>
  <c r="G70" i="9" s="1"/>
  <c r="E69" i="9"/>
  <c r="G69" i="9" s="1"/>
  <c r="E67" i="9"/>
  <c r="G67" i="9" s="1"/>
  <c r="E66" i="9"/>
  <c r="G66" i="9" s="1"/>
  <c r="E47" i="9"/>
  <c r="G47" i="9" s="1"/>
  <c r="E46" i="9"/>
  <c r="G46" i="9" s="1"/>
  <c r="E44" i="9"/>
  <c r="G44" i="9" s="1"/>
  <c r="E43" i="9"/>
  <c r="G43" i="9" s="1"/>
  <c r="E40" i="9"/>
  <c r="G40" i="9" s="1"/>
  <c r="E37" i="9"/>
  <c r="G37" i="9" s="1"/>
  <c r="E34" i="9"/>
  <c r="G34" i="9" s="1"/>
  <c r="E32" i="9"/>
  <c r="G32" i="9" s="1"/>
  <c r="C163" i="9"/>
  <c r="C162" i="9"/>
  <c r="C160" i="9"/>
  <c r="C159" i="9"/>
  <c r="C157" i="9"/>
  <c r="C156" i="9"/>
  <c r="C154" i="9"/>
  <c r="C153" i="9"/>
  <c r="C151" i="9"/>
  <c r="C150" i="9"/>
  <c r="C148" i="9"/>
  <c r="C147" i="9"/>
  <c r="C145" i="9"/>
  <c r="C144" i="9"/>
  <c r="C142" i="9"/>
  <c r="C141" i="9"/>
  <c r="C139" i="9"/>
  <c r="C138" i="9"/>
  <c r="C137" i="9"/>
  <c r="C123" i="9"/>
  <c r="C122" i="9"/>
  <c r="C120" i="9"/>
  <c r="C119" i="9"/>
  <c r="C117" i="9"/>
  <c r="C116" i="9"/>
  <c r="C115" i="9"/>
  <c r="C113" i="9"/>
  <c r="C112" i="9"/>
  <c r="C110" i="9"/>
  <c r="C109" i="9"/>
  <c r="C107" i="9"/>
  <c r="C106" i="9"/>
  <c r="C104" i="9"/>
  <c r="C103" i="9"/>
  <c r="C101" i="9"/>
  <c r="C100" i="9"/>
  <c r="C98" i="9"/>
  <c r="C97" i="9"/>
  <c r="C85" i="9"/>
  <c r="C84" i="9"/>
  <c r="C82" i="9"/>
  <c r="C81" i="9"/>
  <c r="C79" i="9"/>
  <c r="C78" i="9"/>
  <c r="C76" i="9"/>
  <c r="C75" i="9"/>
  <c r="C73" i="9"/>
  <c r="C72" i="9"/>
  <c r="C70" i="9"/>
  <c r="C69" i="9"/>
  <c r="C67" i="9"/>
  <c r="C66" i="9"/>
  <c r="D16" i="9"/>
  <c r="D15" i="9"/>
  <c r="C47" i="9"/>
  <c r="C46" i="9"/>
  <c r="C44" i="9"/>
  <c r="C43" i="9"/>
  <c r="C41" i="9"/>
  <c r="C40" i="9"/>
  <c r="C38" i="9"/>
  <c r="C37" i="9"/>
  <c r="C35" i="9"/>
  <c r="C34" i="9"/>
  <c r="C32" i="9"/>
  <c r="C31" i="9"/>
  <c r="C29" i="9"/>
  <c r="C28" i="9"/>
  <c r="C26" i="9"/>
  <c r="C25" i="9"/>
  <c r="C24" i="9"/>
  <c r="C22" i="9"/>
  <c r="C21" i="9"/>
  <c r="C20" i="9"/>
  <c r="Y13" i="3"/>
  <c r="X13" i="3"/>
  <c r="W13" i="3"/>
  <c r="V13" i="3"/>
  <c r="G525" i="2"/>
  <c r="G538" i="2"/>
  <c r="G365"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T112" i="9" l="1"/>
  <c r="T137" i="9"/>
  <c r="X40" i="9"/>
  <c r="X122" i="9"/>
  <c r="F49" i="3" s="1"/>
  <c r="X153" i="9"/>
  <c r="F52" i="3" s="1"/>
  <c r="X31" i="9"/>
  <c r="D40" i="3" s="1"/>
  <c r="P119" i="9"/>
  <c r="X34" i="9"/>
  <c r="E40" i="3" s="1"/>
  <c r="AE27" i="5"/>
  <c r="K27" i="5"/>
  <c r="AE23" i="5"/>
  <c r="K23" i="5"/>
  <c r="X20" i="9"/>
  <c r="P34" i="9"/>
  <c r="H24" i="9"/>
  <c r="T162" i="9"/>
  <c r="X109" i="9"/>
  <c r="E48" i="3" s="1"/>
  <c r="P37" i="9"/>
  <c r="T31" i="9"/>
  <c r="L137" i="9"/>
  <c r="T34" i="9"/>
  <c r="L109" i="9"/>
  <c r="X46" i="9"/>
  <c r="F41" i="3" s="1"/>
  <c r="X66" i="9"/>
  <c r="Y59" i="9" s="1"/>
  <c r="X78" i="9"/>
  <c r="D45" i="3" s="1"/>
  <c r="L162" i="9"/>
  <c r="T84" i="9"/>
  <c r="T66" i="9"/>
  <c r="P75" i="9"/>
  <c r="T69" i="9"/>
  <c r="T78" i="9"/>
  <c r="L159" i="9"/>
  <c r="P159" i="9"/>
  <c r="X81" i="9"/>
  <c r="E45" i="3" s="1"/>
  <c r="P137" i="9"/>
  <c r="X141" i="9"/>
  <c r="E51" i="3" s="1"/>
  <c r="P103" i="9"/>
  <c r="T24" i="9"/>
  <c r="L84" i="9"/>
  <c r="P31" i="9"/>
  <c r="T28" i="9"/>
  <c r="T75" i="9"/>
  <c r="P106" i="9"/>
  <c r="T122" i="9"/>
  <c r="L150" i="9"/>
  <c r="X147" i="9"/>
  <c r="D52" i="3" s="1"/>
  <c r="P24" i="9"/>
  <c r="L37" i="9"/>
  <c r="P43" i="9"/>
  <c r="L78" i="9"/>
  <c r="P112" i="9"/>
  <c r="L147" i="9"/>
  <c r="X43" i="9"/>
  <c r="E41" i="3" s="1"/>
  <c r="X115" i="9"/>
  <c r="D49" i="3" s="1"/>
  <c r="T153" i="9"/>
  <c r="X84" i="9"/>
  <c r="F45" i="3" s="1"/>
  <c r="T109" i="9"/>
  <c r="T119" i="9"/>
  <c r="L156" i="9"/>
  <c r="P20" i="9"/>
  <c r="T40" i="9"/>
  <c r="L103" i="9"/>
  <c r="P109" i="9"/>
  <c r="P122" i="9"/>
  <c r="T141" i="9"/>
  <c r="L153" i="9"/>
  <c r="T150" i="9"/>
  <c r="T156" i="9"/>
  <c r="X144" i="9"/>
  <c r="F51" i="3" s="1"/>
  <c r="L31" i="9"/>
  <c r="L40" i="9"/>
  <c r="P66" i="9"/>
  <c r="L75" i="9"/>
  <c r="P69" i="9"/>
  <c r="L97" i="9"/>
  <c r="L106" i="9"/>
  <c r="P144" i="9"/>
  <c r="T144" i="9"/>
  <c r="P150" i="9"/>
  <c r="P156" i="9"/>
  <c r="X24" i="9"/>
  <c r="E39" i="3" s="1"/>
  <c r="X159" i="9"/>
  <c r="E53" i="3" s="1"/>
  <c r="L34" i="9"/>
  <c r="L115" i="9"/>
  <c r="X28" i="9"/>
  <c r="F39" i="3" s="1"/>
  <c r="X75" i="9"/>
  <c r="F44" i="3" s="1"/>
  <c r="X100" i="9"/>
  <c r="E47" i="3" s="1"/>
  <c r="X137" i="9"/>
  <c r="X162" i="9"/>
  <c r="F53" i="3" s="1"/>
  <c r="P162" i="9"/>
  <c r="T20" i="9"/>
  <c r="L46" i="9"/>
  <c r="P46" i="9"/>
  <c r="T43" i="9"/>
  <c r="T106" i="9"/>
  <c r="P141" i="9"/>
  <c r="P147" i="9"/>
  <c r="X37" i="9"/>
  <c r="F40" i="3" s="1"/>
  <c r="X72" i="9"/>
  <c r="E44" i="3" s="1"/>
  <c r="D41" i="3"/>
  <c r="T159" i="9"/>
  <c r="T103" i="9"/>
  <c r="X112" i="9"/>
  <c r="F48" i="3" s="1"/>
  <c r="L28" i="9"/>
  <c r="P28" i="9"/>
  <c r="T72" i="9"/>
  <c r="P81" i="9"/>
  <c r="L100" i="9"/>
  <c r="P72" i="9"/>
  <c r="L81" i="9"/>
  <c r="T97" i="9"/>
  <c r="X156" i="9"/>
  <c r="P84" i="9"/>
  <c r="L43" i="9"/>
  <c r="L66" i="9"/>
  <c r="M59" i="9" s="1"/>
  <c r="C16" i="5" s="1"/>
  <c r="L72" i="9"/>
  <c r="P100" i="9"/>
  <c r="T100" i="9"/>
  <c r="X69" i="9"/>
  <c r="X97" i="9"/>
  <c r="X106" i="9"/>
  <c r="X150" i="9"/>
  <c r="E52" i="3" s="1"/>
  <c r="X119" i="9"/>
  <c r="E49" i="3" s="1"/>
  <c r="L112" i="9"/>
  <c r="L24" i="9"/>
  <c r="L20" i="9"/>
  <c r="H141" i="9"/>
  <c r="B1" i="9"/>
  <c r="C25" i="3"/>
  <c r="X25" i="3"/>
  <c r="Y29" i="3"/>
  <c r="C29" i="3"/>
  <c r="J275" i="2"/>
  <c r="B19" i="5" s="1"/>
  <c r="H37" i="9"/>
  <c r="H403" i="2"/>
  <c r="F24" i="3" s="1"/>
  <c r="H394" i="2"/>
  <c r="E24" i="3" s="1"/>
  <c r="J137" i="2"/>
  <c r="B15" i="5" s="1"/>
  <c r="H89" i="2"/>
  <c r="F15" i="3" s="1"/>
  <c r="H339" i="2"/>
  <c r="F22" i="3" s="1"/>
  <c r="H464" i="2"/>
  <c r="E26" i="3" s="1"/>
  <c r="H119" i="9"/>
  <c r="H122" i="9"/>
  <c r="H73" i="2"/>
  <c r="E15" i="3" s="1"/>
  <c r="H62" i="2"/>
  <c r="D15" i="3" s="1"/>
  <c r="H75" i="9"/>
  <c r="H150" i="9"/>
  <c r="H187" i="2"/>
  <c r="E18" i="3" s="1"/>
  <c r="H111" i="2"/>
  <c r="E16" i="3" s="1"/>
  <c r="H81" i="9"/>
  <c r="H100" i="9"/>
  <c r="H109" i="9"/>
  <c r="F28" i="3"/>
  <c r="H199" i="2"/>
  <c r="F18" i="3" s="1"/>
  <c r="H175" i="2"/>
  <c r="D18" i="3" s="1"/>
  <c r="H452" i="2"/>
  <c r="D26" i="3" s="1"/>
  <c r="H112" i="9"/>
  <c r="H313" i="2"/>
  <c r="D22" i="3" s="1"/>
  <c r="H351" i="2"/>
  <c r="D23" i="3" s="1"/>
  <c r="H501" i="2"/>
  <c r="E27" i="3" s="1"/>
  <c r="H46" i="9"/>
  <c r="H106" i="9"/>
  <c r="H370" i="2"/>
  <c r="F23" i="3" s="1"/>
  <c r="H490" i="2"/>
  <c r="D27" i="3" s="1"/>
  <c r="A1" i="3"/>
  <c r="H361" i="2"/>
  <c r="E23" i="3" s="1"/>
  <c r="H162" i="9"/>
  <c r="H153" i="9"/>
  <c r="H34" i="9"/>
  <c r="H78" i="9"/>
  <c r="H115" i="9"/>
  <c r="H40" i="9"/>
  <c r="H147" i="9"/>
  <c r="I147" i="9" s="1"/>
  <c r="H124" i="2"/>
  <c r="F16" i="3" s="1"/>
  <c r="H100" i="2"/>
  <c r="D16" i="3" s="1"/>
  <c r="H210" i="2"/>
  <c r="D19" i="3" s="1"/>
  <c r="H478" i="2"/>
  <c r="F26" i="3" s="1"/>
  <c r="H538" i="2"/>
  <c r="E28" i="3" s="1"/>
  <c r="H43" i="9"/>
  <c r="H266" i="2"/>
  <c r="F20" i="3" s="1"/>
  <c r="H137" i="9"/>
  <c r="H84" i="9"/>
  <c r="H31" i="9"/>
  <c r="H144" i="9"/>
  <c r="H525" i="2"/>
  <c r="D28" i="3" s="1"/>
  <c r="H35" i="2"/>
  <c r="E14" i="3" s="1"/>
  <c r="H243" i="2"/>
  <c r="D20" i="3" s="1"/>
  <c r="H48" i="2"/>
  <c r="F14" i="3" s="1"/>
  <c r="H253" i="2"/>
  <c r="E20" i="3" s="1"/>
  <c r="H514" i="2"/>
  <c r="F27" i="3" s="1"/>
  <c r="H20" i="9"/>
  <c r="H328" i="2"/>
  <c r="E22" i="3" s="1"/>
  <c r="H378" i="2"/>
  <c r="D24" i="3" s="1"/>
  <c r="H233" i="2"/>
  <c r="F19" i="3" s="1"/>
  <c r="H103" i="9"/>
  <c r="H66" i="9"/>
  <c r="I59" i="9" s="1"/>
  <c r="H72" i="9"/>
  <c r="H97" i="9"/>
  <c r="H28" i="9"/>
  <c r="H159" i="9"/>
  <c r="H222" i="2"/>
  <c r="E19" i="3" s="1"/>
  <c r="H156" i="9"/>
  <c r="H69" i="9"/>
  <c r="T115" i="9"/>
  <c r="L144" i="9"/>
  <c r="P78" i="9"/>
  <c r="T81" i="9"/>
  <c r="P97" i="9"/>
  <c r="P153" i="9"/>
  <c r="T147" i="9"/>
  <c r="L119" i="9"/>
  <c r="T46" i="9"/>
  <c r="L69" i="9"/>
  <c r="P115" i="9"/>
  <c r="D39" i="3"/>
  <c r="M137" i="9" l="1"/>
  <c r="C24" i="5" s="1"/>
  <c r="AD24" i="5" s="1"/>
  <c r="I156" i="9"/>
  <c r="AE15" i="5"/>
  <c r="K15" i="5"/>
  <c r="AE19" i="5"/>
  <c r="K19" i="5"/>
  <c r="Q59" i="9"/>
  <c r="E16" i="5" s="1"/>
  <c r="U59" i="9"/>
  <c r="G16" i="5" s="1"/>
  <c r="F43" i="3"/>
  <c r="U31" i="9"/>
  <c r="G13" i="5" s="1"/>
  <c r="AB13" i="5" s="1"/>
  <c r="Q31" i="9"/>
  <c r="E13" i="5" s="1"/>
  <c r="AC13" i="5" s="1"/>
  <c r="U147" i="9"/>
  <c r="G25" i="5" s="1"/>
  <c r="AB25" i="5" s="1"/>
  <c r="Y69" i="9"/>
  <c r="I17" i="5" s="1"/>
  <c r="Q20" i="9"/>
  <c r="E12" i="5" s="1"/>
  <c r="D44" i="3"/>
  <c r="Y156" i="9"/>
  <c r="C53" i="3" s="1"/>
  <c r="G50" i="3" s="1"/>
  <c r="M156" i="9"/>
  <c r="C26" i="5" s="1"/>
  <c r="M31" i="9"/>
  <c r="C13" i="5" s="1"/>
  <c r="AD13" i="5" s="1"/>
  <c r="U69" i="9"/>
  <c r="G17" i="5" s="1"/>
  <c r="H17" i="5" s="1"/>
  <c r="Y147" i="9"/>
  <c r="I25" i="5" s="1"/>
  <c r="AA25" i="5" s="1"/>
  <c r="Y78" i="9"/>
  <c r="C45" i="3" s="1"/>
  <c r="G44" i="3" s="1"/>
  <c r="Q69" i="9"/>
  <c r="E17" i="5" s="1"/>
  <c r="AC17" i="5" s="1"/>
  <c r="M106" i="9"/>
  <c r="C21" i="5" s="1"/>
  <c r="AD21" i="5" s="1"/>
  <c r="Y97" i="9"/>
  <c r="I20" i="5" s="1"/>
  <c r="Q40" i="9"/>
  <c r="E14" i="5" s="1"/>
  <c r="AC14" i="5" s="1"/>
  <c r="Q106" i="9"/>
  <c r="E21" i="5" s="1"/>
  <c r="AC21" i="5" s="1"/>
  <c r="Q137" i="9"/>
  <c r="E24" i="5" s="1"/>
  <c r="AC24" i="5" s="1"/>
  <c r="U115" i="9"/>
  <c r="G22" i="5" s="1"/>
  <c r="Y20" i="9"/>
  <c r="I12" i="5" s="1"/>
  <c r="M78" i="9"/>
  <c r="C18" i="5" s="1"/>
  <c r="D18" i="5" s="1"/>
  <c r="U106" i="9"/>
  <c r="G21" i="5" s="1"/>
  <c r="AB21" i="5" s="1"/>
  <c r="M97" i="9"/>
  <c r="C20" i="5" s="1"/>
  <c r="AD20" i="5" s="1"/>
  <c r="M147" i="9"/>
  <c r="C25" i="5" s="1"/>
  <c r="AD25" i="5" s="1"/>
  <c r="U78" i="9"/>
  <c r="G18" i="5" s="1"/>
  <c r="H18" i="5" s="1"/>
  <c r="Q97" i="9"/>
  <c r="E20" i="5" s="1"/>
  <c r="AC20" i="5" s="1"/>
  <c r="U20" i="9"/>
  <c r="G12" i="5" s="1"/>
  <c r="Q147" i="9"/>
  <c r="E25" i="5" s="1"/>
  <c r="AC25" i="5" s="1"/>
  <c r="M40" i="9"/>
  <c r="C14" i="5" s="1"/>
  <c r="AD14" i="5" s="1"/>
  <c r="U97" i="9"/>
  <c r="G20" i="5" s="1"/>
  <c r="U137" i="9"/>
  <c r="G24" i="5" s="1"/>
  <c r="Y31" i="9"/>
  <c r="C40" i="3" s="1"/>
  <c r="G40" i="3" s="1"/>
  <c r="Q115" i="9"/>
  <c r="E22" i="5" s="1"/>
  <c r="AC22" i="5" s="1"/>
  <c r="U40" i="9"/>
  <c r="G14" i="5" s="1"/>
  <c r="AB14" i="5" s="1"/>
  <c r="D53" i="3"/>
  <c r="U156" i="9"/>
  <c r="G26" i="5" s="1"/>
  <c r="Y40" i="9"/>
  <c r="M115" i="9"/>
  <c r="C22" i="5" s="1"/>
  <c r="AD22" i="5" s="1"/>
  <c r="Y137" i="9"/>
  <c r="C51" i="3" s="1"/>
  <c r="G48" i="3" s="1"/>
  <c r="Q156" i="9"/>
  <c r="E26" i="5" s="1"/>
  <c r="AC26" i="5" s="1"/>
  <c r="D51" i="3"/>
  <c r="M69" i="9"/>
  <c r="C17" i="5" s="1"/>
  <c r="AD17" i="5" s="1"/>
  <c r="Q78" i="9"/>
  <c r="E18" i="5" s="1"/>
  <c r="AC18" i="5" s="1"/>
  <c r="D47" i="3"/>
  <c r="Y115" i="9"/>
  <c r="D48" i="3"/>
  <c r="Y106" i="9"/>
  <c r="M20" i="9"/>
  <c r="C12" i="5" s="1"/>
  <c r="C17" i="3"/>
  <c r="V17" i="3"/>
  <c r="C21" i="3"/>
  <c r="W21" i="3"/>
  <c r="I137" i="9"/>
  <c r="J452" i="2"/>
  <c r="J378" i="2"/>
  <c r="J62" i="2"/>
  <c r="B13" i="5" s="1"/>
  <c r="J175" i="2"/>
  <c r="B16" i="5" s="1"/>
  <c r="I115" i="9"/>
  <c r="I40" i="9"/>
  <c r="I106" i="9"/>
  <c r="I78" i="9"/>
  <c r="J243" i="2"/>
  <c r="I97" i="9"/>
  <c r="I20" i="9"/>
  <c r="I31" i="9"/>
  <c r="J313" i="2"/>
  <c r="C22" i="3" s="1"/>
  <c r="J100" i="2"/>
  <c r="I69" i="9"/>
  <c r="J210" i="2"/>
  <c r="C19" i="3" s="1"/>
  <c r="J351" i="2"/>
  <c r="J490" i="2"/>
  <c r="C27" i="3" s="1"/>
  <c r="G27" i="3" s="1"/>
  <c r="J525" i="2"/>
  <c r="B26" i="5" s="1"/>
  <c r="AE26" i="5" s="1"/>
  <c r="J18" i="2"/>
  <c r="B12" i="5" s="1"/>
  <c r="AE12" i="5" s="1"/>
  <c r="D14" i="3"/>
  <c r="C44" i="3"/>
  <c r="G43" i="3" s="1"/>
  <c r="I18" i="5"/>
  <c r="I16" i="5"/>
  <c r="V42" i="3" s="1"/>
  <c r="C43" i="3"/>
  <c r="AD16" i="5"/>
  <c r="D16" i="5"/>
  <c r="F13" i="5" l="1"/>
  <c r="D24" i="5"/>
  <c r="D21" i="5"/>
  <c r="F24" i="5"/>
  <c r="H21" i="5"/>
  <c r="C47" i="3"/>
  <c r="G45" i="3" s="1"/>
  <c r="X24" i="3"/>
  <c r="B22" i="5"/>
  <c r="AE22" i="5" s="1"/>
  <c r="Y26" i="3"/>
  <c r="B24" i="5"/>
  <c r="AE24" i="5" s="1"/>
  <c r="F12" i="5"/>
  <c r="E29" i="5"/>
  <c r="H26" i="5"/>
  <c r="AB26" i="5"/>
  <c r="D26" i="5"/>
  <c r="AD26" i="5"/>
  <c r="H24" i="5"/>
  <c r="AB24" i="5"/>
  <c r="AB12" i="5"/>
  <c r="G29" i="5"/>
  <c r="H22" i="5"/>
  <c r="AB22" i="5"/>
  <c r="W46" i="3"/>
  <c r="AA20" i="5"/>
  <c r="H20" i="5"/>
  <c r="AB20" i="5"/>
  <c r="AD12" i="5"/>
  <c r="C39" i="3"/>
  <c r="G39" i="3" s="1"/>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J40" i="3"/>
  <c r="F26" i="5"/>
  <c r="C48" i="3"/>
  <c r="G46" i="3" s="1"/>
  <c r="I21" i="5"/>
  <c r="AA21" i="5" s="1"/>
  <c r="I22" i="5"/>
  <c r="AA22" i="5" s="1"/>
  <c r="C49" i="3"/>
  <c r="G47" i="3" s="1"/>
  <c r="G22" i="3"/>
  <c r="C23" i="3"/>
  <c r="G19" i="3"/>
  <c r="C16" i="3"/>
  <c r="G16" i="3" s="1"/>
  <c r="Y28" i="3"/>
  <c r="B18" i="5"/>
  <c r="AE18" i="5" s="1"/>
  <c r="C20" i="3"/>
  <c r="G20" i="3" s="1"/>
  <c r="W18" i="3"/>
  <c r="C18" i="3"/>
  <c r="G18" i="3" s="1"/>
  <c r="C24" i="3"/>
  <c r="G24" i="3" s="1"/>
  <c r="AE13" i="5"/>
  <c r="C26" i="3"/>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W45" i="3"/>
  <c r="AA18" i="5"/>
  <c r="J18" i="5"/>
  <c r="V39" i="3"/>
  <c r="AA12" i="5"/>
  <c r="K12" i="5"/>
  <c r="J12" i="5"/>
  <c r="Y52" i="3"/>
  <c r="J25" i="5"/>
  <c r="W43" i="3"/>
  <c r="AA16" i="5"/>
  <c r="J16" i="5"/>
  <c r="W44" i="3"/>
  <c r="J17" i="5"/>
  <c r="AA17" i="5"/>
  <c r="X47" i="3"/>
  <c r="J20" i="5"/>
  <c r="AA14" i="5" l="1"/>
  <c r="K14" i="5"/>
  <c r="Y53" i="3"/>
  <c r="AA26" i="5"/>
  <c r="C29" i="5"/>
  <c r="I29" i="5"/>
  <c r="K13" i="5"/>
  <c r="J42" i="3"/>
  <c r="J26" i="5"/>
  <c r="AA13" i="5"/>
  <c r="J13" i="5"/>
  <c r="X50" i="3"/>
  <c r="J24" i="5"/>
  <c r="Y51" i="3"/>
  <c r="K21" i="5"/>
  <c r="J14" i="5"/>
  <c r="V41" i="3"/>
  <c r="J39" i="3"/>
  <c r="X48" i="3"/>
  <c r="J21" i="5"/>
  <c r="X49" i="3"/>
  <c r="J22" i="5"/>
  <c r="J41" i="3"/>
  <c r="J14" i="3"/>
  <c r="G26" i="3"/>
  <c r="J17" i="3"/>
  <c r="J15" i="3"/>
  <c r="J16" i="3"/>
  <c r="G14" i="3"/>
  <c r="G23" i="3"/>
  <c r="K24" i="5"/>
  <c r="K22" i="5"/>
  <c r="K18" i="5"/>
  <c r="K16" i="5"/>
  <c r="K26" i="5"/>
  <c r="K17" i="5"/>
  <c r="K25" i="5"/>
  <c r="K20" i="5"/>
  <c r="K29" i="5" l="1"/>
  <c r="K30" i="5" s="1"/>
  <c r="C30" i="5" l="1"/>
  <c r="G30" i="5"/>
  <c r="E30" i="5"/>
  <c r="I30" i="5"/>
</calcChain>
</file>

<file path=xl/sharedStrings.xml><?xml version="1.0" encoding="utf-8"?>
<sst xmlns="http://schemas.openxmlformats.org/spreadsheetml/2006/main" count="1606" uniqueCount="547">
  <si>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</si>
  <si>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</si>
  <si>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</si>
  <si>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</si>
  <si>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</si>
  <si>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</si>
  <si>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</si>
  <si>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</si>
  <si>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</si>
  <si>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</si>
  <si>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</si>
  <si>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</si>
  <si>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</si>
  <si>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</si>
  <si>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</si>
  <si>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</si>
  <si>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</si>
  <si>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</si>
  <si>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</si>
  <si>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</si>
  <si>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</si>
  <si>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</si>
  <si>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</si>
  <si>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</si>
  <si>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</si>
  <si>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</si>
  <si>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</si>
  <si>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</si>
  <si>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</si>
  <si>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</si>
  <si>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</si>
  <si>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</si>
  <si>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</si>
  <si>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</si>
  <si>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</si>
  <si>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</si>
  <si>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</si>
  <si>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</si>
  <si>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</si>
  <si>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</si>
  <si>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</si>
  <si>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</si>
  <si>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</si>
  <si>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</si>
  <si>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</si>
  <si>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</si>
  <si>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</si>
  <si>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</si>
  <si>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</si>
  <si>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</si>
  <si>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</si>
  <si>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</si>
  <si>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</si>
  <si>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</si>
  <si>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</si>
  <si>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</si>
  <si>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</si>
  <si>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</si>
  <si>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</si>
  <si>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</si>
  <si>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</si>
  <si>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</si>
  <si>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</si>
  <si>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</si>
  <si>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</si>
  <si>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</si>
  <si>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</si>
  <si>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</si>
  <si>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</si>
  <si>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</si>
  <si>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</si>
  <si>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</si>
  <si>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</si>
  <si>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</si>
  <si>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</si>
  <si>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</si>
  <si>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</si>
  <si>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</si>
  <si>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</si>
  <si>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</si>
  <si>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</si>
  <si>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</si>
  <si>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</si>
  <si>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</si>
  <si>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</si>
  <si>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</si>
  <si>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</si>
  <si>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</si>
  <si>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</si>
  <si>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</si>
  <si>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</si>
  <si>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</si>
  <si>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</si>
  <si>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</si>
  <si>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</si>
  <si>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</si>
  <si>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</si>
  <si>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</si>
  <si>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</si>
  <si>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</si>
  <si>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</si>
  <si>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</si>
  <si>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</si>
  <si>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</si>
  <si>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</si>
  <si>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</si>
  <si>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</si>
  <si>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</si>
  <si>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</si>
  <si>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</si>
  <si>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</si>
  <si>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</si>
  <si>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</si>
  <si>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</si>
  <si>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</si>
  <si>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</si>
  <si>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</si>
  <si>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</si>
  <si>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</si>
  <si>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</si>
  <si>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</si>
  <si>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</si>
  <si>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</si>
  <si>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</si>
  <si>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</si>
  <si>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</si>
  <si>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</si>
  <si>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</si>
  <si>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</si>
  <si>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</si>
  <si>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</si>
  <si>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</si>
  <si>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</si>
  <si>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</si>
  <si>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</si>
  <si>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</si>
  <si>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</si>
  <si>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</si>
  <si>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</si>
  <si>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</si>
  <si>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</si>
  <si>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</si>
  <si>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</si>
  <si>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</si>
  <si>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</si>
  <si>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</si>
  <si>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</si>
  <si>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</si>
  <si>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</si>
  <si>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</si>
  <si>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</si>
  <si>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</si>
  <si>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</si>
  <si>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</si>
  <si>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</si>
  <si>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</si>
  <si>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</si>
  <si>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</si>
  <si>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</si>
  <si>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</si>
  <si>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</si>
  <si>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</si>
  <si>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</si>
  <si>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</si>
  <si>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</si>
  <si>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</si>
  <si>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</si>
  <si>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</si>
  <si>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</si>
  <si>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</si>
  <si>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</si>
  <si>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</si>
  <si>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</si>
  <si>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</si>
  <si>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</si>
  <si>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</si>
  <si>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</si>
  <si>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</si>
  <si>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</si>
  <si>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</si>
  <si>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</si>
  <si>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</si>
  <si>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</si>
  <si>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</si>
  <si>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</si>
  <si>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</si>
  <si>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</si>
  <si>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</si>
  <si>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</si>
  <si>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</si>
  <si>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</si>
  <si>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</si>
  <si>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</si>
  <si>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</si>
  <si>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</si>
  <si>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</si>
  <si>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</si>
  <si>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</si>
  <si>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</si>
  <si>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</si>
  <si>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</si>
  <si>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</si>
  <si>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</si>
  <si>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</si>
  <si>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</si>
  <si>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</si>
  <si>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</si>
  <si>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</si>
  <si>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</si>
  <si>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</si>
  <si>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</si>
  <si>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</si>
  <si>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</si>
  <si>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</si>
  <si>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</si>
  <si>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</si>
  <si>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</si>
  <si>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</si>
  <si>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</si>
  <si>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</si>
  <si>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</si>
  <si>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</si>
  <si>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</si>
  <si>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</si>
  <si>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</si>
  <si>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</si>
  <si>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</si>
  <si>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</si>
  <si>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</si>
  <si>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</si>
  <si>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</si>
  <si>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</si>
  <si>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</si>
  <si>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</si>
  <si>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</si>
  <si>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</si>
  <si>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</si>
  <si>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</si>
  <si>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</si>
  <si>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</si>
  <si>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</si>
  <si>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</si>
  <si>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</si>
  <si>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</si>
  <si>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</si>
  <si>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</si>
  <si>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</si>
  <si>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</si>
  <si>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</si>
  <si>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</si>
  <si>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</si>
  <si>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</si>
  <si>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</si>
  <si>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</si>
  <si>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</si>
  <si>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</si>
  <si>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</si>
  <si>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</si>
  <si>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</si>
  <si>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</si>
  <si>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</si>
  <si>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</si>
  <si>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</si>
  <si>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</si>
  <si>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</si>
  <si>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</si>
  <si>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</si>
  <si>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</si>
  <si>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</si>
  <si>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</si>
  <si>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</si>
  <si>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</si>
  <si>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</si>
  <si>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</si>
  <si>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</si>
  <si>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</si>
  <si>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</si>
  <si>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</si>
  <si>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</si>
  <si>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</si>
  <si>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</si>
  <si>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</si>
  <si>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</si>
  <si>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</si>
  <si>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</si>
  <si>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</si>
  <si>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</si>
  <si>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</si>
  <si>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</si>
  <si>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</si>
  <si>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</si>
  <si>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</si>
  <si>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</si>
  <si>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</si>
  <si>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</si>
  <si>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</si>
  <si>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</si>
  <si>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</si>
  <si>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</si>
  <si>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</si>
  <si>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</si>
  <si>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</si>
  <si>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</si>
  <si>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</si>
  <si>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</si>
  <si>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</si>
  <si>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</si>
  <si>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</si>
  <si>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</si>
  <si>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</si>
  <si>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</si>
  <si>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</si>
  <si>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</si>
  <si>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</si>
  <si>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</si>
  <si>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</si>
  <si>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</si>
  <si>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</si>
  <si>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</si>
  <si>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</si>
  <si>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</si>
  <si>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</si>
  <si>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</si>
  <si>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</si>
  <si>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</si>
  <si>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</si>
  <si>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</si>
  <si>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</si>
  <si>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</si>
  <si>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</si>
  <si>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</si>
  <si>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</si>
  <si>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</si>
  <si>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</si>
  <si>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</si>
  <si>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</si>
  <si>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</si>
  <si>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</si>
  <si>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</si>
  <si>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</si>
  <si>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</si>
  <si>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</si>
  <si>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</si>
  <si>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</si>
  <si>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</si>
  <si>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</si>
  <si>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</si>
  <si>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</si>
  <si>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</si>
  <si>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</si>
  <si>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</si>
  <si>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</si>
  <si>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</si>
  <si>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</si>
  <si>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</si>
  <si>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</si>
  <si>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</si>
  <si>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</si>
  <si>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</si>
  <si>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</si>
  <si>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</si>
  <si>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</si>
  <si>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</si>
  <si>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</si>
  <si>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</si>
  <si>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</si>
  <si>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</si>
  <si>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</si>
  <si>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</si>
  <si>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</si>
  <si>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</si>
  <si>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</si>
  <si>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</si>
  <si>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</si>
  <si>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</si>
  <si>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</si>
  <si>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</si>
  <si>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</si>
  <si>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</si>
  <si>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</si>
  <si>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</si>
  <si>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</si>
  <si>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</si>
  <si>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</si>
  <si>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</si>
  <si>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</si>
  <si>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</si>
  <si>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</si>
  <si>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</si>
  <si>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</si>
  <si>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</si>
  <si>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</si>
  <si>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</si>
  <si>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</si>
  <si>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</si>
  <si>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</si>
  <si>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</si>
  <si>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</si>
  <si>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</si>
  <si>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</si>
  <si>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</si>
  <si>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</si>
  <si>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</si>
  <si>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</si>
  <si>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</si>
  <si>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</si>
  <si>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</si>
  <si>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</si>
  <si>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</si>
  <si>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</si>
  <si>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</si>
  <si>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</si>
  <si>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</si>
  <si>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</si>
  <si>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</si>
  <si>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</si>
  <si>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</si>
  <si>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</si>
  <si>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</si>
  <si>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</si>
  <si>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</si>
  <si>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</si>
  <si>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</si>
  <si>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</si>
  <si>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</si>
  <si>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</si>
  <si>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</si>
  <si>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</si>
  <si>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</si>
  <si>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</si>
  <si>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</si>
  <si>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</si>
  <si>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</si>
  <si>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</si>
  <si>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</si>
  <si>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</si>
  <si>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</si>
  <si>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</si>
  <si>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</si>
  <si>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</si>
  <si>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</si>
  <si>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</si>
  <si>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</si>
  <si>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</si>
  <si>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</si>
  <si>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</si>
  <si>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</si>
  <si>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</si>
  <si>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</si>
  <si>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</si>
  <si>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</si>
  <si>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</si>
  <si>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</si>
  <si>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</si>
  <si>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</si>
  <si>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</si>
  <si>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</si>
  <si>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</si>
  <si>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</si>
  <si>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</si>
  <si>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</si>
  <si>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</si>
  <si>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</si>
  <si>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</si>
  <si>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</si>
  <si>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</si>
  <si>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</si>
  <si>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</si>
  <si>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</si>
  <si>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</si>
  <si>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</si>
  <si>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</si>
  <si>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</si>
  <si>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</si>
  <si>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</si>
  <si>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</si>
  <si>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</si>
  <si>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</si>
  <si>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</si>
  <si>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</si>
  <si>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</si>
  <si>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</si>
  <si>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</si>
  <si>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</si>
  <si>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</si>
  <si>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</si>
  <si>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</si>
  <si>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</si>
  <si>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</si>
  <si>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</si>
  <si>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</si>
  <si>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</si>
  <si>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</si>
  <si>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</si>
  <si>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</si>
  <si>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</si>
  <si>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</si>
  <si>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</si>
  <si>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</si>
  <si>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</si>
  <si>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___?</t>
  </si>
  <si>
    <t>???</t>
  </si>
  <si>
    <t>Lifecycle Security Design</t>
  </si>
  <si>
    <t>Lifecycle Security Testing</t>
  </si>
  <si>
    <t>Lifecycle Security Monitoring</t>
  </si>
  <si>
    <t>LSM1</t>
  </si>
  <si>
    <t>LSM2</t>
  </si>
  <si>
    <t>LSM3</t>
  </si>
  <si>
    <t>LST1</t>
  </si>
  <si>
    <t>LST2</t>
  </si>
  <si>
    <t>LST3</t>
  </si>
  <si>
    <t>LSD1</t>
  </si>
  <si>
    <t>LSD2</t>
  </si>
  <si>
    <t>LSD3</t>
  </si>
  <si>
    <t>LSC3</t>
  </si>
  <si>
    <t>LSC2</t>
  </si>
  <si>
    <t>LSC1</t>
  </si>
  <si>
    <t>Lifecycle Security Penetration Testing</t>
  </si>
  <si>
    <t>Are identified attack pattern structured and tested within a communicated structure?</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</si>
  <si>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</si>
  <si>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</si>
  <si>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</si>
  <si>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</si>
  <si>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</si>
  <si>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Every project-related possible vulnerability is mapped to a attack pattern or to attack pattern path(s).</t>
  </si>
  <si>
    <t>Penetration testers combine the attack pattern structure with version management routines.</t>
  </si>
  <si>
    <t>Penetration testers find agreement about how to structure attack pattern on a project basis.</t>
  </si>
  <si>
    <t>With the help of the version management system, responsibilities map certain penetration testers with certain vulnerability and/or attack pattern/path.</t>
  </si>
  <si>
    <t>Do projects integrate practical exploitation and mitigation comments for every attack pattern?</t>
  </si>
  <si>
    <t>Pentration testers concatenate attack pattern into paths so that step-by-step testing with high coverage rates is enabled.</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</si>
  <si>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</si>
  <si>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</si>
  <si>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</si>
  <si>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Developers and penetration testers resolve conflicts of penetration test cases in a timely manner.</t>
  </si>
  <si>
    <t>Developers and penetration testers communicate on the outcome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</si>
  <si>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</si>
  <si>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</si>
  <si>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</si>
  <si>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</si>
  <si>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</si>
  <si>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</si>
  <si>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</si>
  <si>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Project management is part of the feedback platform.</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</si>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</sst>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02">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16">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1" fillId="0" borderId="15" xfId="0" applyNumberFormat="1" applyFont="1" applyFill="1" applyBorder="1" applyAlignment="1">
      <alignment horizontal="left" vertical="center"/>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2" fillId="0" borderId="90" xfId="0" applyFont="1" applyBorder="1" applyAlignment="1">
      <alignment wrapText="1"/>
    </xf>
    <xf numFmtId="0" fontId="2" fillId="0" borderId="91" xfId="0" applyFont="1" applyBorder="1" applyAlignment="1">
      <alignment wrapText="1"/>
    </xf>
    <xf numFmtId="0" fontId="2" fillId="0" borderId="56" xfId="0" applyFont="1" applyBorder="1" applyAlignment="1">
      <alignment wrapText="1"/>
    </xf>
    <xf numFmtId="0" fontId="2" fillId="0" borderId="57" xfId="0" applyFont="1" applyBorder="1" applyAlignment="1">
      <alignment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2" fillId="14" borderId="67"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14" borderId="72"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47" xfId="0" applyFont="1" applyFill="1" applyBorder="1" applyAlignment="1">
      <alignment horizont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2" fontId="12" fillId="12" borderId="76"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2" fillId="12" borderId="67"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2" fillId="10" borderId="67"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47"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2" fontId="12" fillId="8" borderId="76"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2" fillId="8" borderId="67"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57"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1"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2" borderId="47" xfId="0" applyFont="1" applyFill="1" applyBorder="1" applyAlignment="1">
      <alignment horizont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57" xfId="0" applyFont="1" applyFill="1" applyBorder="1" applyAlignment="1">
      <alignment horizontal="center" wrapText="1"/>
    </xf>
    <xf numFmtId="0" fontId="4" fillId="9" borderId="70" xfId="0" applyFont="1" applyFill="1" applyBorder="1" applyAlignment="1">
      <alignment horizontal="center" wrapText="1"/>
    </xf>
    <xf numFmtId="2" fontId="12" fillId="8" borderId="78" xfId="0" applyNumberFormat="1" applyFont="1" applyFill="1" applyBorder="1" applyAlignment="1">
      <alignment horizontal="center" vertical="center"/>
    </xf>
    <xf numFmtId="0" fontId="2" fillId="8" borderId="72"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4" fillId="9" borderId="93"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1" fillId="3" borderId="36" xfId="0" applyNumberFormat="1" applyFont="1" applyFill="1" applyBorder="1" applyAlignment="1">
      <alignment vertical="center" wrapText="1"/>
    </xf>
    <xf numFmtId="0" fontId="2" fillId="12" borderId="72" xfId="0" applyNumberFormat="1" applyFont="1" applyFill="1" applyBorder="1" applyAlignment="1">
      <alignment horizontal="center" vertical="center" wrapText="1"/>
    </xf>
    <xf numFmtId="2" fontId="12" fillId="12" borderId="39" xfId="0" applyNumberFormat="1" applyFont="1" applyFill="1" applyBorder="1" applyAlignment="1">
      <alignment horizontal="center" vertical="center"/>
    </xf>
    <xf numFmtId="2" fontId="12" fillId="12" borderId="78" xfId="0" applyNumberFormat="1" applyFont="1" applyFill="1" applyBorder="1" applyAlignment="1">
      <alignment horizontal="center" vertical="center"/>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0" fontId="1" fillId="4" borderId="50" xfId="0" applyNumberFormat="1" applyFont="1" applyFill="1" applyBorder="1" applyAlignment="1">
      <alignment horizontal="center" wrapText="1"/>
    </xf>
    <xf numFmtId="0" fontId="1" fillId="4" borderId="51"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1.1499999999999999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385-BE46-A9A2-419E35DB363D}"/>
            </c:ext>
          </c:extLst>
        </c:ser>
        <c:ser>
          <c:idx val="5"/>
          <c:order val="1"/>
          <c:tx>
            <c:strRef>
              <c:f>Scorecard!$W$13</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0.60000000000000009</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D385-BE46-A9A2-419E35DB363D}"/>
            </c:ext>
          </c:extLst>
        </c:ser>
        <c:ser>
          <c:idx val="6"/>
          <c:order val="2"/>
          <c:tx>
            <c:strRef>
              <c:f>Scorecard!$X$13</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c:v>
                </c:pt>
                <c:pt idx="12">
                  <c:v>0</c:v>
                </c:pt>
                <c:pt idx="13">
                  <c:v>0</c:v>
                </c:pt>
                <c:pt idx="14">
                  <c:v>0</c:v>
                </c:pt>
                <c:pt idx="15">
                  <c:v>0</c:v>
                </c:pt>
              </c:numCache>
            </c:numRef>
          </c:val>
          <c:extLst>
            <c:ext xmlns:c16="http://schemas.microsoft.com/office/drawing/2014/chart" uri="{C3380CC4-5D6E-409C-BE32-E72D297353CC}">
              <c16:uniqueId val="{00000002-D385-BE46-A9A2-419E35DB363D}"/>
            </c:ext>
          </c:extLst>
        </c:ser>
        <c:ser>
          <c:idx val="7"/>
          <c:order val="3"/>
          <c:tx>
            <c:strRef>
              <c:f>Scorecard!$Y$13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03-D385-BE46-A9A2-419E35DB363D}"/>
            </c:ext>
          </c:extLst>
        </c:ser>
        <c:ser>
          <c:idx val="0"/>
          <c:order val="4"/>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1.1499999999999999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5"/>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0.60000000000000009</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6"/>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7"/>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0.84999999999999987</c:v>
                </c:pt>
                <c:pt idx="1">
                  <c:v>0</c:v>
                </c:pt>
                <c:pt idx="2" formatCode="General">
                  <c:v>0</c:v>
                </c:pt>
                <c:pt idx="3">
                  <c:v>0</c:v>
                </c:pt>
                <c:pt idx="4" formatCode="General">
                  <c:v>0</c:v>
                </c:pt>
                <c:pt idx="5">
                  <c:v>0</c:v>
                </c:pt>
                <c:pt idx="6" formatCode="General">
                  <c:v>0</c:v>
                </c:pt>
                <c:pt idx="7">
                  <c:v>0.56666666666666665</c:v>
                </c:pt>
                <c:pt idx="8" formatCode="General">
                  <c:v>0.56666666666666665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1.45</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1.1499999999999999</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Chart'!$AA$12:$AA$26</c:f>
              <c:numCache>
                <c:formatCode>0.00</c:formatCode>
                <c:ptCount val="15"/>
                <c:pt idx="0">
                  <c:v>1</c:v>
                </c:pt>
                <c:pt idx="1">
                  <c:v>0</c:v>
                </c:pt>
                <c:pt idx="2">
                  <c:v>0</c:v>
                </c:pt>
                <c:pt idx="3">
                  <c:v>0.35</c:v>
                </c:pt>
                <c:pt idx="4">
                  <c:v>0</c:v>
                </c:pt>
                <c:pt idx="5">
                  <c:v>0</c:v>
                </c:pt>
                <c:pt idx="6">
                  <c:v>0</c:v>
                </c:pt>
                <c:pt idx="7">
                  <c:v>0.35</c:v>
                </c:pt>
                <c:pt idx="8">
                  <c:v>0</c:v>
                </c:pt>
                <c:pt idx="9">
                  <c:v>0</c:v>
                </c:pt>
                <c:pt idx="10">
                  <c:v>0</c:v>
                </c:pt>
                <c:pt idx="11">
                  <c:v>3</c:v>
                </c:pt>
                <c:pt idx="12">
                  <c:v>0.56666666666666665</c:v>
                </c:pt>
                <c:pt idx="13">
                  <c:v>0.25</c:v>
                </c:pt>
                <c:pt idx="14">
                  <c:v>0.25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Chart'!$AB$12:$AB$26</c:f>
              <c:numCache>
                <c:formatCode>0.00</c:formatCode>
                <c:ptCount val="15"/>
                <c:pt idx="0">
                  <c:v>0.39999999999999997</c:v>
                </c:pt>
                <c:pt idx="1">
                  <c:v>0</c:v>
                </c:pt>
                <c:pt idx="2">
                  <c:v>0</c:v>
                </c:pt>
                <c:pt idx="3">
                  <c:v>0</c:v>
                </c:pt>
                <c:pt idx="4">
                  <c:v>0</c:v>
                </c:pt>
                <c:pt idx="5">
                  <c:v>0</c:v>
                </c:pt>
                <c:pt idx="6">
                  <c:v>0</c:v>
                </c:pt>
                <c:pt idx="7">
                  <c:v>0</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Chart'!$AC$12:$AC$26</c:f>
              <c:numCache>
                <c:formatCode>0.00</c:formatCode>
                <c:ptCount val="15"/>
                <c:pt idx="0">
                  <c:v>0.20000000000000004</c:v>
                </c:pt>
                <c:pt idx="1">
                  <c:v>0</c:v>
                </c:pt>
                <c:pt idx="2">
                  <c:v>0</c:v>
                </c:pt>
                <c:pt idx="3">
                  <c:v>0</c:v>
                </c:pt>
                <c:pt idx="4">
                  <c:v>0</c:v>
                </c:pt>
                <c:pt idx="5">
                  <c:v>0</c:v>
                </c:pt>
                <c:pt idx="6">
                  <c:v>0</c:v>
                </c:pt>
                <c:pt idx="7">
                  <c:v>1.4500000000000002</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Chart'!$AD$12:$AD$26</c:f>
              <c:numCache>
                <c:formatCode>0.00</c:formatCode>
                <c:ptCount val="15"/>
                <c:pt idx="0">
                  <c:v>0.7</c:v>
                </c:pt>
                <c:pt idx="1">
                  <c:v>0</c:v>
                </c:pt>
                <c:pt idx="2">
                  <c:v>0</c:v>
                </c:pt>
                <c:pt idx="3">
                  <c:v>1.45</c:v>
                </c:pt>
                <c:pt idx="4">
                  <c:v>0</c:v>
                </c:pt>
                <c:pt idx="5">
                  <c:v>0</c:v>
                </c:pt>
                <c:pt idx="6">
                  <c:v>0</c:v>
                </c:pt>
                <c:pt idx="7">
                  <c:v>0.89999999999999991</c:v>
                </c:pt>
                <c:pt idx="8">
                  <c:v>0</c:v>
                </c:pt>
                <c:pt idx="9">
                  <c:v>0</c:v>
                </c:pt>
                <c:pt idx="10">
                  <c:v>0</c:v>
                </c:pt>
                <c:pt idx="11">
                  <c:v>0.71666666666666667</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Chart'!$AE$12:$AE$26</c:f>
              <c:numCache>
                <c:formatCode>0.00</c:formatCode>
                <c:ptCount val="15"/>
                <c:pt idx="0">
                  <c:v>0.8833333333333333</c:v>
                </c:pt>
                <c:pt idx="1">
                  <c:v>1.1499999999999999</c:v>
                </c:pt>
                <c:pt idx="2">
                  <c:v>0.9</c:v>
                </c:pt>
                <c:pt idx="3">
                  <c:v>1.1499999999999999</c:v>
                </c:pt>
                <c:pt idx="4">
                  <c:v>0.7</c:v>
                </c:pt>
                <c:pt idx="5">
                  <c:v>0.60000000000000009</c:v>
                </c:pt>
                <c:pt idx="6">
                  <c:v>0.75</c:v>
                </c:pt>
                <c:pt idx="7">
                  <c:v>0.60000000000000009</c:v>
                </c:pt>
                <c:pt idx="8">
                  <c:v>0.60000000000000009</c:v>
                </c:pt>
                <c:pt idx="9">
                  <c:v>0.60000000000000009</c:v>
                </c:pt>
                <c:pt idx="10">
                  <c:v>0.60000000000000009</c:v>
                </c:pt>
                <c:pt idx="11">
                  <c:v>1</c:v>
                </c:pt>
                <c:pt idx="12">
                  <c:v>0.84999999999999987</c:v>
                </c:pt>
                <c:pt idx="13">
                  <c:v>1.45</c:v>
                </c:pt>
                <c:pt idx="14">
                  <c:v>1.1499999999999999</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0.60000000000000009</c:v>
                </c:pt>
                <c:pt idx="1">
                  <c:v>0.89999999999999991</c:v>
                </c:pt>
                <c:pt idx="2" formatCode="General">
                  <c:v>0.89999999999999991</c:v>
                </c:pt>
                <c:pt idx="3">
                  <c:v>1.4500000000000002</c:v>
                </c:pt>
                <c:pt idx="4" formatCode="General">
                  <c:v>1.4500000000000002</c:v>
                </c:pt>
                <c:pt idx="5">
                  <c:v>0</c:v>
                </c:pt>
                <c:pt idx="6" formatCode="General">
                  <c:v>0</c:v>
                </c:pt>
                <c:pt idx="7">
                  <c:v>0.35</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1</c:v>
                </c:pt>
                <c:pt idx="1">
                  <c:v>0.71666666666666667</c:v>
                </c:pt>
                <c:pt idx="2" formatCode="General">
                  <c:v>0.71666666666666667</c:v>
                </c:pt>
                <c:pt idx="3">
                  <c:v>1.5166666666666666</c:v>
                </c:pt>
                <c:pt idx="4" formatCode="General">
                  <c:v>1.5166666666666666</c:v>
                </c:pt>
                <c:pt idx="5">
                  <c:v>1.5166666666666666</c:v>
                </c:pt>
                <c:pt idx="6" formatCode="General">
                  <c:v>1.5166666666666666</c:v>
                </c:pt>
                <c:pt idx="7">
                  <c:v>3</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Scorecard!$V$39:$V$53</c:f>
              <c:numCache>
                <c:formatCode>0.00</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Scorecard!$W$39:$W$53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Scorecard!$X$39:$X$53</c:f>
              <c:numCache>
                <c:formatCode>0.00</c:formatCode>
                <c:ptCount val="15"/>
                <c:pt idx="0">
                  <c:v>0</c:v>
                </c:pt>
                <c:pt idx="1">
                  <c:v>0</c:v>
                </c:pt>
                <c:pt idx="2">
                  <c:v>0</c:v>
                </c:pt>
                <c:pt idx="3">
                  <c:v>0</c:v>
                </c:pt>
                <c:pt idx="4">
                  <c:v>0</c:v>
                </c:pt>
                <c:pt idx="5">
                  <c:v>0</c:v>
                </c:pt>
                <c:pt idx="6">
                  <c:v>0</c:v>
                </c:pt>
                <c:pt idx="7">
                  <c:v>0</c:v>
                </c:pt>
                <c:pt idx="8">
                  <c:v>0</c:v>
                </c:pt>
                <c:pt idx="9">
                  <c:v>0</c:v>
                </c:pt>
                <c:pt idx="10">
                  <c:v>0</c:v>
                </c:pt>
                <c:pt idx="11">
                  <c:v>0.56666666666666665</c:v>
                </c:pt>
                <c:pt idx="12">
                  <c:v>0</c:v>
                </c:pt>
                <c:pt idx="13">
                  <c:v>0</c:v>
                </c:pt>
                <c:pt idx="14">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Scorecard!$Y$39:$Y$53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0.56666666666666665</c:v>
                </c:pt>
                <c:pt idx="13">
                  <c:v>0.25</c:v>
                </c:pt>
                <c:pt idx="14">
                  <c:v>0.25</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0.75</c:v>
                </c:pt>
                <c:pt idx="1">
                  <c:v>2.5</c:v>
                </c:pt>
                <c:pt idx="2" formatCode="General">
                  <c:v>2.5</c:v>
                </c:pt>
                <c:pt idx="3">
                  <c:v>0</c:v>
                </c:pt>
                <c:pt idx="4" formatCode="General">
                  <c:v>0</c:v>
                </c:pt>
                <c:pt idx="5">
                  <c:v>0</c:v>
                </c:pt>
                <c:pt idx="6" formatCode="General">
                  <c:v>0</c:v>
                </c:pt>
                <c:pt idx="7">
                  <c:v>0.1</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0.8833333333333333</c:v>
                </c:pt>
                <c:pt idx="1">
                  <c:v>0.7</c:v>
                </c:pt>
                <c:pt idx="2" formatCode="General">
                  <c:v>0.7</c:v>
                </c:pt>
                <c:pt idx="3">
                  <c:v>0.20000000000000004</c:v>
                </c:pt>
                <c:pt idx="4" formatCode="General">
                  <c:v>0.20000000000000004</c:v>
                </c:pt>
                <c:pt idx="5">
                  <c:v>0.39999999999999997</c:v>
                </c:pt>
                <c:pt idx="6" formatCode="General">
                  <c:v>0.39999999999999997</c:v>
                </c:pt>
                <c:pt idx="7">
                  <c:v>1</c:v>
                </c:pt>
                <c:pt idx="8" formatCode="General">
                  <c:v>1</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1.1499999999999999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1.1499999999999999</c:v>
                </c:pt>
                <c:pt idx="1">
                  <c:v>1.45</c:v>
                </c:pt>
                <c:pt idx="2" formatCode="General">
                  <c:v>1.45</c:v>
                </c:pt>
                <c:pt idx="3">
                  <c:v>0</c:v>
                </c:pt>
                <c:pt idx="4" formatCode="General">
                  <c:v>0</c:v>
                </c:pt>
                <c:pt idx="5">
                  <c:v>0</c:v>
                </c:pt>
                <c:pt idx="6" formatCode="General">
                  <c:v>0</c:v>
                </c:pt>
                <c:pt idx="7">
                  <c:v>0.35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50</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00"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98"/>
  <sheetViews>
    <sheetView tabSelected="1" topLeftCell="B428" zoomScale="120" zoomScaleNormal="120" workbookViewId="0">
      <selection activeCell="E447" sqref="E447"/>
    </sheetView>
  </sheetViews>
  <sheetFormatPr baseColWidth="10" defaultColWidth="8.83203125" defaultRowHeight="14" x14ac:dyDescent="0.15"/>
  <cols>
    <col min="1" max="1" width="0" style="27" hidden="1" customWidth="1"/>
    <col min="2" max="2" width="9" bestFit="1" customWidth="1"/>
    <col min="3" max="3" width="12.83203125" style="214" customWidth="1"/>
    <col min="4" max="4" width="100" style="208" customWidth="1"/>
    <col min="5" max="5" width="33.5" style="32" customWidth="1"/>
    <col min="6" max="6" width="4.6640625" style="27" customWidth="1"/>
    <col min="7" max="7" width="14.5" style="27" customWidth="1"/>
    <col min="8" max="8" width="11.1640625" style="127"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30" t="str">
        <f>CONCATENATE("SAMM Assessment Interview: ",D11," For ",D10)</f>
        <v xml:space="preserve">SAMM Assessment Interview:  For </v>
      </c>
      <c r="C1" s="330"/>
      <c r="D1" s="330"/>
      <c r="E1" s="330"/>
      <c r="F1" s="330"/>
      <c r="G1" s="330"/>
      <c r="H1" s="330"/>
      <c r="I1" s="330"/>
      <c r="J1" s="10"/>
      <c r="K1" s="1"/>
      <c r="L1" s="131"/>
      <c r="M1" s="1"/>
      <c r="N1" s="1"/>
      <c r="O1" s="1"/>
      <c r="P1" s="1"/>
      <c r="Q1" s="1"/>
      <c r="R1" s="1"/>
      <c r="S1" s="1"/>
      <c r="T1" s="1"/>
      <c r="U1" s="1"/>
      <c r="V1" s="1"/>
      <c r="W1" s="1"/>
      <c r="X1" s="1"/>
      <c r="Y1" s="1"/>
      <c r="Z1" s="1"/>
    </row>
    <row r="2" spans="2:26" customFormat="1" ht="16" customHeight="1" thickBot="1" x14ac:dyDescent="0.2">
      <c r="B2" s="1"/>
      <c r="C2" s="211"/>
      <c r="D2" s="201"/>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331" t="s">
        <v>50</v>
      </c>
      <c r="C3" s="332"/>
      <c r="D3" s="332"/>
      <c r="E3" s="332"/>
      <c r="F3" s="332"/>
      <c r="G3" s="332"/>
      <c r="H3" s="332"/>
      <c r="I3" s="333"/>
      <c r="J3" s="10"/>
      <c r="K3" s="1"/>
      <c r="L3" s="131"/>
      <c r="M3" s="1"/>
      <c r="N3" s="1"/>
      <c r="O3" s="1"/>
      <c r="P3" s="1"/>
      <c r="Q3" s="1"/>
      <c r="R3" s="1"/>
      <c r="S3" s="1"/>
      <c r="T3" s="1"/>
      <c r="U3" s="1"/>
      <c r="V3" s="1"/>
      <c r="W3" s="1"/>
      <c r="X3" s="1"/>
      <c r="Y3" s="1"/>
      <c r="Z3" s="1"/>
    </row>
    <row r="4" spans="2:26" customFormat="1" ht="12.75" customHeight="1" x14ac:dyDescent="0.15">
      <c r="B4" s="334" t="s">
        <v>51</v>
      </c>
      <c r="C4" s="335"/>
      <c r="D4" s="335"/>
      <c r="E4" s="335"/>
      <c r="F4" s="335"/>
      <c r="G4" s="335"/>
      <c r="H4" s="335"/>
      <c r="I4" s="336"/>
      <c r="J4" s="10"/>
      <c r="K4" s="1"/>
      <c r="L4" s="131"/>
      <c r="M4" s="1"/>
      <c r="N4" s="1"/>
      <c r="O4" s="1"/>
      <c r="P4" s="1"/>
      <c r="Q4" s="1"/>
      <c r="R4" s="1"/>
      <c r="S4" s="1"/>
      <c r="T4" s="1"/>
      <c r="U4" s="1"/>
      <c r="V4" s="1"/>
      <c r="W4" s="1"/>
      <c r="X4" s="1"/>
      <c r="Y4" s="1"/>
      <c r="Z4" s="1"/>
    </row>
    <row r="5" spans="2:26" customFormat="1" ht="12.75" customHeight="1" x14ac:dyDescent="0.15">
      <c r="B5" s="322" t="s">
        <v>474</v>
      </c>
      <c r="C5" s="323"/>
      <c r="D5" s="323"/>
      <c r="E5" s="323"/>
      <c r="F5" s="323"/>
      <c r="G5" s="323"/>
      <c r="H5" s="323"/>
      <c r="I5" s="324"/>
      <c r="J5" s="10"/>
      <c r="K5" s="1"/>
      <c r="L5" s="131"/>
      <c r="M5" s="1"/>
      <c r="N5" s="1"/>
      <c r="O5" s="1"/>
      <c r="P5" s="1"/>
      <c r="Q5" s="1"/>
      <c r="R5" s="1"/>
      <c r="S5" s="1"/>
      <c r="T5" s="1"/>
      <c r="U5" s="1"/>
      <c r="V5" s="1"/>
      <c r="W5" s="1"/>
      <c r="X5" s="1"/>
      <c r="Y5" s="1"/>
      <c r="Z5" s="1"/>
    </row>
    <row r="6" spans="2:26" customFormat="1" ht="12.75" customHeight="1" x14ac:dyDescent="0.15">
      <c r="B6" s="322" t="s">
        <v>52</v>
      </c>
      <c r="C6" s="323"/>
      <c r="D6" s="323"/>
      <c r="E6" s="323"/>
      <c r="F6" s="323"/>
      <c r="G6" s="323"/>
      <c r="H6" s="323"/>
      <c r="I6" s="324"/>
      <c r="J6" s="10"/>
      <c r="K6" s="1"/>
      <c r="L6" s="131"/>
      <c r="M6" s="1"/>
      <c r="N6" s="1"/>
      <c r="O6" s="1"/>
      <c r="P6" s="1"/>
      <c r="Q6" s="1"/>
      <c r="R6" s="1"/>
      <c r="S6" s="1"/>
      <c r="T6" s="1"/>
      <c r="U6" s="1"/>
      <c r="V6" s="1"/>
      <c r="W6" s="1"/>
      <c r="X6" s="1"/>
      <c r="Y6" s="1"/>
      <c r="Z6" s="1"/>
    </row>
    <row r="7" spans="2:26" customFormat="1" ht="12.75" customHeight="1" x14ac:dyDescent="0.15">
      <c r="B7" s="322" t="s">
        <v>475</v>
      </c>
      <c r="C7" s="323"/>
      <c r="D7" s="323"/>
      <c r="E7" s="323"/>
      <c r="F7" s="323"/>
      <c r="G7" s="323"/>
      <c r="H7" s="323"/>
      <c r="I7" s="324"/>
      <c r="J7" s="10"/>
      <c r="K7" s="1"/>
      <c r="L7" s="131"/>
      <c r="M7" s="1"/>
      <c r="N7" s="1"/>
      <c r="O7" s="1"/>
      <c r="P7" s="1"/>
      <c r="Q7" s="1"/>
      <c r="R7" s="1"/>
      <c r="S7" s="1"/>
      <c r="T7" s="1"/>
      <c r="U7" s="1"/>
      <c r="V7" s="1"/>
      <c r="W7" s="1"/>
      <c r="X7" s="1"/>
      <c r="Y7" s="1"/>
      <c r="Z7" s="1"/>
    </row>
    <row r="8" spans="2:26" customFormat="1" ht="12.75" customHeight="1" thickBot="1" x14ac:dyDescent="0.2">
      <c r="B8" s="325" t="s">
        <v>53</v>
      </c>
      <c r="C8" s="326"/>
      <c r="D8" s="326"/>
      <c r="E8" s="326"/>
      <c r="F8" s="326"/>
      <c r="G8" s="326"/>
      <c r="H8" s="326"/>
      <c r="I8" s="327"/>
      <c r="J8" s="10"/>
      <c r="K8" s="1"/>
      <c r="L8" s="131"/>
      <c r="M8" s="1"/>
      <c r="N8" s="1"/>
      <c r="O8" s="1"/>
      <c r="P8" s="1"/>
      <c r="Q8" s="1"/>
      <c r="R8" s="1"/>
      <c r="S8" s="1"/>
      <c r="T8" s="1"/>
      <c r="U8" s="1"/>
      <c r="V8" s="1"/>
      <c r="W8" s="1"/>
      <c r="X8" s="1"/>
      <c r="Y8" s="1"/>
      <c r="Z8" s="1"/>
    </row>
    <row r="9" spans="2:26" customFormat="1" ht="12.75" customHeight="1" thickBot="1" x14ac:dyDescent="0.2">
      <c r="B9" s="1"/>
      <c r="C9" s="211"/>
      <c r="D9" s="201"/>
      <c r="E9" s="28"/>
      <c r="F9" s="23"/>
      <c r="G9" s="23"/>
      <c r="H9" s="112"/>
      <c r="I9" s="9"/>
      <c r="J9" s="10"/>
      <c r="K9" s="1"/>
      <c r="L9" s="131"/>
      <c r="M9" s="1"/>
      <c r="N9" s="1"/>
      <c r="O9" s="1"/>
      <c r="P9" s="1"/>
      <c r="Q9" s="1"/>
      <c r="R9" s="1"/>
      <c r="S9" s="1"/>
      <c r="T9" s="1"/>
      <c r="U9" s="1"/>
      <c r="V9" s="1"/>
      <c r="W9" s="1"/>
      <c r="X9" s="1"/>
      <c r="Y9" s="1"/>
      <c r="Z9" s="1"/>
    </row>
    <row r="10" spans="2:26" customFormat="1" x14ac:dyDescent="0.15">
      <c r="B10" s="328" t="s">
        <v>54</v>
      </c>
      <c r="C10" s="329"/>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337" t="s">
        <v>55</v>
      </c>
      <c r="C11" s="338"/>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337" t="s">
        <v>56</v>
      </c>
      <c r="C12" s="338"/>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337" t="s">
        <v>57</v>
      </c>
      <c r="C13" s="339"/>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340" t="s">
        <v>365</v>
      </c>
      <c r="C14" s="341"/>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11"/>
      <c r="D15" s="201"/>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345" t="s">
        <v>58</v>
      </c>
      <c r="C16" s="345"/>
      <c r="D16" s="345"/>
      <c r="E16" s="345"/>
      <c r="F16" s="345"/>
      <c r="G16" s="345"/>
      <c r="H16" s="345"/>
      <c r="I16" s="345"/>
      <c r="J16" s="345"/>
      <c r="K16" s="1"/>
      <c r="Q16" s="1"/>
      <c r="R16" s="1"/>
      <c r="S16" s="1"/>
      <c r="T16" s="1"/>
      <c r="U16" s="1"/>
      <c r="V16" s="1"/>
      <c r="W16" s="1"/>
      <c r="X16" s="1"/>
      <c r="Y16" s="1"/>
      <c r="Z16" s="1"/>
    </row>
    <row r="17" spans="1:26" ht="12.75" customHeight="1" x14ac:dyDescent="0.15">
      <c r="B17" s="256" t="s">
        <v>59</v>
      </c>
      <c r="C17" s="257"/>
      <c r="D17" s="258"/>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265" t="s">
        <v>61</v>
      </c>
      <c r="C18" s="294" t="s">
        <v>407</v>
      </c>
      <c r="D18" s="295"/>
      <c r="E18" s="5" t="s">
        <v>366</v>
      </c>
      <c r="F18" s="18">
        <v>1</v>
      </c>
      <c r="G18" s="18">
        <f>IFERROR(VLOOKUP(E18,AnswerATBL,2,FALSE),0)</f>
        <v>0</v>
      </c>
      <c r="H18" s="103">
        <f>IFERROR(AVERAGE(G18,G23,G28),0)</f>
        <v>6.6666666666666666E-2</v>
      </c>
      <c r="I18" s="286"/>
      <c r="J18" s="259">
        <f>SUM(H18,H35,H48)</f>
        <v>0.8833333333333333</v>
      </c>
      <c r="K18" s="1"/>
      <c r="L18" s="133"/>
      <c r="M18" s="133"/>
      <c r="N18" s="133"/>
      <c r="O18" s="133"/>
      <c r="P18" s="133"/>
      <c r="Q18" s="1"/>
      <c r="R18" s="1"/>
      <c r="S18" s="1"/>
      <c r="T18" s="1"/>
      <c r="U18" s="1"/>
      <c r="V18" s="1"/>
      <c r="W18" s="1"/>
      <c r="X18" s="1"/>
      <c r="Y18" s="1"/>
      <c r="Z18" s="1"/>
    </row>
    <row r="19" spans="1:26" ht="12.75" customHeight="1" x14ac:dyDescent="0.15">
      <c r="B19" s="266"/>
      <c r="C19" s="209" t="s">
        <v>370</v>
      </c>
      <c r="D19" s="20" t="s">
        <v>62</v>
      </c>
      <c r="E19" s="29"/>
      <c r="F19" s="24"/>
      <c r="G19" s="24"/>
      <c r="H19" s="114"/>
      <c r="I19" s="287"/>
      <c r="J19" s="260"/>
      <c r="K19" s="1"/>
      <c r="L19" s="133"/>
      <c r="M19" s="133"/>
      <c r="N19" s="133"/>
      <c r="O19" s="133"/>
      <c r="P19" s="133"/>
      <c r="Q19" s="1"/>
      <c r="R19" s="1"/>
      <c r="S19" s="1"/>
      <c r="T19" s="1"/>
      <c r="U19" s="1"/>
      <c r="V19" s="1"/>
      <c r="W19" s="1"/>
      <c r="X19" s="1"/>
      <c r="Y19" s="1"/>
      <c r="Z19" s="1"/>
    </row>
    <row r="20" spans="1:26" ht="12.75" customHeight="1" x14ac:dyDescent="0.15">
      <c r="B20" s="266"/>
      <c r="C20" s="210" t="s">
        <v>370</v>
      </c>
      <c r="D20" s="19" t="s">
        <v>63</v>
      </c>
      <c r="E20" s="30"/>
      <c r="F20" s="25"/>
      <c r="G20" s="25"/>
      <c r="H20" s="115"/>
      <c r="I20" s="287"/>
      <c r="J20" s="260"/>
      <c r="K20" s="1"/>
      <c r="L20" s="133"/>
      <c r="M20" s="133"/>
      <c r="N20" s="133"/>
      <c r="O20" s="133"/>
      <c r="P20" s="133"/>
      <c r="Q20" s="1"/>
      <c r="R20" s="1"/>
      <c r="S20" s="1"/>
      <c r="T20" s="1"/>
      <c r="U20" s="1"/>
      <c r="V20" s="1"/>
      <c r="W20" s="1"/>
      <c r="X20" s="1"/>
      <c r="Y20" s="1"/>
      <c r="Z20" s="1"/>
    </row>
    <row r="21" spans="1:26" ht="12.75" customHeight="1" x14ac:dyDescent="0.15">
      <c r="B21" s="266"/>
      <c r="C21" s="210" t="s">
        <v>370</v>
      </c>
      <c r="D21" s="19" t="s">
        <v>64</v>
      </c>
      <c r="E21" s="30"/>
      <c r="F21" s="25"/>
      <c r="G21" s="25"/>
      <c r="H21" s="116"/>
      <c r="I21" s="287"/>
      <c r="J21" s="260"/>
      <c r="K21" s="1"/>
      <c r="L21" s="133"/>
      <c r="M21" s="133"/>
      <c r="N21" s="133"/>
      <c r="O21" s="133"/>
      <c r="P21" s="133"/>
      <c r="Q21" s="1"/>
      <c r="R21" s="1"/>
      <c r="S21" s="1"/>
      <c r="T21" s="1"/>
      <c r="U21" s="1"/>
      <c r="V21" s="1"/>
      <c r="W21" s="1"/>
      <c r="X21" s="1"/>
      <c r="Y21" s="1"/>
      <c r="Z21" s="1"/>
    </row>
    <row r="22" spans="1:26" ht="12.75" customHeight="1" x14ac:dyDescent="0.15">
      <c r="B22" s="266"/>
      <c r="C22" s="212"/>
      <c r="D22" s="21"/>
      <c r="E22" s="31"/>
      <c r="F22" s="26"/>
      <c r="G22" s="26"/>
      <c r="H22" s="117"/>
      <c r="I22" s="288"/>
      <c r="J22" s="261"/>
      <c r="K22" s="1"/>
      <c r="L22" s="133"/>
      <c r="M22" s="133"/>
      <c r="N22" s="133"/>
      <c r="O22" s="133"/>
      <c r="P22" s="133"/>
      <c r="Q22" s="1"/>
      <c r="R22" s="1"/>
      <c r="S22" s="1"/>
      <c r="T22" s="1"/>
      <c r="U22" s="1"/>
      <c r="V22" s="1"/>
      <c r="W22" s="1"/>
      <c r="X22" s="1"/>
      <c r="Y22" s="1"/>
      <c r="Z22" s="1"/>
    </row>
    <row r="23" spans="1:26" ht="12.75" customHeight="1" x14ac:dyDescent="0.15">
      <c r="A23" s="27">
        <v>2</v>
      </c>
      <c r="B23" s="266"/>
      <c r="C23" s="292" t="s">
        <v>329</v>
      </c>
      <c r="D23" s="293"/>
      <c r="E23" s="22" t="s">
        <v>366</v>
      </c>
      <c r="F23" s="18">
        <v>2</v>
      </c>
      <c r="G23" s="18">
        <f>IFERROR(VLOOKUP(E23,AnswerCTBL,2,FALSE),0)</f>
        <v>0</v>
      </c>
      <c r="H23" s="104"/>
      <c r="I23" s="286"/>
      <c r="J23" s="11"/>
      <c r="K23" s="1"/>
      <c r="L23" s="133"/>
      <c r="M23" s="133"/>
      <c r="N23" s="133"/>
      <c r="O23" s="133"/>
      <c r="P23" s="133"/>
      <c r="Q23" s="1"/>
      <c r="R23" s="1"/>
      <c r="S23" s="1"/>
      <c r="T23" s="1"/>
      <c r="U23" s="1"/>
      <c r="V23" s="1"/>
      <c r="W23" s="1"/>
      <c r="X23" s="1"/>
      <c r="Y23" s="1"/>
      <c r="Z23" s="1"/>
    </row>
    <row r="24" spans="1:26" ht="12.75" customHeight="1" x14ac:dyDescent="0.15">
      <c r="B24" s="266"/>
      <c r="C24" s="209" t="s">
        <v>370</v>
      </c>
      <c r="D24" s="20" t="s">
        <v>65</v>
      </c>
      <c r="E24" s="29"/>
      <c r="F24" s="24"/>
      <c r="G24" s="24"/>
      <c r="H24" s="118"/>
      <c r="I24" s="287"/>
      <c r="J24" s="11"/>
      <c r="K24" s="1"/>
      <c r="L24" s="133"/>
      <c r="M24" s="133"/>
      <c r="N24" s="133"/>
      <c r="O24" s="133"/>
      <c r="P24" s="133"/>
      <c r="Q24" s="1"/>
      <c r="R24" s="1"/>
      <c r="S24" s="1"/>
      <c r="T24" s="1"/>
      <c r="U24" s="1"/>
      <c r="V24" s="1"/>
      <c r="W24" s="1"/>
      <c r="X24" s="1"/>
      <c r="Y24" s="1"/>
      <c r="Z24" s="1"/>
    </row>
    <row r="25" spans="1:26" ht="12.75" customHeight="1" x14ac:dyDescent="0.15">
      <c r="B25" s="266"/>
      <c r="C25" s="210" t="s">
        <v>370</v>
      </c>
      <c r="D25" s="19" t="s">
        <v>66</v>
      </c>
      <c r="E25" s="30"/>
      <c r="F25" s="25"/>
      <c r="G25" s="25"/>
      <c r="H25" s="116"/>
      <c r="I25" s="287"/>
      <c r="J25" s="11"/>
      <c r="K25" s="1"/>
      <c r="L25" s="133"/>
      <c r="M25" s="133"/>
      <c r="N25" s="133"/>
      <c r="O25" s="133"/>
      <c r="P25" s="133"/>
      <c r="Q25" s="1"/>
      <c r="R25" s="1"/>
      <c r="S25" s="1"/>
      <c r="T25" s="1"/>
      <c r="U25" s="1"/>
      <c r="V25" s="1"/>
      <c r="W25" s="1"/>
      <c r="X25" s="1"/>
      <c r="Y25" s="1"/>
      <c r="Z25" s="1"/>
    </row>
    <row r="26" spans="1:26" ht="12.75" customHeight="1" x14ac:dyDescent="0.15">
      <c r="B26" s="266"/>
      <c r="C26" s="210" t="s">
        <v>370</v>
      </c>
      <c r="D26" s="19" t="s">
        <v>67</v>
      </c>
      <c r="E26" s="30"/>
      <c r="F26" s="25"/>
      <c r="G26" s="25"/>
      <c r="H26" s="116"/>
      <c r="I26" s="287"/>
      <c r="J26" s="11"/>
      <c r="K26" s="1"/>
      <c r="L26" s="133"/>
      <c r="M26" s="133"/>
      <c r="N26" s="133"/>
      <c r="O26" s="133"/>
      <c r="P26" s="133"/>
      <c r="Q26" s="1"/>
      <c r="R26" s="1"/>
      <c r="S26" s="1"/>
      <c r="T26" s="1"/>
      <c r="U26" s="1"/>
      <c r="V26" s="1"/>
      <c r="W26" s="1"/>
      <c r="X26" s="1"/>
      <c r="Y26" s="1"/>
      <c r="Z26" s="1"/>
    </row>
    <row r="27" spans="1:26" ht="12.75" customHeight="1" x14ac:dyDescent="0.15">
      <c r="B27" s="266"/>
      <c r="C27" s="212"/>
      <c r="D27" s="21"/>
      <c r="E27" s="31"/>
      <c r="F27" s="26"/>
      <c r="G27" s="26"/>
      <c r="H27" s="117"/>
      <c r="I27" s="288"/>
      <c r="J27" s="11"/>
      <c r="K27" s="1"/>
      <c r="L27" s="133"/>
      <c r="M27" s="133"/>
      <c r="N27" s="133"/>
      <c r="O27" s="133"/>
      <c r="P27" s="133"/>
      <c r="Q27" s="1"/>
      <c r="R27" s="1"/>
      <c r="S27" s="1"/>
      <c r="T27" s="1"/>
      <c r="U27" s="1"/>
      <c r="V27" s="1"/>
      <c r="W27" s="1"/>
      <c r="X27" s="1"/>
      <c r="Y27" s="1"/>
      <c r="Z27" s="1"/>
    </row>
    <row r="28" spans="1:26" ht="12.75" customHeight="1" x14ac:dyDescent="0.15">
      <c r="A28" s="27">
        <v>3</v>
      </c>
      <c r="B28" s="266"/>
      <c r="C28" s="292" t="s">
        <v>328</v>
      </c>
      <c r="D28" s="293"/>
      <c r="E28" s="22" t="s">
        <v>490</v>
      </c>
      <c r="F28" s="18">
        <v>3</v>
      </c>
      <c r="G28" s="18">
        <f>IFERROR(VLOOKUP(E28,AnswerCTBL,2,FALSE),0)</f>
        <v>0.2</v>
      </c>
      <c r="H28" s="104"/>
      <c r="I28" s="286"/>
      <c r="J28" s="11"/>
      <c r="K28" s="1"/>
      <c r="L28" s="133"/>
      <c r="M28" s="133"/>
      <c r="N28" s="133"/>
      <c r="O28" s="133"/>
      <c r="P28" s="133"/>
      <c r="Q28" s="1"/>
      <c r="R28" s="1"/>
      <c r="S28" s="1"/>
      <c r="T28" s="1"/>
      <c r="U28" s="1"/>
      <c r="V28" s="1"/>
      <c r="W28" s="1"/>
      <c r="X28" s="1"/>
      <c r="Y28" s="1"/>
      <c r="Z28" s="1"/>
    </row>
    <row r="29" spans="1:26" ht="12.75" customHeight="1" x14ac:dyDescent="0.15">
      <c r="B29" s="266"/>
      <c r="C29" s="209" t="s">
        <v>370</v>
      </c>
      <c r="D29" s="20" t="s">
        <v>68</v>
      </c>
      <c r="E29" s="29"/>
      <c r="F29" s="24"/>
      <c r="G29" s="24"/>
      <c r="H29" s="118"/>
      <c r="I29" s="287"/>
      <c r="J29" s="11"/>
      <c r="K29" s="1"/>
      <c r="L29" s="133"/>
      <c r="M29" s="133"/>
      <c r="N29" s="133"/>
      <c r="O29" s="133"/>
      <c r="P29" s="133"/>
      <c r="Q29" s="1"/>
      <c r="R29" s="1"/>
      <c r="S29" s="1"/>
      <c r="T29" s="1"/>
      <c r="U29" s="1"/>
      <c r="V29" s="1"/>
      <c r="W29" s="1"/>
      <c r="X29" s="1"/>
      <c r="Y29" s="1"/>
      <c r="Z29" s="1"/>
    </row>
    <row r="30" spans="1:26" ht="12.75" customHeight="1" x14ac:dyDescent="0.15">
      <c r="B30" s="266"/>
      <c r="C30" s="210" t="s">
        <v>370</v>
      </c>
      <c r="D30" s="19" t="s">
        <v>69</v>
      </c>
      <c r="E30" s="30"/>
      <c r="F30" s="25"/>
      <c r="G30" s="25"/>
      <c r="H30" s="116"/>
      <c r="I30" s="287"/>
      <c r="J30" s="11"/>
      <c r="K30" s="1"/>
      <c r="L30" s="133"/>
      <c r="M30" s="133"/>
      <c r="N30" s="133"/>
      <c r="O30" s="133"/>
      <c r="P30" s="133"/>
      <c r="Q30" s="1"/>
      <c r="R30" s="1"/>
      <c r="S30" s="1"/>
      <c r="T30" s="1"/>
      <c r="U30" s="1"/>
      <c r="V30" s="1"/>
      <c r="W30" s="1"/>
      <c r="X30" s="1"/>
      <c r="Y30" s="1"/>
      <c r="Z30" s="1"/>
    </row>
    <row r="31" spans="1:26" ht="12.75" customHeight="1" x14ac:dyDescent="0.15">
      <c r="B31" s="266"/>
      <c r="C31" s="210" t="s">
        <v>370</v>
      </c>
      <c r="D31" s="19" t="s">
        <v>70</v>
      </c>
      <c r="E31" s="30"/>
      <c r="F31" s="25"/>
      <c r="G31" s="25"/>
      <c r="H31" s="116"/>
      <c r="I31" s="287"/>
      <c r="J31" s="11"/>
      <c r="K31" s="1"/>
      <c r="L31" s="133"/>
      <c r="M31" s="133"/>
      <c r="N31" s="133"/>
      <c r="O31" s="133"/>
      <c r="P31" s="133"/>
      <c r="Q31" s="1"/>
      <c r="R31" s="1"/>
      <c r="S31" s="1"/>
      <c r="T31" s="1"/>
      <c r="U31" s="1"/>
      <c r="V31" s="1"/>
      <c r="W31" s="1"/>
      <c r="X31" s="1"/>
      <c r="Y31" s="1"/>
      <c r="Z31" s="1"/>
    </row>
    <row r="32" spans="1:26" ht="12.75" customHeight="1" x14ac:dyDescent="0.15">
      <c r="B32" s="266"/>
      <c r="C32" s="210" t="s">
        <v>370</v>
      </c>
      <c r="D32" s="19" t="s">
        <v>71</v>
      </c>
      <c r="E32" s="30"/>
      <c r="F32" s="25"/>
      <c r="G32" s="25"/>
      <c r="H32" s="116"/>
      <c r="I32" s="287"/>
      <c r="J32" s="11"/>
      <c r="K32" s="1"/>
      <c r="L32" s="133"/>
      <c r="M32" s="133"/>
      <c r="N32" s="133"/>
      <c r="O32" s="133"/>
      <c r="P32" s="133"/>
      <c r="Q32" s="1"/>
      <c r="R32" s="1"/>
      <c r="S32" s="1"/>
      <c r="T32" s="1"/>
      <c r="U32" s="1"/>
      <c r="V32" s="1"/>
      <c r="W32" s="1"/>
      <c r="X32" s="1"/>
      <c r="Y32" s="1"/>
      <c r="Z32" s="1"/>
    </row>
    <row r="33" spans="1:26" ht="12.75" customHeight="1" x14ac:dyDescent="0.15">
      <c r="B33" s="267"/>
      <c r="C33" s="212"/>
      <c r="D33" s="21"/>
      <c r="E33" s="31"/>
      <c r="F33" s="26"/>
      <c r="G33" s="26"/>
      <c r="H33" s="117"/>
      <c r="I33" s="288"/>
      <c r="J33" s="11"/>
      <c r="K33" s="1"/>
      <c r="L33" s="133"/>
      <c r="M33" s="133"/>
      <c r="N33" s="133"/>
      <c r="O33" s="133"/>
      <c r="P33" s="133"/>
      <c r="Q33" s="1"/>
      <c r="R33" s="1"/>
      <c r="S33" s="1"/>
      <c r="T33" s="1"/>
      <c r="U33" s="1"/>
      <c r="V33" s="1"/>
      <c r="W33" s="1"/>
      <c r="X33" s="1"/>
      <c r="Y33" s="1"/>
      <c r="Z33" s="1"/>
    </row>
    <row r="34" spans="1:26" ht="12.75" customHeight="1" x14ac:dyDescent="0.15">
      <c r="B34" s="317"/>
      <c r="C34" s="300"/>
      <c r="D34" s="300"/>
      <c r="E34" s="300"/>
      <c r="F34" s="300"/>
      <c r="G34" s="300"/>
      <c r="H34" s="300"/>
      <c r="I34" s="318"/>
      <c r="J34" s="11"/>
      <c r="K34" s="1"/>
      <c r="L34" s="133"/>
      <c r="M34" s="133"/>
      <c r="N34" s="133"/>
      <c r="O34" s="133"/>
      <c r="P34" s="133"/>
      <c r="Q34" s="1"/>
      <c r="R34" s="1"/>
      <c r="S34" s="1"/>
      <c r="T34" s="1"/>
      <c r="U34" s="1"/>
      <c r="V34" s="1"/>
      <c r="W34" s="1"/>
      <c r="X34" s="1"/>
      <c r="Y34" s="1"/>
      <c r="Z34" s="1"/>
    </row>
    <row r="35" spans="1:26" ht="12.75" customHeight="1" x14ac:dyDescent="0.15">
      <c r="A35" s="27">
        <v>4</v>
      </c>
      <c r="B35" s="265" t="s">
        <v>72</v>
      </c>
      <c r="C35" s="294" t="s">
        <v>408</v>
      </c>
      <c r="D35" s="295"/>
      <c r="E35" s="5" t="s">
        <v>490</v>
      </c>
      <c r="F35" s="18">
        <v>4</v>
      </c>
      <c r="G35" s="18">
        <f>IFERROR(VLOOKUP(E35,AnswerCTBL,2,FALSE),0)</f>
        <v>0.2</v>
      </c>
      <c r="H35" s="103">
        <f>IFERROR(AVERAGE(G35,G41,G44),0)</f>
        <v>0.46666666666666662</v>
      </c>
      <c r="I35" s="286"/>
      <c r="J35" s="11"/>
      <c r="K35" s="1"/>
      <c r="L35" s="133"/>
      <c r="M35" s="133"/>
      <c r="N35" s="133"/>
      <c r="O35" s="133"/>
      <c r="P35" s="133"/>
      <c r="Q35" s="1"/>
      <c r="R35" s="1"/>
      <c r="S35" s="1"/>
      <c r="T35" s="1"/>
      <c r="U35" s="1"/>
      <c r="V35" s="1"/>
      <c r="W35" s="1"/>
      <c r="X35" s="1"/>
      <c r="Y35" s="1"/>
      <c r="Z35" s="1"/>
    </row>
    <row r="36" spans="1:26" ht="12.75" customHeight="1" x14ac:dyDescent="0.15">
      <c r="B36" s="266"/>
      <c r="C36" s="209" t="s">
        <v>370</v>
      </c>
      <c r="D36" s="20" t="s">
        <v>73</v>
      </c>
      <c r="E36" s="29"/>
      <c r="F36" s="24"/>
      <c r="G36" s="24"/>
      <c r="H36" s="118"/>
      <c r="I36" s="287"/>
      <c r="J36" s="11"/>
      <c r="K36" s="1"/>
      <c r="L36" s="133"/>
      <c r="M36" s="133"/>
      <c r="N36" s="133"/>
      <c r="O36" s="133"/>
      <c r="P36" s="133"/>
      <c r="Q36" s="1"/>
      <c r="R36" s="1"/>
      <c r="S36" s="1"/>
      <c r="T36" s="1"/>
      <c r="U36" s="1"/>
      <c r="V36" s="1"/>
      <c r="W36" s="1"/>
      <c r="X36" s="1"/>
      <c r="Y36" s="1"/>
      <c r="Z36" s="1"/>
    </row>
    <row r="37" spans="1:26" ht="12.75" customHeight="1" x14ac:dyDescent="0.15">
      <c r="B37" s="266"/>
      <c r="C37" s="210" t="s">
        <v>370</v>
      </c>
      <c r="D37" s="19" t="s">
        <v>74</v>
      </c>
      <c r="E37" s="30"/>
      <c r="F37" s="25"/>
      <c r="G37" s="25"/>
      <c r="H37" s="116"/>
      <c r="I37" s="287"/>
      <c r="J37" s="11"/>
      <c r="K37" s="1"/>
      <c r="L37" s="133"/>
      <c r="M37" s="133"/>
      <c r="N37" s="133"/>
      <c r="O37" s="133"/>
      <c r="P37" s="133"/>
      <c r="Q37" s="1"/>
      <c r="R37" s="1"/>
      <c r="S37" s="1"/>
      <c r="T37" s="1"/>
      <c r="U37" s="1"/>
      <c r="V37" s="1"/>
      <c r="W37" s="1"/>
      <c r="X37" s="1"/>
      <c r="Y37" s="1"/>
      <c r="Z37" s="1"/>
    </row>
    <row r="38" spans="1:26" ht="12.75" customHeight="1" x14ac:dyDescent="0.15">
      <c r="B38" s="266"/>
      <c r="C38" s="210" t="s">
        <v>370</v>
      </c>
      <c r="D38" s="19" t="s">
        <v>75</v>
      </c>
      <c r="E38" s="30"/>
      <c r="F38" s="25"/>
      <c r="G38" s="25"/>
      <c r="H38" s="116"/>
      <c r="I38" s="287"/>
      <c r="J38" s="11"/>
      <c r="K38" s="1"/>
      <c r="L38" s="133"/>
      <c r="M38" s="133"/>
      <c r="N38" s="133"/>
      <c r="O38" s="133"/>
      <c r="P38" s="133"/>
      <c r="Q38" s="1"/>
      <c r="R38" s="1"/>
      <c r="S38" s="1"/>
      <c r="T38" s="1"/>
      <c r="U38" s="1"/>
      <c r="V38" s="1"/>
      <c r="W38" s="1"/>
      <c r="X38" s="1"/>
      <c r="Y38" s="1"/>
      <c r="Z38" s="1"/>
    </row>
    <row r="39" spans="1:26" ht="12.75" customHeight="1" x14ac:dyDescent="0.15">
      <c r="B39" s="266"/>
      <c r="C39" s="210" t="s">
        <v>370</v>
      </c>
      <c r="D39" s="19" t="s">
        <v>76</v>
      </c>
      <c r="E39" s="30"/>
      <c r="F39" s="25"/>
      <c r="G39" s="25"/>
      <c r="H39" s="116"/>
      <c r="I39" s="287"/>
      <c r="J39" s="11"/>
      <c r="K39" s="1"/>
      <c r="L39" s="133"/>
      <c r="M39" s="133"/>
      <c r="N39" s="133"/>
      <c r="O39" s="133"/>
      <c r="P39" s="133"/>
      <c r="Q39" s="1"/>
      <c r="R39" s="1"/>
      <c r="S39" s="1"/>
      <c r="T39" s="1"/>
      <c r="U39" s="1"/>
      <c r="V39" s="1"/>
      <c r="W39" s="1"/>
      <c r="X39" s="1"/>
      <c r="Y39" s="1"/>
      <c r="Z39" s="1"/>
    </row>
    <row r="40" spans="1:26" ht="12.75" customHeight="1" x14ac:dyDescent="0.15">
      <c r="B40" s="266"/>
      <c r="C40" s="212"/>
      <c r="D40" s="21"/>
      <c r="E40" s="31"/>
      <c r="F40" s="26"/>
      <c r="G40" s="26"/>
      <c r="H40" s="117"/>
      <c r="I40" s="288"/>
      <c r="J40" s="11"/>
      <c r="K40" s="1"/>
      <c r="L40" s="133"/>
      <c r="M40" s="133"/>
      <c r="N40" s="133"/>
      <c r="O40" s="133"/>
      <c r="P40" s="133"/>
      <c r="Q40" s="1"/>
      <c r="R40" s="1"/>
      <c r="S40" s="1"/>
      <c r="T40" s="1"/>
      <c r="U40" s="1"/>
      <c r="V40" s="1"/>
      <c r="W40" s="1"/>
      <c r="X40" s="1"/>
      <c r="Y40" s="1"/>
      <c r="Z40" s="1"/>
    </row>
    <row r="41" spans="1:26" ht="12.75" customHeight="1" x14ac:dyDescent="0.15">
      <c r="A41" s="27">
        <v>5</v>
      </c>
      <c r="B41" s="266"/>
      <c r="C41" s="292" t="s">
        <v>77</v>
      </c>
      <c r="D41" s="293"/>
      <c r="E41" s="22" t="s">
        <v>490</v>
      </c>
      <c r="F41" s="18">
        <v>5</v>
      </c>
      <c r="G41" s="18">
        <f>IFERROR(VLOOKUP(E41,AnswerCTBL,2,FALSE),0)</f>
        <v>0.2</v>
      </c>
      <c r="H41" s="104"/>
      <c r="I41" s="286"/>
      <c r="J41" s="11"/>
      <c r="K41" s="1"/>
      <c r="L41" s="133"/>
      <c r="M41" s="133"/>
      <c r="N41" s="133"/>
      <c r="O41" s="133"/>
      <c r="P41" s="133"/>
      <c r="Q41" s="1"/>
      <c r="R41" s="1"/>
      <c r="S41" s="1"/>
      <c r="T41" s="1"/>
      <c r="U41" s="1"/>
      <c r="V41" s="1"/>
      <c r="W41" s="1"/>
      <c r="X41" s="1"/>
      <c r="Y41" s="1"/>
      <c r="Z41" s="1"/>
    </row>
    <row r="42" spans="1:26" ht="12.75" customHeight="1" x14ac:dyDescent="0.15">
      <c r="B42" s="266"/>
      <c r="C42" s="209" t="s">
        <v>370</v>
      </c>
      <c r="D42" s="20" t="s">
        <v>78</v>
      </c>
      <c r="E42" s="29"/>
      <c r="F42" s="24"/>
      <c r="G42" s="24"/>
      <c r="H42" s="118"/>
      <c r="I42" s="287"/>
      <c r="J42" s="11"/>
      <c r="K42" s="1"/>
      <c r="L42" s="133"/>
      <c r="M42" s="133"/>
      <c r="N42" s="133"/>
      <c r="O42" s="133"/>
      <c r="P42" s="133"/>
      <c r="Q42" s="1"/>
      <c r="R42" s="1"/>
      <c r="S42" s="1"/>
      <c r="T42" s="1"/>
      <c r="U42" s="1"/>
      <c r="V42" s="1"/>
      <c r="W42" s="1"/>
      <c r="X42" s="1"/>
      <c r="Y42" s="1"/>
      <c r="Z42" s="1"/>
    </row>
    <row r="43" spans="1:26" ht="12.75" customHeight="1" x14ac:dyDescent="0.15">
      <c r="B43" s="266"/>
      <c r="C43" s="212"/>
      <c r="D43" s="21"/>
      <c r="E43" s="31"/>
      <c r="F43" s="26"/>
      <c r="G43" s="26"/>
      <c r="H43" s="117"/>
      <c r="I43" s="288"/>
      <c r="J43" s="11"/>
      <c r="K43" s="1"/>
      <c r="L43" s="133"/>
      <c r="M43" s="133"/>
      <c r="N43" s="133"/>
      <c r="O43" s="133"/>
      <c r="P43" s="133"/>
      <c r="Q43" s="1"/>
      <c r="R43" s="1"/>
      <c r="S43" s="1"/>
      <c r="T43" s="1"/>
      <c r="U43" s="1"/>
      <c r="V43" s="1"/>
      <c r="W43" s="1"/>
      <c r="X43" s="1"/>
      <c r="Y43" s="1"/>
      <c r="Z43" s="1"/>
    </row>
    <row r="44" spans="1:26" ht="12.75" customHeight="1" x14ac:dyDescent="0.15">
      <c r="A44" s="27">
        <v>6</v>
      </c>
      <c r="B44" s="266"/>
      <c r="C44" s="342" t="s">
        <v>409</v>
      </c>
      <c r="D44" s="343"/>
      <c r="E44" s="22" t="s">
        <v>492</v>
      </c>
      <c r="F44" s="18">
        <v>6</v>
      </c>
      <c r="G44" s="18">
        <f>IFERROR(VLOOKUP(E44,AnswerCTBL,2,FALSE),0)</f>
        <v>1</v>
      </c>
      <c r="H44" s="104"/>
      <c r="I44" s="286"/>
      <c r="J44" s="11"/>
      <c r="K44" s="1"/>
      <c r="L44" s="133"/>
      <c r="M44" s="133"/>
      <c r="N44" s="133"/>
      <c r="O44" s="133"/>
      <c r="P44" s="133"/>
      <c r="Q44" s="1"/>
      <c r="R44" s="1"/>
      <c r="S44" s="1"/>
      <c r="T44" s="1"/>
      <c r="U44" s="1"/>
      <c r="V44" s="1"/>
      <c r="W44" s="1"/>
      <c r="X44" s="1"/>
      <c r="Y44" s="1"/>
      <c r="Z44" s="1"/>
    </row>
    <row r="45" spans="1:26" ht="12.75" customHeight="1" x14ac:dyDescent="0.15">
      <c r="B45" s="266"/>
      <c r="C45" s="209" t="s">
        <v>370</v>
      </c>
      <c r="D45" s="20" t="s">
        <v>79</v>
      </c>
      <c r="E45" s="29"/>
      <c r="F45" s="24"/>
      <c r="G45" s="24"/>
      <c r="H45" s="118"/>
      <c r="I45" s="287"/>
      <c r="J45" s="11"/>
      <c r="K45" s="1"/>
      <c r="L45" s="133"/>
      <c r="M45" s="133"/>
      <c r="N45" s="133"/>
      <c r="O45" s="133"/>
      <c r="P45" s="133"/>
      <c r="Q45" s="1"/>
      <c r="R45" s="1"/>
      <c r="S45" s="1"/>
      <c r="T45" s="1"/>
      <c r="U45" s="1"/>
      <c r="V45" s="1"/>
      <c r="W45" s="1"/>
      <c r="X45" s="1"/>
      <c r="Y45" s="1"/>
      <c r="Z45" s="1"/>
    </row>
    <row r="46" spans="1:26" ht="12.75" customHeight="1" x14ac:dyDescent="0.15">
      <c r="B46" s="267"/>
      <c r="C46" s="212"/>
      <c r="D46" s="21"/>
      <c r="E46" s="31"/>
      <c r="F46" s="26"/>
      <c r="G46" s="26"/>
      <c r="H46" s="117"/>
      <c r="I46" s="288"/>
      <c r="J46" s="11"/>
      <c r="K46" s="1"/>
      <c r="L46" s="133"/>
      <c r="M46" s="133"/>
      <c r="N46" s="133"/>
      <c r="O46" s="133"/>
      <c r="P46" s="133"/>
      <c r="Q46" s="1"/>
      <c r="R46" s="1"/>
      <c r="S46" s="1"/>
      <c r="T46" s="1"/>
      <c r="U46" s="1"/>
      <c r="V46" s="1"/>
      <c r="W46" s="1"/>
      <c r="X46" s="1"/>
      <c r="Y46" s="1"/>
      <c r="Z46" s="1"/>
    </row>
    <row r="47" spans="1:26" ht="12.75" customHeight="1" x14ac:dyDescent="0.15">
      <c r="B47" s="299"/>
      <c r="C47" s="300"/>
      <c r="D47" s="300"/>
      <c r="E47" s="300"/>
      <c r="F47" s="300"/>
      <c r="G47" s="300"/>
      <c r="H47" s="300"/>
      <c r="I47" s="301"/>
      <c r="J47" s="11"/>
      <c r="K47" s="1"/>
      <c r="L47" s="133"/>
      <c r="M47" s="133"/>
      <c r="N47" s="133"/>
      <c r="O47" s="133"/>
      <c r="P47" s="133"/>
      <c r="Q47" s="1"/>
      <c r="R47" s="1"/>
      <c r="S47" s="1"/>
      <c r="T47" s="1"/>
      <c r="U47" s="1"/>
      <c r="V47" s="1"/>
      <c r="W47" s="1"/>
      <c r="X47" s="1"/>
      <c r="Y47" s="1"/>
      <c r="Z47" s="1"/>
    </row>
    <row r="48" spans="1:26" ht="12.75" customHeight="1" x14ac:dyDescent="0.15">
      <c r="A48" s="27">
        <v>7</v>
      </c>
      <c r="B48" s="265" t="s">
        <v>80</v>
      </c>
      <c r="C48" s="294" t="s">
        <v>330</v>
      </c>
      <c r="D48" s="295"/>
      <c r="E48" s="5" t="s">
        <v>490</v>
      </c>
      <c r="F48" s="18">
        <v>7</v>
      </c>
      <c r="G48" s="18">
        <f>IFERROR(VLOOKUP(E48,AnswerCTBL,2,FALSE),0)</f>
        <v>0.2</v>
      </c>
      <c r="H48" s="103">
        <f>IFERROR(AVERAGE(G48,G56),0)</f>
        <v>0.35</v>
      </c>
      <c r="I48" s="286"/>
      <c r="J48" s="11"/>
      <c r="K48" s="1"/>
      <c r="L48" s="133"/>
      <c r="M48" s="133"/>
      <c r="N48" s="133"/>
      <c r="O48" s="133"/>
      <c r="P48" s="133"/>
      <c r="Q48" s="1"/>
      <c r="R48" s="1"/>
      <c r="S48" s="1"/>
      <c r="T48" s="1"/>
      <c r="U48" s="1"/>
      <c r="V48" s="1"/>
      <c r="W48" s="1"/>
      <c r="X48" s="1"/>
      <c r="Y48" s="1"/>
      <c r="Z48" s="1"/>
    </row>
    <row r="49" spans="1:26" ht="12.75" customHeight="1" x14ac:dyDescent="0.15">
      <c r="B49" s="266"/>
      <c r="C49" s="209" t="s">
        <v>370</v>
      </c>
      <c r="D49" s="20" t="s">
        <v>81</v>
      </c>
      <c r="E49" s="29"/>
      <c r="F49" s="24"/>
      <c r="G49" s="24"/>
      <c r="H49" s="118"/>
      <c r="I49" s="287"/>
      <c r="J49" s="11"/>
      <c r="K49" s="1"/>
      <c r="L49" s="133"/>
      <c r="M49" s="133"/>
      <c r="N49" s="133"/>
      <c r="O49" s="133"/>
      <c r="P49" s="133"/>
      <c r="Q49" s="1"/>
      <c r="R49" s="1"/>
      <c r="S49" s="1"/>
      <c r="T49" s="1"/>
      <c r="U49" s="1"/>
      <c r="V49" s="1"/>
      <c r="W49" s="1"/>
      <c r="X49" s="1"/>
      <c r="Y49" s="1"/>
      <c r="Z49" s="1"/>
    </row>
    <row r="50" spans="1:26" ht="12.75" customHeight="1" x14ac:dyDescent="0.15">
      <c r="B50" s="266"/>
      <c r="C50" s="210" t="s">
        <v>370</v>
      </c>
      <c r="D50" s="19" t="s">
        <v>82</v>
      </c>
      <c r="E50" s="30"/>
      <c r="F50" s="25"/>
      <c r="G50" s="25"/>
      <c r="H50" s="116"/>
      <c r="I50" s="287"/>
      <c r="J50" s="11"/>
      <c r="K50" s="1"/>
      <c r="L50" s="133"/>
      <c r="M50" s="133"/>
      <c r="N50" s="133"/>
      <c r="O50" s="133"/>
      <c r="P50" s="133"/>
      <c r="Q50" s="1"/>
      <c r="R50" s="1"/>
      <c r="S50" s="1"/>
      <c r="T50" s="1"/>
      <c r="U50" s="1"/>
      <c r="V50" s="1"/>
      <c r="W50" s="1"/>
      <c r="X50" s="1"/>
      <c r="Y50" s="1"/>
      <c r="Z50" s="1"/>
    </row>
    <row r="51" spans="1:26" ht="12.75" customHeight="1" x14ac:dyDescent="0.15">
      <c r="B51" s="266"/>
      <c r="C51" s="210" t="s">
        <v>370</v>
      </c>
      <c r="D51" s="19" t="s">
        <v>83</v>
      </c>
      <c r="E51" s="30"/>
      <c r="F51" s="25"/>
      <c r="G51" s="25"/>
      <c r="H51" s="116"/>
      <c r="I51" s="287"/>
      <c r="J51" s="11"/>
      <c r="K51" s="1"/>
      <c r="L51" s="133"/>
      <c r="M51" s="133"/>
      <c r="N51" s="133"/>
      <c r="O51" s="133"/>
      <c r="P51" s="133"/>
      <c r="Q51" s="1"/>
      <c r="R51" s="1"/>
      <c r="S51" s="1"/>
      <c r="T51" s="1"/>
      <c r="U51" s="1"/>
      <c r="V51" s="1"/>
      <c r="W51" s="1"/>
      <c r="X51" s="1"/>
      <c r="Y51" s="1"/>
      <c r="Z51" s="1"/>
    </row>
    <row r="52" spans="1:26" ht="12.75" customHeight="1" x14ac:dyDescent="0.15">
      <c r="B52" s="266"/>
      <c r="C52" s="210" t="s">
        <v>370</v>
      </c>
      <c r="D52" s="19" t="s">
        <v>84</v>
      </c>
      <c r="E52" s="30"/>
      <c r="F52" s="25"/>
      <c r="G52" s="25"/>
      <c r="H52" s="116"/>
      <c r="I52" s="287"/>
      <c r="J52" s="11"/>
      <c r="K52" s="1"/>
      <c r="L52" s="133"/>
      <c r="M52" s="133"/>
      <c r="N52" s="133"/>
      <c r="O52" s="133"/>
      <c r="P52" s="133"/>
      <c r="Q52" s="1"/>
      <c r="R52" s="1"/>
      <c r="S52" s="1"/>
      <c r="T52" s="1"/>
      <c r="U52" s="1"/>
      <c r="V52" s="1"/>
      <c r="W52" s="1"/>
      <c r="X52" s="1"/>
      <c r="Y52" s="1"/>
      <c r="Z52" s="1"/>
    </row>
    <row r="53" spans="1:26" ht="12.75" customHeight="1" x14ac:dyDescent="0.15">
      <c r="B53" s="266"/>
      <c r="C53" s="210" t="s">
        <v>370</v>
      </c>
      <c r="D53" s="19" t="s">
        <v>85</v>
      </c>
      <c r="E53" s="30"/>
      <c r="F53" s="25"/>
      <c r="G53" s="25"/>
      <c r="H53" s="116"/>
      <c r="I53" s="287"/>
      <c r="J53" s="11"/>
      <c r="K53" s="1"/>
      <c r="L53" s="133"/>
      <c r="M53" s="133"/>
      <c r="N53" s="133"/>
      <c r="O53" s="133"/>
      <c r="P53" s="133"/>
      <c r="Q53" s="1"/>
      <c r="R53" s="1"/>
      <c r="S53" s="1"/>
      <c r="T53" s="1"/>
      <c r="U53" s="1"/>
      <c r="V53" s="1"/>
      <c r="W53" s="1"/>
      <c r="X53" s="1"/>
      <c r="Y53" s="1"/>
      <c r="Z53" s="1"/>
    </row>
    <row r="54" spans="1:26" ht="12.75" customHeight="1" x14ac:dyDescent="0.15">
      <c r="B54" s="266"/>
      <c r="C54" s="210" t="s">
        <v>370</v>
      </c>
      <c r="D54" s="19" t="s">
        <v>86</v>
      </c>
      <c r="E54" s="30"/>
      <c r="F54" s="25"/>
      <c r="G54" s="25"/>
      <c r="H54" s="116"/>
      <c r="I54" s="287"/>
      <c r="J54" s="11"/>
      <c r="K54" s="1"/>
      <c r="L54" s="133"/>
      <c r="M54" s="133"/>
      <c r="N54" s="133"/>
      <c r="O54" s="133"/>
      <c r="P54" s="133"/>
      <c r="Q54" s="1"/>
      <c r="R54" s="1"/>
      <c r="S54" s="1"/>
      <c r="T54" s="1"/>
      <c r="U54" s="1"/>
      <c r="V54" s="1"/>
      <c r="W54" s="1"/>
      <c r="X54" s="1"/>
      <c r="Y54" s="1"/>
      <c r="Z54" s="1"/>
    </row>
    <row r="55" spans="1:26" ht="12.75" customHeight="1" x14ac:dyDescent="0.15">
      <c r="B55" s="266"/>
      <c r="C55" s="212"/>
      <c r="D55" s="21"/>
      <c r="E55" s="31"/>
      <c r="F55" s="26"/>
      <c r="G55" s="26"/>
      <c r="H55" s="117"/>
      <c r="I55" s="288"/>
      <c r="J55" s="11"/>
      <c r="K55" s="1"/>
      <c r="L55" s="133"/>
      <c r="M55" s="133"/>
      <c r="N55" s="133"/>
      <c r="O55" s="133"/>
      <c r="P55" s="133"/>
      <c r="Q55" s="1"/>
      <c r="R55" s="1"/>
      <c r="S55" s="1"/>
      <c r="T55" s="1"/>
      <c r="U55" s="1"/>
      <c r="V55" s="1"/>
      <c r="W55" s="1"/>
      <c r="X55" s="1"/>
      <c r="Y55" s="1"/>
      <c r="Z55" s="1"/>
    </row>
    <row r="56" spans="1:26" ht="12.75" customHeight="1" x14ac:dyDescent="0.15">
      <c r="A56" s="27">
        <v>8</v>
      </c>
      <c r="B56" s="266"/>
      <c r="C56" s="292" t="s">
        <v>331</v>
      </c>
      <c r="D56" s="293"/>
      <c r="E56" s="22" t="s">
        <v>426</v>
      </c>
      <c r="F56" s="18">
        <v>8</v>
      </c>
      <c r="G56" s="18">
        <f>IFERROR(VLOOKUP(E56,AnswerDTBL,2,FALSE),0)</f>
        <v>0.5</v>
      </c>
      <c r="H56" s="104"/>
      <c r="I56" s="286"/>
      <c r="J56" s="11"/>
      <c r="K56" s="1"/>
      <c r="L56" s="133"/>
      <c r="M56" s="133"/>
      <c r="N56" s="133"/>
      <c r="O56" s="133"/>
      <c r="P56" s="133"/>
      <c r="Q56" s="1"/>
      <c r="R56" s="1"/>
      <c r="S56" s="1"/>
      <c r="T56" s="1"/>
      <c r="U56" s="1"/>
      <c r="V56" s="1"/>
      <c r="W56" s="1"/>
      <c r="X56" s="1"/>
      <c r="Y56" s="1"/>
      <c r="Z56" s="1"/>
    </row>
    <row r="57" spans="1:26" ht="12.75" customHeight="1" x14ac:dyDescent="0.15">
      <c r="B57" s="266"/>
      <c r="C57" s="209" t="s">
        <v>370</v>
      </c>
      <c r="D57" s="20" t="s">
        <v>87</v>
      </c>
      <c r="E57" s="29"/>
      <c r="F57" s="24"/>
      <c r="G57" s="24"/>
      <c r="H57" s="118"/>
      <c r="I57" s="287"/>
      <c r="J57" s="11"/>
      <c r="K57" s="1"/>
      <c r="L57" s="133"/>
      <c r="M57" s="133"/>
      <c r="N57" s="133"/>
      <c r="O57" s="133"/>
      <c r="P57" s="133"/>
      <c r="Q57" s="1"/>
      <c r="R57" s="1"/>
      <c r="S57" s="1"/>
      <c r="T57" s="1"/>
      <c r="U57" s="1"/>
      <c r="V57" s="1"/>
      <c r="W57" s="1"/>
      <c r="X57" s="1"/>
      <c r="Y57" s="1"/>
      <c r="Z57" s="1"/>
    </row>
    <row r="58" spans="1:26" ht="12.75" customHeight="1" x14ac:dyDescent="0.15">
      <c r="B58" s="266"/>
      <c r="C58" s="210" t="s">
        <v>370</v>
      </c>
      <c r="D58" s="19" t="s">
        <v>88</v>
      </c>
      <c r="E58" s="30"/>
      <c r="F58" s="25"/>
      <c r="G58" s="25"/>
      <c r="H58" s="116"/>
      <c r="I58" s="287"/>
      <c r="J58" s="11"/>
      <c r="K58" s="1"/>
      <c r="L58" s="133"/>
      <c r="M58" s="133"/>
      <c r="N58" s="133"/>
      <c r="O58" s="133"/>
      <c r="P58" s="133"/>
      <c r="Q58" s="1"/>
      <c r="R58" s="1"/>
      <c r="S58" s="1"/>
      <c r="T58" s="1"/>
      <c r="U58" s="1"/>
      <c r="V58" s="1"/>
      <c r="W58" s="1"/>
      <c r="X58" s="1"/>
      <c r="Y58" s="1"/>
      <c r="Z58" s="1"/>
    </row>
    <row r="59" spans="1:26" ht="12.75" customHeight="1" x14ac:dyDescent="0.15">
      <c r="B59" s="266"/>
      <c r="C59" s="210" t="s">
        <v>370</v>
      </c>
      <c r="D59" s="19" t="s">
        <v>89</v>
      </c>
      <c r="E59" s="30"/>
      <c r="F59" s="25"/>
      <c r="G59" s="25"/>
      <c r="H59" s="116"/>
      <c r="I59" s="287"/>
      <c r="J59" s="11"/>
      <c r="K59" s="1"/>
      <c r="L59" s="133"/>
      <c r="M59" s="133"/>
      <c r="N59" s="133"/>
      <c r="O59" s="133"/>
      <c r="P59" s="133"/>
      <c r="Q59" s="1"/>
      <c r="R59" s="1"/>
      <c r="S59" s="1"/>
      <c r="T59" s="1"/>
      <c r="U59" s="1"/>
      <c r="V59" s="1"/>
      <c r="W59" s="1"/>
      <c r="X59" s="1"/>
      <c r="Y59" s="1"/>
      <c r="Z59" s="1"/>
    </row>
    <row r="60" spans="1:26" ht="12.75" customHeight="1" x14ac:dyDescent="0.15">
      <c r="B60" s="267"/>
      <c r="C60" s="212"/>
      <c r="D60" s="21"/>
      <c r="E60" s="31"/>
      <c r="F60" s="26"/>
      <c r="G60" s="26"/>
      <c r="H60" s="117"/>
      <c r="I60" s="288"/>
      <c r="J60" s="11"/>
      <c r="K60" s="1"/>
      <c r="L60" s="133"/>
      <c r="M60" s="133"/>
      <c r="N60" s="133"/>
      <c r="O60" s="133"/>
      <c r="P60" s="133"/>
      <c r="Q60" s="1"/>
      <c r="R60" s="1"/>
      <c r="S60" s="1"/>
      <c r="T60" s="1"/>
      <c r="U60" s="1"/>
      <c r="V60" s="1"/>
      <c r="W60" s="1"/>
      <c r="X60" s="1"/>
      <c r="Y60" s="1"/>
      <c r="Z60" s="1"/>
    </row>
    <row r="61" spans="1:26" ht="12.75" customHeight="1" x14ac:dyDescent="0.15">
      <c r="B61" s="280" t="s">
        <v>90</v>
      </c>
      <c r="C61" s="281"/>
      <c r="D61" s="282"/>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265" t="s">
        <v>91</v>
      </c>
      <c r="C62" s="294" t="s">
        <v>332</v>
      </c>
      <c r="D62" s="295"/>
      <c r="E62" s="5" t="s">
        <v>490</v>
      </c>
      <c r="F62" s="18">
        <v>9</v>
      </c>
      <c r="G62" s="18">
        <f>IFERROR(VLOOKUP(E62,AnswerCTBL,2,FALSE),0)</f>
        <v>0.2</v>
      </c>
      <c r="H62" s="103">
        <f>IFERROR(AVERAGE(G62,G65),0)</f>
        <v>0.6</v>
      </c>
      <c r="I62" s="286"/>
      <c r="J62" s="259">
        <f>SUM(H62,H73,H89)</f>
        <v>1.1499999999999999</v>
      </c>
      <c r="K62" s="1"/>
      <c r="L62" s="133"/>
      <c r="M62" s="133"/>
      <c r="N62" s="133"/>
      <c r="O62" s="133"/>
      <c r="P62" s="133"/>
      <c r="Q62" s="1"/>
      <c r="R62" s="1"/>
      <c r="S62" s="1"/>
      <c r="T62" s="1"/>
      <c r="U62" s="1"/>
      <c r="V62" s="1"/>
      <c r="W62" s="1"/>
      <c r="X62" s="1"/>
      <c r="Y62" s="1"/>
      <c r="Z62" s="1"/>
    </row>
    <row r="63" spans="1:26" ht="12.75" customHeight="1" x14ac:dyDescent="0.15">
      <c r="B63" s="266"/>
      <c r="C63" s="209" t="s">
        <v>370</v>
      </c>
      <c r="D63" s="20" t="s">
        <v>92</v>
      </c>
      <c r="E63" s="29"/>
      <c r="F63" s="24"/>
      <c r="G63" s="24"/>
      <c r="H63" s="114"/>
      <c r="I63" s="287"/>
      <c r="J63" s="260"/>
      <c r="K63" s="1"/>
      <c r="L63" s="133"/>
      <c r="M63" s="133"/>
      <c r="N63" s="133"/>
      <c r="O63" s="133"/>
      <c r="P63" s="133"/>
      <c r="Q63" s="1"/>
      <c r="R63" s="1"/>
      <c r="S63" s="1"/>
      <c r="T63" s="1"/>
      <c r="U63" s="1"/>
      <c r="V63" s="1"/>
      <c r="W63" s="1"/>
      <c r="X63" s="1"/>
      <c r="Y63" s="1"/>
      <c r="Z63" s="1"/>
    </row>
    <row r="64" spans="1:26" ht="12.75" customHeight="1" x14ac:dyDescent="0.15">
      <c r="B64" s="266"/>
      <c r="C64" s="212"/>
      <c r="D64" s="21"/>
      <c r="E64" s="31"/>
      <c r="F64" s="26"/>
      <c r="G64" s="26"/>
      <c r="H64" s="115"/>
      <c r="I64" s="288"/>
      <c r="J64" s="260"/>
      <c r="K64" s="1"/>
      <c r="L64" s="133"/>
      <c r="M64" s="133"/>
      <c r="N64" s="133"/>
      <c r="O64" s="133"/>
      <c r="P64" s="133"/>
      <c r="Q64" s="1"/>
      <c r="R64" s="1"/>
      <c r="S64" s="1"/>
      <c r="T64" s="1"/>
      <c r="U64" s="1"/>
      <c r="V64" s="1"/>
      <c r="W64" s="1"/>
      <c r="X64" s="1"/>
      <c r="Y64" s="1"/>
      <c r="Z64" s="1"/>
    </row>
    <row r="65" spans="1:26" ht="12.75" customHeight="1" x14ac:dyDescent="0.15">
      <c r="A65" s="27">
        <v>10</v>
      </c>
      <c r="B65" s="266"/>
      <c r="C65" s="292" t="s">
        <v>93</v>
      </c>
      <c r="D65" s="293"/>
      <c r="E65" s="22" t="s">
        <v>446</v>
      </c>
      <c r="F65" s="18">
        <v>10</v>
      </c>
      <c r="G65" s="18">
        <f>IFERROR(VLOOKUP(E65,AnswerETBL,2,FALSE),0)</f>
        <v>1</v>
      </c>
      <c r="H65" s="120"/>
      <c r="I65" s="344"/>
      <c r="J65" s="260"/>
      <c r="K65" s="1"/>
      <c r="L65" s="133"/>
      <c r="M65" s="133"/>
      <c r="N65" s="133"/>
      <c r="O65" s="133"/>
      <c r="P65" s="133"/>
      <c r="Q65" s="1"/>
      <c r="R65" s="1"/>
      <c r="S65" s="1"/>
      <c r="T65" s="1"/>
      <c r="U65" s="1"/>
      <c r="V65" s="1"/>
      <c r="W65" s="1"/>
      <c r="X65" s="1"/>
      <c r="Y65" s="1"/>
      <c r="Z65" s="1"/>
    </row>
    <row r="66" spans="1:26" ht="12.75" customHeight="1" x14ac:dyDescent="0.15">
      <c r="B66" s="266"/>
      <c r="C66" s="209" t="s">
        <v>370</v>
      </c>
      <c r="D66" s="20" t="s">
        <v>94</v>
      </c>
      <c r="E66" s="29"/>
      <c r="F66" s="24"/>
      <c r="G66" s="24"/>
      <c r="H66" s="118"/>
      <c r="I66" s="287"/>
      <c r="J66" s="261"/>
      <c r="K66" s="1"/>
      <c r="L66" s="133"/>
      <c r="M66" s="133"/>
      <c r="N66" s="133"/>
      <c r="O66" s="133"/>
      <c r="P66" s="133"/>
      <c r="Q66" s="1"/>
      <c r="R66" s="1"/>
      <c r="S66" s="1"/>
      <c r="T66" s="1"/>
      <c r="U66" s="1"/>
      <c r="V66" s="1"/>
      <c r="W66" s="1"/>
      <c r="X66" s="1"/>
      <c r="Y66" s="1"/>
      <c r="Z66" s="1"/>
    </row>
    <row r="67" spans="1:26" ht="12.75" customHeight="1" x14ac:dyDescent="0.15">
      <c r="B67" s="266"/>
      <c r="C67" s="210" t="s">
        <v>370</v>
      </c>
      <c r="D67" s="19" t="s">
        <v>95</v>
      </c>
      <c r="E67" s="30"/>
      <c r="F67" s="25"/>
      <c r="G67" s="25"/>
      <c r="H67" s="116"/>
      <c r="I67" s="287"/>
      <c r="J67" s="11"/>
      <c r="K67" s="1"/>
      <c r="L67" s="133"/>
      <c r="M67" s="133"/>
      <c r="N67" s="133"/>
      <c r="O67" s="133"/>
      <c r="P67" s="133"/>
      <c r="Q67" s="1"/>
      <c r="R67" s="1"/>
      <c r="S67" s="1"/>
      <c r="T67" s="1"/>
      <c r="U67" s="1"/>
      <c r="V67" s="1"/>
      <c r="W67" s="1"/>
      <c r="X67" s="1"/>
      <c r="Y67" s="1"/>
      <c r="Z67" s="1"/>
    </row>
    <row r="68" spans="1:26" ht="28" x14ac:dyDescent="0.15">
      <c r="B68" s="266"/>
      <c r="C68" s="210" t="s">
        <v>370</v>
      </c>
      <c r="D68" s="19" t="s">
        <v>96</v>
      </c>
      <c r="E68" s="30"/>
      <c r="F68" s="25"/>
      <c r="G68" s="25"/>
      <c r="H68" s="116"/>
      <c r="I68" s="287"/>
      <c r="J68" s="11"/>
      <c r="K68" s="1"/>
      <c r="L68" s="133"/>
      <c r="M68" s="133"/>
      <c r="N68" s="133"/>
      <c r="O68" s="133"/>
      <c r="P68" s="133"/>
      <c r="Q68" s="1"/>
      <c r="R68" s="1"/>
      <c r="S68" s="1"/>
      <c r="T68" s="1"/>
      <c r="U68" s="1"/>
      <c r="V68" s="1"/>
      <c r="W68" s="1"/>
      <c r="X68" s="1"/>
      <c r="Y68" s="1"/>
      <c r="Z68" s="1"/>
    </row>
    <row r="69" spans="1:26" ht="12.75" customHeight="1" x14ac:dyDescent="0.15">
      <c r="B69" s="266"/>
      <c r="C69" s="210" t="s">
        <v>370</v>
      </c>
      <c r="D69" s="19" t="s">
        <v>97</v>
      </c>
      <c r="E69" s="30"/>
      <c r="F69" s="25"/>
      <c r="G69" s="25"/>
      <c r="H69" s="116"/>
      <c r="I69" s="287"/>
      <c r="J69" s="11"/>
      <c r="K69" s="1"/>
      <c r="L69" s="133"/>
      <c r="M69" s="133"/>
      <c r="N69" s="133"/>
      <c r="O69" s="133"/>
      <c r="P69" s="133"/>
      <c r="Q69" s="1"/>
      <c r="R69" s="1"/>
      <c r="S69" s="1"/>
      <c r="T69" s="1"/>
      <c r="U69" s="1"/>
      <c r="V69" s="1"/>
      <c r="W69" s="1"/>
      <c r="X69" s="1"/>
      <c r="Y69" s="1"/>
      <c r="Z69" s="1"/>
    </row>
    <row r="70" spans="1:26" ht="12.75" customHeight="1" x14ac:dyDescent="0.15">
      <c r="B70" s="266"/>
      <c r="C70" s="210" t="s">
        <v>370</v>
      </c>
      <c r="D70" s="19" t="s">
        <v>98</v>
      </c>
      <c r="E70" s="30"/>
      <c r="F70" s="25"/>
      <c r="G70" s="25"/>
      <c r="H70" s="116"/>
      <c r="I70" s="287"/>
      <c r="J70" s="11"/>
      <c r="K70" s="1"/>
      <c r="L70" s="133"/>
      <c r="M70" s="133"/>
      <c r="N70" s="133"/>
      <c r="O70" s="133"/>
      <c r="P70" s="133"/>
      <c r="Q70" s="1"/>
      <c r="R70" s="1"/>
      <c r="S70" s="1"/>
      <c r="T70" s="1"/>
      <c r="U70" s="1"/>
      <c r="V70" s="1"/>
      <c r="W70" s="1"/>
      <c r="X70" s="1"/>
      <c r="Y70" s="1"/>
      <c r="Z70" s="1"/>
    </row>
    <row r="71" spans="1:26" ht="12.75" customHeight="1" x14ac:dyDescent="0.15">
      <c r="B71" s="315"/>
      <c r="C71" s="212"/>
      <c r="D71" s="21"/>
      <c r="E71" s="31"/>
      <c r="F71" s="26"/>
      <c r="G71" s="26"/>
      <c r="H71" s="117"/>
      <c r="I71" s="287"/>
      <c r="J71" s="11"/>
      <c r="K71" s="1"/>
      <c r="L71" s="133"/>
      <c r="M71" s="133"/>
      <c r="N71" s="133"/>
      <c r="O71" s="133"/>
      <c r="P71" s="133"/>
      <c r="Q71" s="1"/>
      <c r="R71" s="1"/>
      <c r="S71" s="1"/>
      <c r="T71" s="1"/>
      <c r="U71" s="1"/>
      <c r="V71" s="1"/>
      <c r="W71" s="1"/>
      <c r="X71" s="1"/>
      <c r="Y71" s="1"/>
      <c r="Z71" s="1"/>
    </row>
    <row r="72" spans="1:26" ht="12.75" customHeight="1" x14ac:dyDescent="0.15">
      <c r="B72" s="312"/>
      <c r="C72" s="313"/>
      <c r="D72" s="313"/>
      <c r="E72" s="313"/>
      <c r="F72" s="313"/>
      <c r="G72" s="313"/>
      <c r="H72" s="313"/>
      <c r="I72" s="314"/>
      <c r="J72" s="10"/>
      <c r="K72" s="1"/>
      <c r="L72" s="133"/>
      <c r="M72" s="133"/>
      <c r="N72" s="133"/>
      <c r="O72" s="133"/>
      <c r="P72" s="133"/>
      <c r="Q72" s="1"/>
      <c r="R72" s="1"/>
      <c r="S72" s="1"/>
      <c r="T72" s="1"/>
      <c r="U72" s="1"/>
      <c r="V72" s="1"/>
      <c r="W72" s="1"/>
      <c r="X72" s="1"/>
      <c r="Y72" s="1"/>
      <c r="Z72" s="1"/>
    </row>
    <row r="73" spans="1:26" ht="12.75" customHeight="1" x14ac:dyDescent="0.15">
      <c r="A73" s="27">
        <v>11</v>
      </c>
      <c r="B73" s="316" t="s">
        <v>99</v>
      </c>
      <c r="C73" s="292" t="s">
        <v>100</v>
      </c>
      <c r="D73" s="293"/>
      <c r="E73" s="22" t="s">
        <v>494</v>
      </c>
      <c r="F73" s="18">
        <v>11</v>
      </c>
      <c r="G73" s="18">
        <f>IFERROR(VLOOKUP(E73,AnswerFTBL,2,FALSE),0)</f>
        <v>0.2</v>
      </c>
      <c r="H73" s="104">
        <f>IFERROR(AVERAGE(G73,G81),0)</f>
        <v>0.2</v>
      </c>
      <c r="I73" s="311"/>
      <c r="J73" s="11"/>
      <c r="K73" s="1"/>
      <c r="L73" s="133"/>
      <c r="M73" s="133"/>
      <c r="N73" s="133"/>
      <c r="O73" s="133"/>
      <c r="P73" s="133"/>
      <c r="Q73" s="1"/>
      <c r="R73" s="1"/>
      <c r="S73" s="1"/>
      <c r="T73" s="1"/>
      <c r="U73" s="1"/>
      <c r="V73" s="1"/>
      <c r="W73" s="1"/>
      <c r="X73" s="1"/>
      <c r="Y73" s="1"/>
      <c r="Z73" s="1"/>
    </row>
    <row r="74" spans="1:26" ht="12.75" customHeight="1" x14ac:dyDescent="0.15">
      <c r="B74" s="266"/>
      <c r="C74" s="209" t="s">
        <v>370</v>
      </c>
      <c r="D74" s="20" t="s">
        <v>101</v>
      </c>
      <c r="E74" s="29"/>
      <c r="F74" s="24"/>
      <c r="G74" s="24"/>
      <c r="H74" s="118"/>
      <c r="I74" s="287"/>
      <c r="J74" s="11"/>
      <c r="K74" s="1"/>
      <c r="L74" s="133"/>
      <c r="M74" s="133"/>
      <c r="N74" s="133"/>
      <c r="O74" s="133"/>
      <c r="P74" s="133"/>
      <c r="Q74" s="1"/>
      <c r="R74" s="1"/>
      <c r="S74" s="1"/>
      <c r="T74" s="1"/>
      <c r="U74" s="1"/>
      <c r="V74" s="1"/>
      <c r="W74" s="1"/>
      <c r="X74" s="1"/>
      <c r="Y74" s="1"/>
      <c r="Z74" s="1"/>
    </row>
    <row r="75" spans="1:26" ht="12.75" customHeight="1" x14ac:dyDescent="0.15">
      <c r="B75" s="266"/>
      <c r="C75" s="210" t="s">
        <v>370</v>
      </c>
      <c r="D75" s="19" t="s">
        <v>102</v>
      </c>
      <c r="E75" s="30"/>
      <c r="F75" s="25"/>
      <c r="G75" s="25"/>
      <c r="H75" s="116"/>
      <c r="I75" s="287"/>
      <c r="J75" s="11"/>
      <c r="K75" s="1"/>
      <c r="L75" s="133"/>
      <c r="M75" s="133"/>
      <c r="N75" s="133"/>
      <c r="O75" s="133"/>
      <c r="P75" s="133"/>
      <c r="Q75" s="1"/>
      <c r="R75" s="1"/>
      <c r="S75" s="1"/>
      <c r="T75" s="1"/>
      <c r="U75" s="1"/>
      <c r="V75" s="1"/>
      <c r="W75" s="1"/>
      <c r="X75" s="1"/>
      <c r="Y75" s="1"/>
      <c r="Z75" s="1"/>
    </row>
    <row r="76" spans="1:26" ht="12.75" customHeight="1" x14ac:dyDescent="0.15">
      <c r="B76" s="266"/>
      <c r="C76" s="210" t="s">
        <v>370</v>
      </c>
      <c r="D76" s="19" t="s">
        <v>103</v>
      </c>
      <c r="E76" s="30"/>
      <c r="F76" s="25"/>
      <c r="G76" s="25"/>
      <c r="H76" s="116"/>
      <c r="I76" s="287"/>
      <c r="J76" s="11"/>
      <c r="K76" s="1"/>
      <c r="L76" s="133"/>
      <c r="M76" s="133"/>
      <c r="N76" s="133"/>
      <c r="O76" s="133"/>
      <c r="P76" s="133"/>
      <c r="Q76" s="1"/>
      <c r="R76" s="1"/>
      <c r="S76" s="1"/>
      <c r="T76" s="1"/>
      <c r="U76" s="1"/>
      <c r="V76" s="1"/>
      <c r="W76" s="1"/>
      <c r="X76" s="1"/>
      <c r="Y76" s="1"/>
      <c r="Z76" s="1"/>
    </row>
    <row r="77" spans="1:26" ht="12.75" customHeight="1" x14ac:dyDescent="0.15">
      <c r="B77" s="266"/>
      <c r="C77" s="210" t="s">
        <v>370</v>
      </c>
      <c r="D77" s="19" t="s">
        <v>104</v>
      </c>
      <c r="E77" s="30"/>
      <c r="F77" s="25"/>
      <c r="G77" s="25"/>
      <c r="H77" s="116"/>
      <c r="I77" s="287"/>
      <c r="J77" s="11"/>
      <c r="K77" s="1"/>
      <c r="L77" s="133"/>
      <c r="M77" s="133"/>
      <c r="N77" s="133"/>
      <c r="O77" s="133"/>
      <c r="P77" s="133"/>
      <c r="Q77" s="1"/>
      <c r="R77" s="1"/>
      <c r="S77" s="1"/>
      <c r="T77" s="1"/>
      <c r="U77" s="1"/>
      <c r="V77" s="1"/>
      <c r="W77" s="1"/>
      <c r="X77" s="1"/>
      <c r="Y77" s="1"/>
      <c r="Z77" s="1"/>
    </row>
    <row r="78" spans="1:26" ht="12.75" customHeight="1" x14ac:dyDescent="0.15">
      <c r="B78" s="266"/>
      <c r="C78" s="210" t="s">
        <v>370</v>
      </c>
      <c r="D78" s="19" t="s">
        <v>105</v>
      </c>
      <c r="E78" s="30"/>
      <c r="F78" s="25"/>
      <c r="G78" s="25"/>
      <c r="H78" s="116"/>
      <c r="I78" s="287"/>
      <c r="J78" s="11"/>
      <c r="K78" s="1"/>
      <c r="L78" s="133"/>
      <c r="M78" s="133"/>
      <c r="N78" s="133"/>
      <c r="O78" s="133"/>
      <c r="P78" s="133"/>
      <c r="Q78" s="1"/>
      <c r="R78" s="1"/>
      <c r="S78" s="1"/>
      <c r="T78" s="1"/>
      <c r="U78" s="1"/>
      <c r="V78" s="1"/>
      <c r="W78" s="1"/>
      <c r="X78" s="1"/>
      <c r="Y78" s="1"/>
      <c r="Z78" s="1"/>
    </row>
    <row r="79" spans="1:26" ht="12.75" customHeight="1" x14ac:dyDescent="0.15">
      <c r="B79" s="266"/>
      <c r="C79" s="210" t="s">
        <v>370</v>
      </c>
      <c r="D79" s="19" t="s">
        <v>106</v>
      </c>
      <c r="E79" s="30"/>
      <c r="F79" s="25"/>
      <c r="G79" s="25"/>
      <c r="H79" s="116"/>
      <c r="I79" s="287"/>
      <c r="J79" s="11"/>
      <c r="K79" s="1"/>
      <c r="L79" s="133"/>
      <c r="M79" s="133"/>
      <c r="N79" s="133"/>
      <c r="O79" s="133"/>
      <c r="P79" s="133"/>
      <c r="Q79" s="1"/>
      <c r="R79" s="1"/>
      <c r="S79" s="1"/>
      <c r="T79" s="1"/>
      <c r="U79" s="1"/>
      <c r="V79" s="1"/>
      <c r="W79" s="1"/>
      <c r="X79" s="1"/>
      <c r="Y79" s="1"/>
      <c r="Z79" s="1"/>
    </row>
    <row r="80" spans="1:26" ht="12.75" customHeight="1" x14ac:dyDescent="0.15">
      <c r="B80" s="266"/>
      <c r="C80" s="212"/>
      <c r="D80" s="21"/>
      <c r="E80" s="31"/>
      <c r="F80" s="26"/>
      <c r="G80" s="26"/>
      <c r="H80" s="117"/>
      <c r="I80" s="288"/>
      <c r="J80" s="11"/>
      <c r="K80" s="1"/>
      <c r="L80" s="133"/>
      <c r="M80" s="133"/>
      <c r="N80" s="133"/>
      <c r="O80" s="133"/>
      <c r="P80" s="133"/>
      <c r="Q80" s="1"/>
      <c r="R80" s="1"/>
      <c r="S80" s="1"/>
      <c r="T80" s="1"/>
      <c r="U80" s="1"/>
      <c r="V80" s="1"/>
      <c r="W80" s="1"/>
      <c r="X80" s="1"/>
      <c r="Y80" s="1"/>
      <c r="Z80" s="1"/>
    </row>
    <row r="81" spans="1:26" ht="12.75" customHeight="1" x14ac:dyDescent="0.15">
      <c r="A81" s="27">
        <v>12</v>
      </c>
      <c r="B81" s="266"/>
      <c r="C81" s="292" t="s">
        <v>107</v>
      </c>
      <c r="D81" s="293"/>
      <c r="E81" s="22" t="s">
        <v>490</v>
      </c>
      <c r="F81" s="18">
        <v>12</v>
      </c>
      <c r="G81" s="18">
        <f>IFERROR(VLOOKUP(E81,AnswerCTBL,2,FALSE),0)</f>
        <v>0.2</v>
      </c>
      <c r="H81" s="104"/>
      <c r="I81" s="286"/>
      <c r="J81" s="11"/>
      <c r="K81" s="1"/>
      <c r="L81" s="133"/>
      <c r="M81" s="133"/>
      <c r="N81" s="133"/>
      <c r="O81" s="133"/>
      <c r="P81" s="133"/>
      <c r="Q81" s="1"/>
      <c r="R81" s="1"/>
      <c r="S81" s="1"/>
      <c r="T81" s="1"/>
      <c r="U81" s="1"/>
      <c r="V81" s="1"/>
      <c r="W81" s="1"/>
      <c r="X81" s="1"/>
      <c r="Y81" s="1"/>
      <c r="Z81" s="1"/>
    </row>
    <row r="82" spans="1:26" ht="12.75" customHeight="1" x14ac:dyDescent="0.15">
      <c r="B82" s="266"/>
      <c r="C82" s="209" t="s">
        <v>370</v>
      </c>
      <c r="D82" s="20" t="s">
        <v>108</v>
      </c>
      <c r="E82" s="29"/>
      <c r="F82" s="24"/>
      <c r="G82" s="24"/>
      <c r="H82" s="118"/>
      <c r="I82" s="287"/>
      <c r="J82" s="11"/>
      <c r="K82" s="1"/>
      <c r="L82" s="133"/>
      <c r="M82" s="133"/>
      <c r="N82" s="133"/>
      <c r="O82" s="133"/>
      <c r="P82" s="133"/>
      <c r="Q82" s="1"/>
      <c r="R82" s="1"/>
      <c r="S82" s="1"/>
      <c r="T82" s="1"/>
      <c r="U82" s="1"/>
      <c r="V82" s="1"/>
      <c r="W82" s="1"/>
      <c r="X82" s="1"/>
      <c r="Y82" s="1"/>
      <c r="Z82" s="1"/>
    </row>
    <row r="83" spans="1:26" ht="12.75" customHeight="1" x14ac:dyDescent="0.15">
      <c r="B83" s="266"/>
      <c r="C83" s="210" t="s">
        <v>370</v>
      </c>
      <c r="D83" s="19" t="s">
        <v>109</v>
      </c>
      <c r="E83" s="30"/>
      <c r="F83" s="25"/>
      <c r="G83" s="25"/>
      <c r="H83" s="116"/>
      <c r="I83" s="287"/>
      <c r="J83" s="11"/>
      <c r="K83" s="1"/>
      <c r="L83" s="133"/>
      <c r="M83" s="133"/>
      <c r="N83" s="133"/>
      <c r="O83" s="133"/>
      <c r="P83" s="133"/>
      <c r="Q83" s="1"/>
      <c r="R83" s="1"/>
      <c r="S83" s="1"/>
      <c r="T83" s="1"/>
      <c r="U83" s="1"/>
      <c r="V83" s="1"/>
      <c r="W83" s="1"/>
      <c r="X83" s="1"/>
      <c r="Y83" s="1"/>
      <c r="Z83" s="1"/>
    </row>
    <row r="84" spans="1:26" ht="12.75" customHeight="1" x14ac:dyDescent="0.15">
      <c r="B84" s="266"/>
      <c r="C84" s="210" t="s">
        <v>370</v>
      </c>
      <c r="D84" s="19" t="s">
        <v>110</v>
      </c>
      <c r="E84" s="30"/>
      <c r="F84" s="25"/>
      <c r="G84" s="25"/>
      <c r="H84" s="116"/>
      <c r="I84" s="287"/>
      <c r="J84" s="11"/>
      <c r="K84" s="1"/>
      <c r="L84" s="133"/>
      <c r="M84" s="133"/>
      <c r="N84" s="133"/>
      <c r="O84" s="133"/>
      <c r="P84" s="133"/>
      <c r="Q84" s="1"/>
      <c r="R84" s="1"/>
      <c r="S84" s="1"/>
      <c r="T84" s="1"/>
      <c r="U84" s="1"/>
      <c r="V84" s="1"/>
      <c r="W84" s="1"/>
      <c r="X84" s="1"/>
      <c r="Y84" s="1"/>
      <c r="Z84" s="1"/>
    </row>
    <row r="85" spans="1:26" ht="12.75" customHeight="1" x14ac:dyDescent="0.15">
      <c r="B85" s="266"/>
      <c r="C85" s="210" t="s">
        <v>370</v>
      </c>
      <c r="D85" s="19" t="s">
        <v>111</v>
      </c>
      <c r="E85" s="30"/>
      <c r="F85" s="25"/>
      <c r="G85" s="25"/>
      <c r="H85" s="116"/>
      <c r="I85" s="287"/>
      <c r="J85" s="11"/>
      <c r="K85" s="1"/>
      <c r="L85" s="133"/>
      <c r="M85" s="133"/>
      <c r="N85" s="133"/>
      <c r="O85" s="133"/>
      <c r="P85" s="133"/>
      <c r="Q85" s="1"/>
      <c r="R85" s="1"/>
      <c r="S85" s="1"/>
      <c r="T85" s="1"/>
      <c r="U85" s="1"/>
      <c r="V85" s="1"/>
      <c r="W85" s="1"/>
      <c r="X85" s="1"/>
      <c r="Y85" s="1"/>
      <c r="Z85" s="1"/>
    </row>
    <row r="86" spans="1:26" ht="12.75" customHeight="1" x14ac:dyDescent="0.15">
      <c r="B86" s="266"/>
      <c r="C86" s="210" t="s">
        <v>370</v>
      </c>
      <c r="D86" s="19" t="s">
        <v>112</v>
      </c>
      <c r="E86" s="30"/>
      <c r="F86" s="25"/>
      <c r="G86" s="25"/>
      <c r="H86" s="116"/>
      <c r="I86" s="287"/>
      <c r="J86" s="11"/>
      <c r="K86" s="1"/>
      <c r="L86" s="133"/>
      <c r="M86" s="133"/>
      <c r="N86" s="133"/>
      <c r="O86" s="133"/>
      <c r="P86" s="133"/>
      <c r="Q86" s="1"/>
      <c r="R86" s="1"/>
      <c r="S86" s="1"/>
      <c r="T86" s="1"/>
      <c r="U86" s="1"/>
      <c r="V86" s="1"/>
      <c r="W86" s="1"/>
      <c r="X86" s="1"/>
      <c r="Y86" s="1"/>
      <c r="Z86" s="1"/>
    </row>
    <row r="87" spans="1:26" ht="12.75" customHeight="1" x14ac:dyDescent="0.15">
      <c r="B87" s="267"/>
      <c r="C87" s="212"/>
      <c r="D87" s="21"/>
      <c r="E87" s="31"/>
      <c r="F87" s="26"/>
      <c r="G87" s="26"/>
      <c r="H87" s="117"/>
      <c r="I87" s="288"/>
      <c r="J87" s="11"/>
      <c r="K87" s="1"/>
      <c r="L87" s="133"/>
      <c r="M87" s="133"/>
      <c r="N87" s="133"/>
      <c r="O87" s="133"/>
      <c r="P87" s="133"/>
      <c r="Q87" s="1"/>
      <c r="R87" s="1"/>
      <c r="S87" s="1"/>
      <c r="T87" s="1"/>
      <c r="U87" s="1"/>
      <c r="V87" s="1"/>
      <c r="W87" s="1"/>
      <c r="X87" s="1"/>
      <c r="Y87" s="1"/>
      <c r="Z87" s="1"/>
    </row>
    <row r="88" spans="1:26" ht="12.75" customHeight="1" x14ac:dyDescent="0.15">
      <c r="B88" s="317"/>
      <c r="C88" s="300"/>
      <c r="D88" s="300"/>
      <c r="E88" s="300"/>
      <c r="F88" s="300"/>
      <c r="G88" s="300"/>
      <c r="H88" s="300"/>
      <c r="I88" s="318"/>
      <c r="J88" s="11"/>
      <c r="K88" s="1"/>
      <c r="L88" s="133"/>
      <c r="M88" s="133"/>
      <c r="N88" s="133"/>
      <c r="O88" s="133"/>
      <c r="P88" s="133"/>
      <c r="Q88" s="1"/>
      <c r="R88" s="1"/>
      <c r="S88" s="1"/>
      <c r="T88" s="1"/>
      <c r="U88" s="1"/>
      <c r="V88" s="1"/>
      <c r="W88" s="1"/>
      <c r="X88" s="1"/>
      <c r="Y88" s="1"/>
      <c r="Z88" s="1"/>
    </row>
    <row r="89" spans="1:26" ht="12.75" customHeight="1" x14ac:dyDescent="0.15">
      <c r="A89" s="27">
        <v>13</v>
      </c>
      <c r="B89" s="265" t="s">
        <v>113</v>
      </c>
      <c r="C89" s="294" t="s">
        <v>114</v>
      </c>
      <c r="D89" s="295"/>
      <c r="E89" s="5" t="s">
        <v>490</v>
      </c>
      <c r="F89" s="18">
        <v>13</v>
      </c>
      <c r="G89" s="18">
        <f>IFERROR(VLOOKUP(E89,AnswerCTBL,2,FALSE),0)</f>
        <v>0.2</v>
      </c>
      <c r="H89" s="104">
        <f>IFERROR(AVERAGE(G89,G94),0)</f>
        <v>0.35</v>
      </c>
      <c r="I89" s="286"/>
      <c r="J89" s="11"/>
      <c r="K89" s="1"/>
      <c r="L89" s="133"/>
      <c r="M89" s="133"/>
      <c r="N89" s="133"/>
      <c r="O89" s="133"/>
      <c r="P89" s="133"/>
      <c r="Q89" s="1"/>
      <c r="R89" s="1"/>
      <c r="S89" s="1"/>
      <c r="T89" s="1"/>
      <c r="U89" s="1"/>
      <c r="V89" s="1"/>
      <c r="W89" s="1"/>
      <c r="X89" s="1"/>
      <c r="Y89" s="1"/>
      <c r="Z89" s="1"/>
    </row>
    <row r="90" spans="1:26" ht="12.75" customHeight="1" x14ac:dyDescent="0.15">
      <c r="B90" s="266"/>
      <c r="C90" s="209" t="s">
        <v>370</v>
      </c>
      <c r="D90" s="20" t="s">
        <v>115</v>
      </c>
      <c r="E90" s="29"/>
      <c r="F90" s="24"/>
      <c r="G90" s="24"/>
      <c r="H90" s="118"/>
      <c r="I90" s="287"/>
      <c r="J90" s="11"/>
      <c r="K90" s="1"/>
      <c r="L90" s="133"/>
      <c r="M90" s="133"/>
      <c r="N90" s="133"/>
      <c r="O90" s="133"/>
      <c r="P90" s="133"/>
      <c r="Q90" s="1"/>
      <c r="R90" s="1"/>
      <c r="S90" s="1"/>
      <c r="T90" s="1"/>
      <c r="U90" s="1"/>
      <c r="V90" s="1"/>
      <c r="W90" s="1"/>
      <c r="X90" s="1"/>
      <c r="Y90" s="1"/>
      <c r="Z90" s="1"/>
    </row>
    <row r="91" spans="1:26" ht="12.75" customHeight="1" x14ac:dyDescent="0.15">
      <c r="B91" s="266"/>
      <c r="C91" s="210" t="s">
        <v>370</v>
      </c>
      <c r="D91" s="19" t="s">
        <v>116</v>
      </c>
      <c r="E91" s="30"/>
      <c r="F91" s="25"/>
      <c r="G91" s="25"/>
      <c r="H91" s="116"/>
      <c r="I91" s="287"/>
      <c r="J91" s="11"/>
      <c r="K91" s="1"/>
      <c r="L91" s="133"/>
      <c r="M91" s="133"/>
      <c r="N91" s="133"/>
      <c r="O91" s="133"/>
      <c r="P91" s="133"/>
      <c r="Q91" s="1"/>
      <c r="R91" s="1"/>
      <c r="S91" s="1"/>
      <c r="T91" s="1"/>
      <c r="U91" s="1"/>
      <c r="V91" s="1"/>
      <c r="W91" s="1"/>
      <c r="X91" s="1"/>
      <c r="Y91" s="1"/>
      <c r="Z91" s="1"/>
    </row>
    <row r="92" spans="1:26" ht="12.75" customHeight="1" x14ac:dyDescent="0.15">
      <c r="B92" s="266"/>
      <c r="C92" s="210" t="s">
        <v>370</v>
      </c>
      <c r="D92" s="19" t="s">
        <v>117</v>
      </c>
      <c r="E92" s="30"/>
      <c r="F92" s="25"/>
      <c r="G92" s="25"/>
      <c r="H92" s="116"/>
      <c r="I92" s="287"/>
      <c r="J92" s="11"/>
      <c r="K92" s="1"/>
      <c r="L92" s="133"/>
      <c r="M92" s="133"/>
      <c r="N92" s="133"/>
      <c r="O92" s="133"/>
      <c r="P92" s="133"/>
      <c r="Q92" s="1"/>
      <c r="R92" s="1"/>
      <c r="S92" s="1"/>
      <c r="T92" s="1"/>
      <c r="U92" s="1"/>
      <c r="V92" s="1"/>
      <c r="W92" s="1"/>
      <c r="X92" s="1"/>
      <c r="Y92" s="1"/>
      <c r="Z92" s="1"/>
    </row>
    <row r="93" spans="1:26" ht="12.75" customHeight="1" x14ac:dyDescent="0.15">
      <c r="B93" s="266"/>
      <c r="C93" s="212"/>
      <c r="D93" s="21"/>
      <c r="E93" s="31"/>
      <c r="F93" s="26"/>
      <c r="G93" s="26"/>
      <c r="H93" s="117"/>
      <c r="I93" s="288"/>
      <c r="J93" s="11"/>
      <c r="K93" s="1"/>
      <c r="L93" s="133"/>
      <c r="M93" s="133"/>
      <c r="N93" s="133"/>
      <c r="O93" s="133"/>
      <c r="P93" s="133"/>
      <c r="Q93" s="1"/>
      <c r="R93" s="1"/>
      <c r="S93" s="1"/>
      <c r="T93" s="1"/>
      <c r="U93" s="1"/>
      <c r="V93" s="1"/>
      <c r="W93" s="1"/>
      <c r="X93" s="1"/>
      <c r="Y93" s="1"/>
      <c r="Z93" s="1"/>
    </row>
    <row r="94" spans="1:26" ht="12.75" customHeight="1" x14ac:dyDescent="0.15">
      <c r="A94" s="27">
        <v>14</v>
      </c>
      <c r="B94" s="266"/>
      <c r="C94" s="292" t="s">
        <v>118</v>
      </c>
      <c r="D94" s="293"/>
      <c r="E94" s="22" t="s">
        <v>443</v>
      </c>
      <c r="F94" s="18">
        <v>14</v>
      </c>
      <c r="G94" s="18">
        <f>IFERROR(VLOOKUP(E94,AnswerGTBL,2,FALSE),0)</f>
        <v>0.5</v>
      </c>
      <c r="H94" s="104"/>
      <c r="I94" s="286"/>
      <c r="J94" s="11"/>
      <c r="K94" s="1"/>
      <c r="L94" s="133"/>
      <c r="M94" s="133"/>
      <c r="N94" s="133"/>
      <c r="O94" s="133"/>
      <c r="P94" s="133"/>
      <c r="Q94" s="1"/>
      <c r="R94" s="1"/>
      <c r="S94" s="1"/>
      <c r="T94" s="1"/>
      <c r="U94" s="1"/>
      <c r="V94" s="1"/>
      <c r="W94" s="1"/>
      <c r="X94" s="1"/>
      <c r="Y94" s="1"/>
      <c r="Z94" s="1"/>
    </row>
    <row r="95" spans="1:26" ht="12.75" customHeight="1" x14ac:dyDescent="0.15">
      <c r="B95" s="266"/>
      <c r="C95" s="209" t="s">
        <v>370</v>
      </c>
      <c r="D95" s="20" t="s">
        <v>119</v>
      </c>
      <c r="E95" s="29"/>
      <c r="F95" s="24"/>
      <c r="G95" s="24"/>
      <c r="H95" s="118"/>
      <c r="I95" s="287"/>
      <c r="J95" s="11"/>
      <c r="K95" s="1"/>
      <c r="L95" s="133"/>
      <c r="M95" s="133"/>
      <c r="N95" s="133"/>
      <c r="O95" s="133"/>
      <c r="P95" s="133"/>
      <c r="Q95" s="1"/>
      <c r="R95" s="1"/>
      <c r="S95" s="1"/>
      <c r="T95" s="1"/>
      <c r="U95" s="1"/>
      <c r="V95" s="1"/>
      <c r="W95" s="1"/>
      <c r="X95" s="1"/>
      <c r="Y95" s="1"/>
      <c r="Z95" s="1"/>
    </row>
    <row r="96" spans="1:26" ht="12.75" customHeight="1" x14ac:dyDescent="0.15">
      <c r="B96" s="266"/>
      <c r="C96" s="210" t="s">
        <v>370</v>
      </c>
      <c r="D96" s="19" t="s">
        <v>120</v>
      </c>
      <c r="E96" s="30"/>
      <c r="F96" s="25"/>
      <c r="G96" s="25"/>
      <c r="H96" s="116"/>
      <c r="I96" s="287"/>
      <c r="J96" s="11"/>
      <c r="K96" s="1"/>
      <c r="L96" s="133"/>
      <c r="M96" s="133"/>
      <c r="N96" s="133"/>
      <c r="O96" s="133"/>
      <c r="P96" s="133"/>
      <c r="Q96" s="1"/>
      <c r="R96" s="1"/>
      <c r="S96" s="1"/>
      <c r="T96" s="1"/>
      <c r="U96" s="1"/>
      <c r="V96" s="1"/>
      <c r="W96" s="1"/>
      <c r="X96" s="1"/>
      <c r="Y96" s="1"/>
      <c r="Z96" s="1"/>
    </row>
    <row r="97" spans="1:26" ht="12.75" customHeight="1" x14ac:dyDescent="0.15">
      <c r="B97" s="266"/>
      <c r="C97" s="210" t="s">
        <v>370</v>
      </c>
      <c r="D97" s="19" t="s">
        <v>121</v>
      </c>
      <c r="E97" s="30"/>
      <c r="F97" s="25"/>
      <c r="G97" s="25"/>
      <c r="H97" s="116"/>
      <c r="I97" s="287"/>
      <c r="J97" s="11"/>
      <c r="K97" s="1"/>
      <c r="L97" s="133"/>
      <c r="M97" s="133"/>
      <c r="N97" s="133"/>
      <c r="O97" s="133"/>
      <c r="P97" s="133"/>
      <c r="Q97" s="1"/>
      <c r="R97" s="1"/>
      <c r="S97" s="1"/>
      <c r="T97" s="1"/>
      <c r="U97" s="1"/>
      <c r="V97" s="1"/>
      <c r="W97" s="1"/>
      <c r="X97" s="1"/>
      <c r="Y97" s="1"/>
      <c r="Z97" s="1"/>
    </row>
    <row r="98" spans="1:26" ht="12.75" customHeight="1" x14ac:dyDescent="0.15">
      <c r="B98" s="267"/>
      <c r="C98" s="212"/>
      <c r="D98" s="21"/>
      <c r="E98" s="31"/>
      <c r="F98" s="26"/>
      <c r="G98" s="26"/>
      <c r="H98" s="117"/>
      <c r="I98" s="288"/>
      <c r="J98" s="11"/>
      <c r="K98" s="1"/>
      <c r="L98" s="133"/>
      <c r="M98" s="133"/>
      <c r="N98" s="133"/>
      <c r="O98" s="133"/>
      <c r="P98" s="133"/>
      <c r="Q98" s="1"/>
      <c r="R98" s="1"/>
      <c r="S98" s="1"/>
      <c r="T98" s="1"/>
      <c r="U98" s="1"/>
      <c r="V98" s="1"/>
      <c r="W98" s="1"/>
      <c r="X98" s="1"/>
      <c r="Y98" s="1"/>
      <c r="Z98" s="1"/>
    </row>
    <row r="99" spans="1:26" ht="12.75" customHeight="1" x14ac:dyDescent="0.15">
      <c r="B99" s="280" t="s">
        <v>122</v>
      </c>
      <c r="C99" s="281"/>
      <c r="D99" s="282"/>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265" t="s">
        <v>123</v>
      </c>
      <c r="C100" s="294" t="s">
        <v>333</v>
      </c>
      <c r="D100" s="295"/>
      <c r="E100" s="5" t="s">
        <v>425</v>
      </c>
      <c r="F100" s="18">
        <v>15</v>
      </c>
      <c r="G100" s="18">
        <f>IFERROR(VLOOKUP(E100,AnswerDTBL,2,FALSE),0)</f>
        <v>0.2</v>
      </c>
      <c r="H100" s="104">
        <f>IFERROR(AVERAGE(G100,G105),0)</f>
        <v>0.2</v>
      </c>
      <c r="I100" s="286"/>
      <c r="J100" s="259">
        <f>SUM(H100,H111,H124)</f>
        <v>0.9</v>
      </c>
      <c r="K100" s="1"/>
      <c r="L100" s="133"/>
      <c r="M100" s="133"/>
      <c r="N100" s="133"/>
      <c r="O100" s="133"/>
      <c r="P100" s="133"/>
      <c r="Q100" s="1"/>
      <c r="R100" s="1"/>
      <c r="S100" s="1"/>
      <c r="T100" s="1"/>
      <c r="U100" s="1"/>
      <c r="V100" s="1"/>
      <c r="W100" s="1"/>
      <c r="X100" s="1"/>
      <c r="Y100" s="1"/>
      <c r="Z100" s="1"/>
    </row>
    <row r="101" spans="1:26" ht="12.75" customHeight="1" x14ac:dyDescent="0.15">
      <c r="B101" s="266"/>
      <c r="C101" s="209" t="s">
        <v>370</v>
      </c>
      <c r="D101" s="20" t="s">
        <v>124</v>
      </c>
      <c r="E101" s="29"/>
      <c r="F101" s="24"/>
      <c r="G101" s="24"/>
      <c r="H101" s="118"/>
      <c r="I101" s="287"/>
      <c r="J101" s="260"/>
      <c r="K101" s="1"/>
      <c r="L101" s="133"/>
      <c r="M101" s="133"/>
      <c r="N101" s="133"/>
      <c r="O101" s="133"/>
      <c r="P101" s="133"/>
      <c r="Q101" s="1"/>
      <c r="R101" s="1"/>
      <c r="S101" s="1"/>
      <c r="T101" s="1"/>
      <c r="U101" s="1"/>
      <c r="V101" s="1"/>
      <c r="W101" s="1"/>
      <c r="X101" s="1"/>
      <c r="Y101" s="1"/>
      <c r="Z101" s="1"/>
    </row>
    <row r="102" spans="1:26" ht="12.75" customHeight="1" x14ac:dyDescent="0.15">
      <c r="B102" s="266"/>
      <c r="C102" s="210" t="s">
        <v>370</v>
      </c>
      <c r="D102" s="19" t="s">
        <v>125</v>
      </c>
      <c r="E102" s="30"/>
      <c r="F102" s="25"/>
      <c r="G102" s="25"/>
      <c r="H102" s="116"/>
      <c r="I102" s="287"/>
      <c r="J102" s="260"/>
      <c r="K102" s="1"/>
      <c r="L102" s="133"/>
      <c r="M102" s="133"/>
      <c r="N102" s="133"/>
      <c r="O102" s="133"/>
      <c r="P102" s="133"/>
      <c r="Q102" s="1"/>
      <c r="R102" s="1"/>
      <c r="S102" s="1"/>
      <c r="T102" s="1"/>
      <c r="U102" s="1"/>
      <c r="V102" s="1"/>
      <c r="W102" s="1"/>
      <c r="X102" s="1"/>
      <c r="Y102" s="1"/>
      <c r="Z102" s="1"/>
    </row>
    <row r="103" spans="1:26" ht="12.75" customHeight="1" x14ac:dyDescent="0.15">
      <c r="B103" s="266"/>
      <c r="C103" s="210" t="s">
        <v>370</v>
      </c>
      <c r="D103" s="19" t="s">
        <v>126</v>
      </c>
      <c r="E103" s="30"/>
      <c r="F103" s="25"/>
      <c r="G103" s="25"/>
      <c r="H103" s="116"/>
      <c r="I103" s="287"/>
      <c r="J103" s="260"/>
      <c r="K103" s="1"/>
      <c r="L103" s="133"/>
      <c r="M103" s="133"/>
      <c r="N103" s="133"/>
      <c r="O103" s="133"/>
      <c r="P103" s="133"/>
      <c r="Q103" s="1"/>
      <c r="R103" s="1"/>
      <c r="S103" s="1"/>
      <c r="T103" s="1"/>
      <c r="U103" s="1"/>
      <c r="V103" s="1"/>
      <c r="W103" s="1"/>
      <c r="X103" s="1"/>
      <c r="Y103" s="1"/>
      <c r="Z103" s="1"/>
    </row>
    <row r="104" spans="1:26" ht="12.75" customHeight="1" x14ac:dyDescent="0.15">
      <c r="B104" s="266"/>
      <c r="C104" s="212"/>
      <c r="D104" s="21"/>
      <c r="E104" s="31"/>
      <c r="F104" s="26"/>
      <c r="G104" s="26"/>
      <c r="H104" s="117"/>
      <c r="I104" s="288"/>
      <c r="J104" s="261"/>
      <c r="K104" s="1"/>
      <c r="L104" s="133"/>
      <c r="M104" s="133"/>
      <c r="N104" s="133"/>
      <c r="O104" s="133"/>
      <c r="P104" s="133"/>
      <c r="Q104" s="1"/>
      <c r="R104" s="1"/>
      <c r="S104" s="1"/>
      <c r="T104" s="1"/>
      <c r="U104" s="1"/>
      <c r="V104" s="1"/>
      <c r="W104" s="1"/>
      <c r="X104" s="1"/>
      <c r="Y104" s="1"/>
      <c r="Z104" s="1"/>
    </row>
    <row r="105" spans="1:26" ht="12.75" customHeight="1" x14ac:dyDescent="0.15">
      <c r="A105" s="27">
        <v>16</v>
      </c>
      <c r="B105" s="266"/>
      <c r="C105" s="292" t="s">
        <v>410</v>
      </c>
      <c r="D105" s="293"/>
      <c r="E105" s="22" t="s">
        <v>490</v>
      </c>
      <c r="F105" s="18">
        <v>16</v>
      </c>
      <c r="G105" s="18">
        <f>IFERROR(VLOOKUP(E105,AnswerCTBL,2,FALSE),0)</f>
        <v>0.2</v>
      </c>
      <c r="H105" s="104"/>
      <c r="I105" s="286"/>
      <c r="J105" s="11"/>
      <c r="K105" s="1"/>
      <c r="L105" s="133"/>
      <c r="M105" s="133"/>
      <c r="N105" s="133"/>
      <c r="O105" s="133"/>
      <c r="P105" s="133"/>
      <c r="Q105" s="1"/>
      <c r="R105" s="1"/>
      <c r="S105" s="1"/>
      <c r="T105" s="1"/>
      <c r="U105" s="1"/>
      <c r="V105" s="1"/>
      <c r="W105" s="1"/>
      <c r="X105" s="1"/>
      <c r="Y105" s="1"/>
      <c r="Z105" s="1"/>
    </row>
    <row r="106" spans="1:26" ht="12.75" customHeight="1" x14ac:dyDescent="0.15">
      <c r="B106" s="266"/>
      <c r="C106" s="209" t="s">
        <v>370</v>
      </c>
      <c r="D106" s="20" t="s">
        <v>127</v>
      </c>
      <c r="E106" s="29"/>
      <c r="F106" s="24"/>
      <c r="G106" s="24"/>
      <c r="H106" s="118"/>
      <c r="I106" s="287"/>
      <c r="J106" s="11"/>
      <c r="K106" s="1"/>
      <c r="L106" s="133"/>
      <c r="M106" s="133"/>
      <c r="N106" s="133"/>
      <c r="O106" s="133"/>
      <c r="P106" s="133"/>
      <c r="Q106" s="1"/>
      <c r="R106" s="1"/>
      <c r="S106" s="1"/>
      <c r="T106" s="1"/>
      <c r="U106" s="1"/>
      <c r="V106" s="1"/>
      <c r="W106" s="1"/>
      <c r="X106" s="1"/>
      <c r="Y106" s="1"/>
      <c r="Z106" s="1"/>
    </row>
    <row r="107" spans="1:26" ht="12.75" customHeight="1" x14ac:dyDescent="0.15">
      <c r="B107" s="266"/>
      <c r="C107" s="210" t="s">
        <v>370</v>
      </c>
      <c r="D107" s="19" t="s">
        <v>128</v>
      </c>
      <c r="E107" s="30"/>
      <c r="F107" s="25"/>
      <c r="G107" s="25"/>
      <c r="H107" s="116"/>
      <c r="I107" s="287"/>
      <c r="J107" s="11"/>
      <c r="K107" s="1"/>
      <c r="L107" s="133"/>
      <c r="M107" s="133"/>
      <c r="N107" s="133"/>
      <c r="O107" s="133"/>
      <c r="P107" s="133"/>
      <c r="Q107" s="1"/>
      <c r="R107" s="1"/>
      <c r="S107" s="1"/>
      <c r="T107" s="1"/>
      <c r="U107" s="1"/>
      <c r="V107" s="1"/>
      <c r="W107" s="1"/>
      <c r="X107" s="1"/>
      <c r="Y107" s="1"/>
      <c r="Z107" s="1"/>
    </row>
    <row r="108" spans="1:26" ht="12.75" customHeight="1" x14ac:dyDescent="0.15">
      <c r="B108" s="266"/>
      <c r="C108" s="210" t="s">
        <v>370</v>
      </c>
      <c r="D108" s="19" t="s">
        <v>129</v>
      </c>
      <c r="E108" s="30"/>
      <c r="F108" s="25"/>
      <c r="G108" s="25"/>
      <c r="H108" s="116"/>
      <c r="I108" s="287"/>
      <c r="J108" s="11"/>
      <c r="K108" s="1"/>
      <c r="L108" s="133"/>
      <c r="M108" s="133"/>
      <c r="N108" s="133"/>
      <c r="O108" s="133"/>
      <c r="P108" s="133"/>
      <c r="Q108" s="1"/>
      <c r="R108" s="1"/>
      <c r="S108" s="1"/>
      <c r="T108" s="1"/>
      <c r="U108" s="1"/>
      <c r="V108" s="1"/>
      <c r="W108" s="1"/>
      <c r="X108" s="1"/>
      <c r="Y108" s="1"/>
      <c r="Z108" s="1"/>
    </row>
    <row r="109" spans="1:26" ht="12.75" customHeight="1" x14ac:dyDescent="0.15">
      <c r="B109" s="267"/>
      <c r="C109" s="212"/>
      <c r="D109" s="21"/>
      <c r="E109" s="31"/>
      <c r="F109" s="26"/>
      <c r="G109" s="26"/>
      <c r="H109" s="117"/>
      <c r="I109" s="288"/>
      <c r="J109" s="11"/>
      <c r="K109" s="1"/>
      <c r="L109" s="133"/>
      <c r="M109" s="133"/>
      <c r="N109" s="133"/>
      <c r="O109" s="133"/>
      <c r="P109" s="133"/>
      <c r="Q109" s="1"/>
      <c r="R109" s="1"/>
      <c r="S109" s="1"/>
      <c r="T109" s="1"/>
      <c r="U109" s="1"/>
      <c r="V109" s="1"/>
      <c r="W109" s="1"/>
      <c r="X109" s="1"/>
      <c r="Y109" s="1"/>
      <c r="Z109" s="1"/>
    </row>
    <row r="110" spans="1:26" ht="12.75" customHeight="1" x14ac:dyDescent="0.15">
      <c r="B110" s="317"/>
      <c r="C110" s="300"/>
      <c r="D110" s="300"/>
      <c r="E110" s="300"/>
      <c r="F110" s="300"/>
      <c r="G110" s="300"/>
      <c r="H110" s="300"/>
      <c r="I110" s="318"/>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265" t="s">
        <v>130</v>
      </c>
      <c r="C111" s="294" t="s">
        <v>411</v>
      </c>
      <c r="D111" s="295"/>
      <c r="E111" s="5" t="s">
        <v>491</v>
      </c>
      <c r="F111" s="18">
        <v>17</v>
      </c>
      <c r="G111" s="18">
        <f>IFERROR(VLOOKUP(E111,AnswerCTBL,2,FALSE),0)</f>
        <v>0.5</v>
      </c>
      <c r="H111" s="104">
        <f>IFERROR(AVERAGE(G111,G118),0)</f>
        <v>0.35</v>
      </c>
      <c r="I111" s="286"/>
      <c r="J111" s="11"/>
      <c r="K111" s="1"/>
      <c r="L111" s="133"/>
      <c r="M111" s="133"/>
      <c r="N111" s="133"/>
      <c r="O111" s="133"/>
      <c r="P111" s="133"/>
      <c r="Q111" s="1"/>
      <c r="R111" s="1"/>
      <c r="S111" s="1"/>
      <c r="T111" s="1"/>
      <c r="U111" s="1"/>
      <c r="V111" s="1"/>
      <c r="W111" s="1"/>
      <c r="X111" s="1"/>
      <c r="Y111" s="1"/>
      <c r="Z111" s="1"/>
    </row>
    <row r="112" spans="1:26" ht="12.75" customHeight="1" x14ac:dyDescent="0.15">
      <c r="B112" s="266"/>
      <c r="C112" s="209" t="s">
        <v>370</v>
      </c>
      <c r="D112" s="20" t="s">
        <v>131</v>
      </c>
      <c r="E112" s="29"/>
      <c r="F112" s="24"/>
      <c r="G112" s="24"/>
      <c r="H112" s="118"/>
      <c r="I112" s="287"/>
      <c r="J112" s="11"/>
      <c r="K112" s="1"/>
      <c r="L112" s="133"/>
      <c r="M112" s="133"/>
      <c r="N112" s="133"/>
      <c r="O112" s="133"/>
      <c r="P112" s="133"/>
      <c r="Q112" s="1"/>
      <c r="R112" s="1"/>
      <c r="S112" s="1"/>
      <c r="T112" s="1"/>
      <c r="U112" s="1"/>
      <c r="V112" s="1"/>
      <c r="W112" s="1"/>
      <c r="X112" s="1"/>
      <c r="Y112" s="1"/>
      <c r="Z112" s="1"/>
    </row>
    <row r="113" spans="1:26" ht="28" x14ac:dyDescent="0.15">
      <c r="B113" s="266"/>
      <c r="C113" s="210" t="s">
        <v>370</v>
      </c>
      <c r="D113" s="19" t="s">
        <v>132</v>
      </c>
      <c r="E113" s="30"/>
      <c r="F113" s="25"/>
      <c r="G113" s="25"/>
      <c r="H113" s="116"/>
      <c r="I113" s="287"/>
      <c r="J113" s="11"/>
      <c r="K113" s="1"/>
      <c r="L113" s="133"/>
      <c r="M113" s="133"/>
      <c r="N113" s="133"/>
      <c r="O113" s="133"/>
      <c r="P113" s="133"/>
      <c r="Q113" s="1"/>
      <c r="R113" s="1"/>
      <c r="S113" s="1"/>
      <c r="T113" s="1"/>
      <c r="U113" s="1"/>
      <c r="V113" s="1"/>
      <c r="W113" s="1"/>
      <c r="X113" s="1"/>
      <c r="Y113" s="1"/>
      <c r="Z113" s="1"/>
    </row>
    <row r="114" spans="1:26" ht="28" x14ac:dyDescent="0.15">
      <c r="B114" s="266"/>
      <c r="C114" s="210" t="s">
        <v>370</v>
      </c>
      <c r="D114" s="19" t="s">
        <v>133</v>
      </c>
      <c r="E114" s="30"/>
      <c r="F114" s="25"/>
      <c r="G114" s="25"/>
      <c r="H114" s="116"/>
      <c r="I114" s="287"/>
      <c r="J114" s="11"/>
      <c r="K114" s="1"/>
      <c r="L114" s="133"/>
      <c r="M114" s="133"/>
      <c r="N114" s="133"/>
      <c r="O114" s="133"/>
      <c r="P114" s="133"/>
      <c r="Q114" s="1"/>
      <c r="R114" s="1"/>
      <c r="S114" s="1"/>
      <c r="T114" s="1"/>
      <c r="U114" s="1"/>
      <c r="V114" s="1"/>
      <c r="W114" s="1"/>
      <c r="X114" s="1"/>
      <c r="Y114" s="1"/>
      <c r="Z114" s="1"/>
    </row>
    <row r="115" spans="1:26" ht="28" x14ac:dyDescent="0.15">
      <c r="B115" s="266"/>
      <c r="C115" s="210" t="s">
        <v>370</v>
      </c>
      <c r="D115" s="19" t="s">
        <v>134</v>
      </c>
      <c r="E115" s="30"/>
      <c r="F115" s="25"/>
      <c r="G115" s="25"/>
      <c r="H115" s="116"/>
      <c r="I115" s="287"/>
      <c r="J115" s="11"/>
      <c r="K115" s="1"/>
      <c r="L115" s="133"/>
      <c r="M115" s="133"/>
      <c r="N115" s="133"/>
      <c r="O115" s="133"/>
      <c r="P115" s="133"/>
      <c r="Q115" s="1"/>
      <c r="R115" s="1"/>
      <c r="S115" s="1"/>
      <c r="T115" s="1"/>
      <c r="U115" s="1"/>
      <c r="V115" s="1"/>
      <c r="W115" s="1"/>
      <c r="X115" s="1"/>
      <c r="Y115" s="1"/>
      <c r="Z115" s="1"/>
    </row>
    <row r="116" spans="1:26" x14ac:dyDescent="0.15">
      <c r="B116" s="266"/>
      <c r="C116" s="210" t="s">
        <v>370</v>
      </c>
      <c r="D116" s="19" t="s">
        <v>135</v>
      </c>
      <c r="E116" s="30"/>
      <c r="F116" s="25"/>
      <c r="G116" s="25"/>
      <c r="H116" s="116"/>
      <c r="I116" s="287"/>
      <c r="J116" s="11"/>
      <c r="K116" s="1"/>
      <c r="L116" s="133"/>
      <c r="M116" s="133"/>
      <c r="N116" s="133"/>
      <c r="O116" s="133"/>
      <c r="P116" s="133"/>
      <c r="Q116" s="1"/>
      <c r="R116" s="1"/>
      <c r="S116" s="1"/>
      <c r="T116" s="1"/>
      <c r="U116" s="1"/>
      <c r="V116" s="1"/>
      <c r="W116" s="1"/>
      <c r="X116" s="1"/>
      <c r="Y116" s="1"/>
      <c r="Z116" s="1"/>
    </row>
    <row r="117" spans="1:26" ht="12.75" customHeight="1" x14ac:dyDescent="0.15">
      <c r="B117" s="266"/>
      <c r="C117" s="212"/>
      <c r="D117" s="21"/>
      <c r="E117" s="31"/>
      <c r="F117" s="26"/>
      <c r="G117" s="26"/>
      <c r="H117" s="117"/>
      <c r="I117" s="288"/>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266"/>
      <c r="C118" s="292" t="s">
        <v>334</v>
      </c>
      <c r="D118" s="293"/>
      <c r="E118" s="22" t="s">
        <v>490</v>
      </c>
      <c r="F118" s="18">
        <v>18</v>
      </c>
      <c r="G118" s="18">
        <f>IFERROR(VLOOKUP(E118,AnswerCTBL,2,FALSE),0)</f>
        <v>0.2</v>
      </c>
      <c r="H118" s="104"/>
      <c r="I118" s="286"/>
      <c r="J118" s="11"/>
      <c r="K118" s="1"/>
      <c r="L118" s="133"/>
      <c r="M118" s="133"/>
      <c r="N118" s="133"/>
      <c r="O118" s="133"/>
      <c r="P118" s="133"/>
      <c r="Q118" s="1"/>
      <c r="R118" s="1"/>
      <c r="S118" s="1"/>
      <c r="T118" s="1"/>
      <c r="U118" s="1"/>
      <c r="V118" s="1"/>
      <c r="W118" s="1"/>
      <c r="X118" s="1"/>
      <c r="Y118" s="1"/>
      <c r="Z118" s="1"/>
    </row>
    <row r="119" spans="1:26" ht="12.75" customHeight="1" x14ac:dyDescent="0.15">
      <c r="B119" s="266"/>
      <c r="C119" s="209" t="s">
        <v>370</v>
      </c>
      <c r="D119" s="20" t="s">
        <v>136</v>
      </c>
      <c r="E119" s="29"/>
      <c r="F119" s="24"/>
      <c r="G119" s="24"/>
      <c r="H119" s="118"/>
      <c r="I119" s="287"/>
      <c r="J119" s="11"/>
      <c r="K119" s="1"/>
      <c r="L119" s="133"/>
      <c r="M119" s="133"/>
      <c r="N119" s="133"/>
      <c r="O119" s="133"/>
      <c r="P119" s="133"/>
      <c r="Q119" s="1"/>
      <c r="R119" s="1"/>
      <c r="S119" s="1"/>
      <c r="T119" s="1"/>
      <c r="U119" s="1"/>
      <c r="V119" s="1"/>
      <c r="W119" s="1"/>
      <c r="X119" s="1"/>
      <c r="Y119" s="1"/>
      <c r="Z119" s="1"/>
    </row>
    <row r="120" spans="1:26" ht="12.75" customHeight="1" x14ac:dyDescent="0.15">
      <c r="B120" s="266"/>
      <c r="C120" s="210" t="s">
        <v>370</v>
      </c>
      <c r="D120" s="19" t="s">
        <v>137</v>
      </c>
      <c r="E120" s="30"/>
      <c r="F120" s="25"/>
      <c r="G120" s="25"/>
      <c r="H120" s="116"/>
      <c r="I120" s="287"/>
      <c r="J120" s="11"/>
      <c r="K120" s="1"/>
      <c r="L120" s="133"/>
      <c r="M120" s="133"/>
      <c r="N120" s="133"/>
      <c r="O120" s="133"/>
      <c r="P120" s="133"/>
      <c r="Q120" s="1"/>
      <c r="R120" s="1"/>
      <c r="S120" s="1"/>
      <c r="T120" s="1"/>
      <c r="U120" s="1"/>
      <c r="V120" s="1"/>
      <c r="W120" s="1"/>
      <c r="X120" s="1"/>
      <c r="Y120" s="1"/>
      <c r="Z120" s="1"/>
    </row>
    <row r="121" spans="1:26" ht="12.75" customHeight="1" x14ac:dyDescent="0.15">
      <c r="B121" s="266"/>
      <c r="C121" s="210" t="s">
        <v>370</v>
      </c>
      <c r="D121" s="19" t="s">
        <v>138</v>
      </c>
      <c r="E121" s="30"/>
      <c r="F121" s="25"/>
      <c r="G121" s="25"/>
      <c r="H121" s="116"/>
      <c r="I121" s="287"/>
      <c r="J121" s="11"/>
      <c r="K121" s="1"/>
      <c r="L121" s="133"/>
      <c r="M121" s="133"/>
      <c r="N121" s="133"/>
      <c r="O121" s="133"/>
      <c r="P121" s="133"/>
      <c r="Q121" s="1"/>
      <c r="R121" s="1"/>
      <c r="S121" s="1"/>
      <c r="T121" s="1"/>
      <c r="U121" s="1"/>
      <c r="V121" s="1"/>
      <c r="W121" s="1"/>
      <c r="X121" s="1"/>
      <c r="Y121" s="1"/>
      <c r="Z121" s="1"/>
    </row>
    <row r="122" spans="1:26" ht="12.75" customHeight="1" x14ac:dyDescent="0.15">
      <c r="B122" s="267"/>
      <c r="C122" s="212"/>
      <c r="D122" s="21"/>
      <c r="E122" s="31"/>
      <c r="F122" s="26"/>
      <c r="G122" s="26"/>
      <c r="H122" s="117"/>
      <c r="I122" s="288"/>
      <c r="J122" s="11"/>
      <c r="K122" s="1"/>
      <c r="L122" s="133"/>
      <c r="M122" s="133"/>
      <c r="N122" s="133"/>
      <c r="O122" s="133"/>
      <c r="P122" s="133"/>
      <c r="Q122" s="1"/>
      <c r="R122" s="1"/>
      <c r="S122" s="1"/>
      <c r="T122" s="1"/>
      <c r="U122" s="1"/>
      <c r="V122" s="1"/>
      <c r="W122" s="1"/>
      <c r="X122" s="1"/>
      <c r="Y122" s="1"/>
      <c r="Z122" s="1"/>
    </row>
    <row r="123" spans="1:26" ht="12.75" customHeight="1" x14ac:dyDescent="0.15">
      <c r="B123" s="317"/>
      <c r="C123" s="300"/>
      <c r="D123" s="300"/>
      <c r="E123" s="300"/>
      <c r="F123" s="300"/>
      <c r="G123" s="300"/>
      <c r="H123" s="300"/>
      <c r="I123" s="318"/>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265" t="s">
        <v>139</v>
      </c>
      <c r="C124" s="294" t="s">
        <v>140</v>
      </c>
      <c r="D124" s="295"/>
      <c r="E124" s="5" t="s">
        <v>494</v>
      </c>
      <c r="F124" s="18">
        <v>19</v>
      </c>
      <c r="G124" s="18">
        <f>IFERROR(VLOOKUP(E124,AnswerFTBL,2,FALSE),0)</f>
        <v>0.2</v>
      </c>
      <c r="H124" s="104">
        <f>IFERROR(AVERAGE(G124,G130),0)</f>
        <v>0.35</v>
      </c>
      <c r="I124" s="286"/>
      <c r="J124" s="11"/>
      <c r="K124" s="1"/>
      <c r="L124" s="133"/>
      <c r="M124" s="133"/>
      <c r="N124" s="133"/>
      <c r="O124" s="133"/>
      <c r="P124" s="133"/>
      <c r="Q124" s="1"/>
      <c r="R124" s="1"/>
      <c r="S124" s="1"/>
      <c r="T124" s="1"/>
      <c r="U124" s="1"/>
      <c r="V124" s="1"/>
      <c r="W124" s="1"/>
      <c r="X124" s="1"/>
      <c r="Y124" s="1"/>
      <c r="Z124" s="1"/>
    </row>
    <row r="125" spans="1:26" ht="12.75" customHeight="1" x14ac:dyDescent="0.15">
      <c r="B125" s="266"/>
      <c r="C125" s="209" t="s">
        <v>370</v>
      </c>
      <c r="D125" s="20" t="s">
        <v>141</v>
      </c>
      <c r="E125" s="29"/>
      <c r="F125" s="24"/>
      <c r="G125" s="24"/>
      <c r="H125" s="118"/>
      <c r="I125" s="287"/>
      <c r="J125" s="11"/>
      <c r="K125" s="1"/>
      <c r="L125" s="133"/>
      <c r="M125" s="133"/>
      <c r="N125" s="133"/>
      <c r="O125" s="133"/>
      <c r="P125" s="133"/>
      <c r="Q125" s="1"/>
      <c r="R125" s="1"/>
      <c r="S125" s="1"/>
      <c r="T125" s="1"/>
      <c r="U125" s="1"/>
      <c r="V125" s="1"/>
      <c r="W125" s="1"/>
      <c r="X125" s="1"/>
      <c r="Y125" s="1"/>
      <c r="Z125" s="1"/>
    </row>
    <row r="126" spans="1:26" ht="12.75" customHeight="1" x14ac:dyDescent="0.15">
      <c r="B126" s="266"/>
      <c r="C126" s="210" t="s">
        <v>370</v>
      </c>
      <c r="D126" s="19" t="s">
        <v>142</v>
      </c>
      <c r="E126" s="30"/>
      <c r="F126" s="25"/>
      <c r="G126" s="25"/>
      <c r="H126" s="116"/>
      <c r="I126" s="287"/>
      <c r="J126" s="11"/>
      <c r="K126" s="1"/>
      <c r="L126" s="133"/>
      <c r="M126" s="133"/>
      <c r="N126" s="133"/>
      <c r="O126" s="133"/>
      <c r="P126" s="133"/>
      <c r="Q126" s="1"/>
      <c r="R126" s="1"/>
      <c r="S126" s="1"/>
      <c r="T126" s="1"/>
      <c r="U126" s="1"/>
      <c r="V126" s="1"/>
      <c r="W126" s="1"/>
      <c r="X126" s="1"/>
      <c r="Y126" s="1"/>
      <c r="Z126" s="1"/>
    </row>
    <row r="127" spans="1:26" ht="12.75" customHeight="1" x14ac:dyDescent="0.15">
      <c r="B127" s="266"/>
      <c r="C127" s="210" t="s">
        <v>370</v>
      </c>
      <c r="D127" s="19" t="s">
        <v>143</v>
      </c>
      <c r="E127" s="30"/>
      <c r="F127" s="25"/>
      <c r="G127" s="25"/>
      <c r="H127" s="116"/>
      <c r="I127" s="287"/>
      <c r="J127" s="11"/>
      <c r="K127" s="1"/>
      <c r="L127" s="133"/>
      <c r="M127" s="133"/>
      <c r="N127" s="133"/>
      <c r="O127" s="133"/>
      <c r="P127" s="133"/>
      <c r="Q127" s="1"/>
      <c r="R127" s="1"/>
      <c r="S127" s="1"/>
      <c r="T127" s="1"/>
      <c r="U127" s="1"/>
      <c r="V127" s="1"/>
      <c r="W127" s="1"/>
      <c r="X127" s="1"/>
      <c r="Y127" s="1"/>
      <c r="Z127" s="1"/>
    </row>
    <row r="128" spans="1:26" ht="12.75" customHeight="1" x14ac:dyDescent="0.15">
      <c r="B128" s="266"/>
      <c r="C128" s="210" t="s">
        <v>370</v>
      </c>
      <c r="D128" s="19" t="s">
        <v>144</v>
      </c>
      <c r="E128" s="30"/>
      <c r="F128" s="25"/>
      <c r="G128" s="25"/>
      <c r="H128" s="116"/>
      <c r="I128" s="287"/>
      <c r="J128" s="11"/>
      <c r="K128" s="1"/>
      <c r="L128" s="133"/>
      <c r="M128" s="133"/>
      <c r="N128" s="133"/>
      <c r="O128" s="133"/>
      <c r="P128" s="133"/>
      <c r="Q128" s="1"/>
      <c r="R128" s="1"/>
      <c r="S128" s="1"/>
      <c r="T128" s="1"/>
      <c r="U128" s="1"/>
      <c r="V128" s="1"/>
      <c r="W128" s="1"/>
      <c r="X128" s="1"/>
      <c r="Y128" s="1"/>
      <c r="Z128" s="1"/>
    </row>
    <row r="129" spans="1:26" ht="12.75" customHeight="1" x14ac:dyDescent="0.15">
      <c r="B129" s="266"/>
      <c r="C129" s="212"/>
      <c r="D129" s="21"/>
      <c r="E129" s="31"/>
      <c r="F129" s="26"/>
      <c r="G129" s="26"/>
      <c r="H129" s="117"/>
      <c r="I129" s="288"/>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266"/>
      <c r="C130" s="292" t="s">
        <v>335</v>
      </c>
      <c r="D130" s="293"/>
      <c r="E130" s="22" t="s">
        <v>426</v>
      </c>
      <c r="F130" s="18">
        <v>20</v>
      </c>
      <c r="G130" s="18">
        <f>IFERROR(VLOOKUP(E130,AnswerDTBL,2,FALSE),0)</f>
        <v>0.5</v>
      </c>
      <c r="H130" s="104"/>
      <c r="I130" s="286"/>
      <c r="J130" s="11"/>
      <c r="K130" s="1"/>
      <c r="L130" s="133"/>
      <c r="M130" s="133"/>
      <c r="N130" s="133"/>
      <c r="O130" s="133"/>
      <c r="P130" s="133"/>
      <c r="Q130" s="1"/>
      <c r="R130" s="1"/>
      <c r="S130" s="1"/>
      <c r="T130" s="1"/>
      <c r="U130" s="1"/>
      <c r="V130" s="1"/>
      <c r="W130" s="1"/>
      <c r="X130" s="1"/>
      <c r="Y130" s="1"/>
      <c r="Z130" s="1"/>
    </row>
    <row r="131" spans="1:26" ht="12.75" customHeight="1" x14ac:dyDescent="0.15">
      <c r="B131" s="266"/>
      <c r="C131" s="209" t="s">
        <v>370</v>
      </c>
      <c r="D131" s="20" t="s">
        <v>145</v>
      </c>
      <c r="E131" s="29"/>
      <c r="F131" s="24"/>
      <c r="G131" s="24"/>
      <c r="H131" s="118"/>
      <c r="I131" s="287"/>
      <c r="J131" s="11"/>
      <c r="K131" s="1"/>
      <c r="L131" s="133"/>
      <c r="M131" s="133"/>
      <c r="N131" s="133"/>
      <c r="O131" s="133"/>
      <c r="P131" s="133"/>
      <c r="Q131" s="1"/>
      <c r="R131" s="1"/>
      <c r="S131" s="1"/>
      <c r="T131" s="1"/>
      <c r="U131" s="1"/>
      <c r="V131" s="1"/>
      <c r="W131" s="1"/>
      <c r="X131" s="1"/>
      <c r="Y131" s="1"/>
      <c r="Z131" s="1"/>
    </row>
    <row r="132" spans="1:26" ht="12.75" customHeight="1" x14ac:dyDescent="0.15">
      <c r="B132" s="266"/>
      <c r="C132" s="210" t="s">
        <v>370</v>
      </c>
      <c r="D132" s="19" t="s">
        <v>146</v>
      </c>
      <c r="E132" s="30"/>
      <c r="F132" s="25"/>
      <c r="G132" s="25"/>
      <c r="H132" s="116"/>
      <c r="I132" s="287"/>
      <c r="J132" s="11"/>
      <c r="K132" s="1"/>
      <c r="L132" s="133"/>
      <c r="M132" s="133"/>
      <c r="N132" s="133"/>
      <c r="O132" s="133"/>
      <c r="P132" s="133"/>
      <c r="Q132" s="1"/>
      <c r="R132" s="1"/>
      <c r="S132" s="1"/>
      <c r="T132" s="1"/>
      <c r="U132" s="1"/>
      <c r="V132" s="1"/>
      <c r="W132" s="1"/>
      <c r="X132" s="1"/>
      <c r="Y132" s="1"/>
      <c r="Z132" s="1"/>
    </row>
    <row r="133" spans="1:26" ht="12.75" customHeight="1" x14ac:dyDescent="0.15">
      <c r="B133" s="266"/>
      <c r="C133" s="210" t="s">
        <v>370</v>
      </c>
      <c r="D133" s="19" t="s">
        <v>147</v>
      </c>
      <c r="E133" s="30"/>
      <c r="F133" s="25"/>
      <c r="G133" s="25"/>
      <c r="H133" s="116"/>
      <c r="I133" s="287"/>
      <c r="J133" s="11"/>
      <c r="K133" s="1"/>
      <c r="L133" s="133"/>
      <c r="M133" s="133"/>
      <c r="N133" s="133"/>
      <c r="O133" s="133"/>
      <c r="P133" s="133"/>
      <c r="Q133" s="1"/>
      <c r="R133" s="1"/>
      <c r="S133" s="1"/>
      <c r="T133" s="1"/>
      <c r="U133" s="1"/>
      <c r="V133" s="1"/>
      <c r="W133" s="1"/>
      <c r="X133" s="1"/>
      <c r="Y133" s="1"/>
      <c r="Z133" s="1"/>
    </row>
    <row r="134" spans="1:26" ht="12.75" customHeight="1" x14ac:dyDescent="0.15">
      <c r="B134" s="266"/>
      <c r="C134" s="210" t="s">
        <v>370</v>
      </c>
      <c r="D134" s="19" t="s">
        <v>148</v>
      </c>
      <c r="E134" s="30"/>
      <c r="F134" s="25"/>
      <c r="G134" s="25"/>
      <c r="H134" s="116"/>
      <c r="I134" s="287"/>
      <c r="J134" s="11"/>
      <c r="K134" s="1"/>
      <c r="L134" s="133"/>
      <c r="M134" s="133"/>
      <c r="N134" s="133"/>
      <c r="O134" s="133"/>
      <c r="P134" s="133"/>
      <c r="Q134" s="1"/>
      <c r="R134" s="1"/>
      <c r="S134" s="1"/>
      <c r="T134" s="1"/>
      <c r="U134" s="1"/>
      <c r="V134" s="1"/>
      <c r="W134" s="1"/>
      <c r="X134" s="1"/>
      <c r="Y134" s="1"/>
      <c r="Z134" s="1"/>
    </row>
    <row r="135" spans="1:26" ht="12.75" customHeight="1" x14ac:dyDescent="0.15">
      <c r="B135" s="267"/>
      <c r="C135" s="212"/>
      <c r="D135" s="21"/>
      <c r="E135" s="31"/>
      <c r="F135" s="26"/>
      <c r="G135" s="26"/>
      <c r="H135" s="117"/>
      <c r="I135" s="288"/>
      <c r="J135" s="11"/>
      <c r="K135" s="1"/>
      <c r="L135" s="133"/>
      <c r="M135" s="133"/>
      <c r="N135" s="133"/>
      <c r="O135" s="133"/>
      <c r="P135" s="133"/>
      <c r="Q135" s="1"/>
      <c r="R135" s="1"/>
      <c r="S135" s="1"/>
      <c r="T135" s="1"/>
      <c r="U135" s="1"/>
      <c r="V135" s="1"/>
      <c r="W135" s="1"/>
      <c r="X135" s="1"/>
      <c r="Y135" s="1"/>
      <c r="Z135" s="1"/>
    </row>
    <row r="136" spans="1:26" ht="12.75" customHeight="1" x14ac:dyDescent="0.15">
      <c r="B136" s="280" t="s">
        <v>499</v>
      </c>
      <c r="C136" s="281"/>
      <c r="D136" s="282"/>
      <c r="E136" s="73" t="s">
        <v>371</v>
      </c>
      <c r="F136" s="73"/>
      <c r="G136" s="73"/>
      <c r="H136" s="119"/>
      <c r="I136" s="72" t="s">
        <v>60</v>
      </c>
      <c r="J136" s="72" t="s">
        <v>368</v>
      </c>
      <c r="K136" s="221"/>
      <c r="L136" s="133"/>
      <c r="M136" s="133"/>
      <c r="N136" s="133"/>
      <c r="O136" s="133"/>
      <c r="P136" s="133"/>
      <c r="Q136" s="221"/>
      <c r="R136" s="221"/>
      <c r="S136" s="221"/>
      <c r="T136" s="221"/>
      <c r="U136" s="221"/>
      <c r="V136" s="221"/>
      <c r="W136" s="221"/>
      <c r="X136" s="221"/>
      <c r="Y136" s="221"/>
      <c r="Z136" s="221"/>
    </row>
    <row r="137" spans="1:26" ht="12.75" customHeight="1" x14ac:dyDescent="0.15">
      <c r="B137" s="265" t="s">
        <v>516</v>
      </c>
      <c r="C137" s="294" t="s">
        <v>500</v>
      </c>
      <c r="D137" s="295"/>
      <c r="E137" s="5" t="s">
        <v>427</v>
      </c>
      <c r="F137" s="18">
        <v>21</v>
      </c>
      <c r="G137" s="18">
        <f>IFERROR(VLOOKUP(E137,AnswerDTBL,2,FALSE),0)</f>
        <v>1</v>
      </c>
      <c r="H137" s="104">
        <f>IFERROR(AVERAGE(G137,G142),0)</f>
        <v>0.6</v>
      </c>
      <c r="I137" s="286"/>
      <c r="J137" s="259">
        <f>SUM(H137,H148,H161)</f>
        <v>1.1499999999999999</v>
      </c>
      <c r="K137" s="221"/>
      <c r="L137" s="133"/>
      <c r="M137" s="133"/>
      <c r="N137" s="133"/>
      <c r="O137" s="133"/>
      <c r="P137" s="133"/>
      <c r="Q137" s="221"/>
      <c r="R137" s="221"/>
      <c r="S137" s="221"/>
      <c r="T137" s="221"/>
      <c r="U137" s="221"/>
      <c r="V137" s="221"/>
      <c r="W137" s="221"/>
      <c r="X137" s="221"/>
      <c r="Y137" s="221"/>
      <c r="Z137" s="221"/>
    </row>
    <row r="138" spans="1:26" ht="12.75" customHeight="1" x14ac:dyDescent="0.15">
      <c r="B138" s="266"/>
      <c r="C138" s="209" t="s">
        <v>370</v>
      </c>
      <c r="D138" s="20" t="s">
        <v>501</v>
      </c>
      <c r="E138" s="29"/>
      <c r="F138" s="24"/>
      <c r="G138" s="24"/>
      <c r="H138" s="118"/>
      <c r="I138" s="287"/>
      <c r="J138" s="260"/>
      <c r="K138" s="221"/>
      <c r="L138" s="133"/>
      <c r="M138" s="133"/>
      <c r="N138" s="133"/>
      <c r="O138" s="133"/>
      <c r="P138" s="133"/>
      <c r="Q138" s="221"/>
      <c r="R138" s="221"/>
      <c r="S138" s="221"/>
      <c r="T138" s="221"/>
      <c r="U138" s="221"/>
      <c r="V138" s="221"/>
      <c r="W138" s="221"/>
      <c r="X138" s="221"/>
      <c r="Y138" s="221"/>
      <c r="Z138" s="221"/>
    </row>
    <row r="139" spans="1:26" ht="12.75" customHeight="1" x14ac:dyDescent="0.15">
      <c r="B139" s="266"/>
      <c r="C139" s="210" t="s">
        <v>370</v>
      </c>
      <c r="D139" s="20" t="s">
        <v>501</v>
      </c>
      <c r="E139" s="30"/>
      <c r="F139" s="25"/>
      <c r="G139" s="25"/>
      <c r="H139" s="116"/>
      <c r="I139" s="287"/>
      <c r="J139" s="260"/>
      <c r="K139" s="221"/>
      <c r="L139" s="133"/>
      <c r="M139" s="133"/>
      <c r="N139" s="133"/>
      <c r="O139" s="133"/>
      <c r="P139" s="133"/>
      <c r="Q139" s="221"/>
      <c r="R139" s="221"/>
      <c r="S139" s="221"/>
      <c r="T139" s="221"/>
      <c r="U139" s="221"/>
      <c r="V139" s="221"/>
      <c r="W139" s="221"/>
      <c r="X139" s="221"/>
      <c r="Y139" s="221"/>
      <c r="Z139" s="221"/>
    </row>
    <row r="140" spans="1:26" ht="12.75" customHeight="1" x14ac:dyDescent="0.15">
      <c r="B140" s="266"/>
      <c r="C140" s="210" t="s">
        <v>370</v>
      </c>
      <c r="D140" s="20" t="s">
        <v>501</v>
      </c>
      <c r="E140" s="30"/>
      <c r="F140" s="25"/>
      <c r="G140" s="25"/>
      <c r="H140" s="116"/>
      <c r="I140" s="287"/>
      <c r="J140" s="260"/>
      <c r="K140" s="221"/>
      <c r="L140" s="133"/>
      <c r="M140" s="133"/>
      <c r="N140" s="133"/>
      <c r="O140" s="133"/>
      <c r="P140" s="133"/>
      <c r="Q140" s="221"/>
      <c r="R140" s="221"/>
      <c r="S140" s="221"/>
      <c r="T140" s="221"/>
      <c r="U140" s="221"/>
      <c r="V140" s="221"/>
      <c r="W140" s="221"/>
      <c r="X140" s="221"/>
      <c r="Y140" s="221"/>
      <c r="Z140" s="221"/>
    </row>
    <row r="141" spans="1:26" ht="12.75" customHeight="1" x14ac:dyDescent="0.15">
      <c r="B141" s="266"/>
      <c r="C141" s="212"/>
      <c r="D141" s="21"/>
      <c r="E141" s="31"/>
      <c r="F141" s="26"/>
      <c r="G141" s="26"/>
      <c r="H141" s="117"/>
      <c r="I141" s="288"/>
      <c r="J141" s="261"/>
      <c r="K141" s="221"/>
      <c r="L141" s="133"/>
      <c r="M141" s="133"/>
      <c r="N141" s="133"/>
      <c r="O141" s="133"/>
      <c r="P141" s="133"/>
      <c r="Q141" s="221"/>
      <c r="R141" s="221"/>
      <c r="S141" s="221"/>
      <c r="T141" s="221"/>
      <c r="U141" s="221"/>
      <c r="V141" s="221"/>
      <c r="W141" s="221"/>
      <c r="X141" s="221"/>
      <c r="Y141" s="221"/>
      <c r="Z141" s="221"/>
    </row>
    <row r="142" spans="1:26" ht="12.75" customHeight="1" x14ac:dyDescent="0.15">
      <c r="B142" s="266"/>
      <c r="C142" s="292" t="s">
        <v>500</v>
      </c>
      <c r="D142" s="293"/>
      <c r="E142" s="22" t="s">
        <v>490</v>
      </c>
      <c r="F142" s="18">
        <v>22</v>
      </c>
      <c r="G142" s="18">
        <f>IFERROR(VLOOKUP(E142,AnswerCTBL,2,FALSE),0)</f>
        <v>0.2</v>
      </c>
      <c r="H142" s="104"/>
      <c r="I142" s="286"/>
      <c r="J142" s="11"/>
      <c r="K142" s="221"/>
      <c r="L142" s="133"/>
      <c r="M142" s="133"/>
      <c r="N142" s="133"/>
      <c r="O142" s="133"/>
      <c r="P142" s="133"/>
      <c r="Q142" s="221"/>
      <c r="R142" s="221"/>
      <c r="S142" s="221"/>
      <c r="T142" s="221"/>
      <c r="U142" s="221"/>
      <c r="V142" s="221"/>
      <c r="W142" s="221"/>
      <c r="X142" s="221"/>
      <c r="Y142" s="221"/>
      <c r="Z142" s="221"/>
    </row>
    <row r="143" spans="1:26" ht="12.75" customHeight="1" x14ac:dyDescent="0.15">
      <c r="B143" s="266"/>
      <c r="C143" s="209" t="s">
        <v>370</v>
      </c>
      <c r="D143" s="20" t="s">
        <v>501</v>
      </c>
      <c r="E143" s="29"/>
      <c r="F143" s="24"/>
      <c r="G143" s="24"/>
      <c r="H143" s="118"/>
      <c r="I143" s="287"/>
      <c r="J143" s="11"/>
      <c r="K143" s="221"/>
      <c r="L143" s="133"/>
      <c r="M143" s="133"/>
      <c r="N143" s="133"/>
      <c r="O143" s="133"/>
      <c r="P143" s="133"/>
      <c r="Q143" s="221"/>
      <c r="R143" s="221"/>
      <c r="S143" s="221"/>
      <c r="T143" s="221"/>
      <c r="U143" s="221"/>
      <c r="V143" s="221"/>
      <c r="W143" s="221"/>
      <c r="X143" s="221"/>
      <c r="Y143" s="221"/>
      <c r="Z143" s="221"/>
    </row>
    <row r="144" spans="1:26" ht="12.75" customHeight="1" x14ac:dyDescent="0.15">
      <c r="B144" s="266"/>
      <c r="C144" s="210" t="s">
        <v>370</v>
      </c>
      <c r="D144" s="20" t="s">
        <v>501</v>
      </c>
      <c r="E144" s="30"/>
      <c r="F144" s="25"/>
      <c r="G144" s="25"/>
      <c r="H144" s="116"/>
      <c r="I144" s="287"/>
      <c r="J144" s="11"/>
      <c r="K144" s="221"/>
      <c r="L144" s="133"/>
      <c r="M144" s="133"/>
      <c r="N144" s="133"/>
      <c r="O144" s="133"/>
      <c r="P144" s="133"/>
      <c r="Q144" s="221"/>
      <c r="R144" s="221"/>
      <c r="S144" s="221"/>
      <c r="T144" s="221"/>
      <c r="U144" s="221"/>
      <c r="V144" s="221"/>
      <c r="W144" s="221"/>
      <c r="X144" s="221"/>
      <c r="Y144" s="221"/>
      <c r="Z144" s="221"/>
    </row>
    <row r="145" spans="2:26" ht="12.75" customHeight="1" x14ac:dyDescent="0.15">
      <c r="B145" s="266"/>
      <c r="C145" s="210" t="s">
        <v>370</v>
      </c>
      <c r="D145" s="20" t="s">
        <v>501</v>
      </c>
      <c r="E145" s="30"/>
      <c r="F145" s="25"/>
      <c r="G145" s="25"/>
      <c r="H145" s="116"/>
      <c r="I145" s="287"/>
      <c r="J145" s="11"/>
      <c r="K145" s="221"/>
      <c r="L145" s="133"/>
      <c r="M145" s="133"/>
      <c r="N145" s="133"/>
      <c r="O145" s="133"/>
      <c r="P145" s="133"/>
      <c r="Q145" s="221"/>
      <c r="R145" s="221"/>
      <c r="S145" s="221"/>
      <c r="T145" s="221"/>
      <c r="U145" s="221"/>
      <c r="V145" s="221"/>
      <c r="W145" s="221"/>
      <c r="X145" s="221"/>
      <c r="Y145" s="221"/>
      <c r="Z145" s="221"/>
    </row>
    <row r="146" spans="2:26" ht="12.75" customHeight="1" x14ac:dyDescent="0.15">
      <c r="B146" s="267"/>
      <c r="C146" s="212"/>
      <c r="D146" s="21"/>
      <c r="E146" s="31"/>
      <c r="F146" s="26"/>
      <c r="G146" s="26"/>
      <c r="H146" s="117"/>
      <c r="I146" s="288"/>
      <c r="J146" s="11"/>
      <c r="K146" s="221"/>
      <c r="L146" s="133"/>
      <c r="M146" s="133"/>
      <c r="N146" s="133"/>
      <c r="O146" s="133"/>
      <c r="P146" s="133"/>
      <c r="Q146" s="221"/>
      <c r="R146" s="221"/>
      <c r="S146" s="221"/>
      <c r="T146" s="221"/>
      <c r="U146" s="221"/>
      <c r="V146" s="221"/>
      <c r="W146" s="221"/>
      <c r="X146" s="221"/>
      <c r="Y146" s="221"/>
      <c r="Z146" s="221"/>
    </row>
    <row r="147" spans="2:26" ht="12.75" customHeight="1" x14ac:dyDescent="0.15">
      <c r="B147" s="317"/>
      <c r="C147" s="300"/>
      <c r="D147" s="300"/>
      <c r="E147" s="300"/>
      <c r="F147" s="300"/>
      <c r="G147" s="300"/>
      <c r="H147" s="300"/>
      <c r="I147" s="318"/>
      <c r="J147" s="11"/>
      <c r="K147" s="221"/>
      <c r="L147" s="133"/>
      <c r="M147" s="133"/>
      <c r="N147" s="133"/>
      <c r="O147" s="133"/>
      <c r="P147" s="133"/>
      <c r="Q147" s="221"/>
      <c r="R147" s="221"/>
      <c r="S147" s="221"/>
      <c r="T147" s="221"/>
      <c r="U147" s="221"/>
      <c r="V147" s="221"/>
      <c r="W147" s="221"/>
      <c r="X147" s="221"/>
      <c r="Y147" s="221"/>
      <c r="Z147" s="221"/>
    </row>
    <row r="148" spans="2:26" ht="12.75" customHeight="1" x14ac:dyDescent="0.15">
      <c r="B148" s="265" t="s">
        <v>515</v>
      </c>
      <c r="C148" s="294" t="s">
        <v>500</v>
      </c>
      <c r="D148" s="295"/>
      <c r="E148" s="5" t="s">
        <v>490</v>
      </c>
      <c r="F148" s="18">
        <v>23</v>
      </c>
      <c r="G148" s="18">
        <f>IFERROR(VLOOKUP(E148,AnswerCTBL,2,FALSE),0)</f>
        <v>0.2</v>
      </c>
      <c r="H148" s="104">
        <f>IFERROR(AVERAGE(G148,G155),0)</f>
        <v>0.2</v>
      </c>
      <c r="I148" s="286"/>
      <c r="J148" s="11"/>
      <c r="K148" s="221"/>
      <c r="L148" s="133"/>
      <c r="M148" s="133"/>
      <c r="N148" s="133"/>
      <c r="O148" s="133"/>
      <c r="P148" s="133"/>
      <c r="Q148" s="221"/>
      <c r="R148" s="221"/>
      <c r="S148" s="221"/>
      <c r="T148" s="221"/>
      <c r="U148" s="221"/>
      <c r="V148" s="221"/>
      <c r="W148" s="221"/>
      <c r="X148" s="221"/>
      <c r="Y148" s="221"/>
      <c r="Z148" s="221"/>
    </row>
    <row r="149" spans="2:26" ht="12.75" customHeight="1" x14ac:dyDescent="0.15">
      <c r="B149" s="266"/>
      <c r="C149" s="209" t="s">
        <v>370</v>
      </c>
      <c r="D149" s="20" t="s">
        <v>501</v>
      </c>
      <c r="E149" s="29"/>
      <c r="F149" s="24"/>
      <c r="G149" s="24"/>
      <c r="H149" s="118"/>
      <c r="I149" s="287"/>
      <c r="J149" s="11"/>
      <c r="K149" s="221"/>
      <c r="L149" s="133"/>
      <c r="M149" s="133"/>
      <c r="N149" s="133"/>
      <c r="O149" s="133"/>
      <c r="P149" s="133"/>
      <c r="Q149" s="221"/>
      <c r="R149" s="221"/>
      <c r="S149" s="221"/>
      <c r="T149" s="221"/>
      <c r="U149" s="221"/>
      <c r="V149" s="221"/>
      <c r="W149" s="221"/>
      <c r="X149" s="221"/>
      <c r="Y149" s="221"/>
      <c r="Z149" s="221"/>
    </row>
    <row r="150" spans="2:26" ht="12.75" customHeight="1" x14ac:dyDescent="0.15">
      <c r="B150" s="266"/>
      <c r="C150" s="210" t="s">
        <v>370</v>
      </c>
      <c r="D150" s="20" t="s">
        <v>501</v>
      </c>
      <c r="E150" s="30"/>
      <c r="F150" s="25"/>
      <c r="G150" s="25"/>
      <c r="H150" s="116"/>
      <c r="I150" s="287"/>
      <c r="J150" s="11"/>
      <c r="K150" s="221"/>
      <c r="L150" s="133"/>
      <c r="M150" s="133"/>
      <c r="N150" s="133"/>
      <c r="O150" s="133"/>
      <c r="P150" s="133"/>
      <c r="Q150" s="221"/>
      <c r="R150" s="221"/>
      <c r="S150" s="221"/>
      <c r="T150" s="221"/>
      <c r="U150" s="221"/>
      <c r="V150" s="221"/>
      <c r="W150" s="221"/>
      <c r="X150" s="221"/>
      <c r="Y150" s="221"/>
      <c r="Z150" s="221"/>
    </row>
    <row r="151" spans="2:26" ht="12.75" customHeight="1" x14ac:dyDescent="0.15">
      <c r="B151" s="266"/>
      <c r="C151" s="210" t="s">
        <v>370</v>
      </c>
      <c r="D151" s="20" t="s">
        <v>501</v>
      </c>
      <c r="E151" s="30"/>
      <c r="F151" s="25"/>
      <c r="G151" s="25"/>
      <c r="H151" s="116"/>
      <c r="I151" s="287"/>
      <c r="J151" s="11"/>
      <c r="K151" s="221"/>
      <c r="L151" s="133"/>
      <c r="M151" s="133"/>
      <c r="N151" s="133"/>
      <c r="O151" s="133"/>
      <c r="P151" s="133"/>
      <c r="Q151" s="221"/>
      <c r="R151" s="221"/>
      <c r="S151" s="221"/>
      <c r="T151" s="221"/>
      <c r="U151" s="221"/>
      <c r="V151" s="221"/>
      <c r="W151" s="221"/>
      <c r="X151" s="221"/>
      <c r="Y151" s="221"/>
      <c r="Z151" s="221"/>
    </row>
    <row r="152" spans="2:26" ht="12.75" customHeight="1" x14ac:dyDescent="0.15">
      <c r="B152" s="266"/>
      <c r="C152" s="210" t="s">
        <v>370</v>
      </c>
      <c r="D152" s="20" t="s">
        <v>501</v>
      </c>
      <c r="E152" s="30"/>
      <c r="F152" s="25"/>
      <c r="G152" s="25"/>
      <c r="H152" s="116"/>
      <c r="I152" s="287"/>
      <c r="J152" s="11"/>
      <c r="K152" s="221"/>
      <c r="L152" s="133"/>
      <c r="M152" s="133"/>
      <c r="N152" s="133"/>
      <c r="O152" s="133"/>
      <c r="P152" s="133"/>
      <c r="Q152" s="221"/>
      <c r="R152" s="221"/>
      <c r="S152" s="221"/>
      <c r="T152" s="221"/>
      <c r="U152" s="221"/>
      <c r="V152" s="221"/>
      <c r="W152" s="221"/>
      <c r="X152" s="221"/>
      <c r="Y152" s="221"/>
      <c r="Z152" s="221"/>
    </row>
    <row r="153" spans="2:26" ht="12.75" customHeight="1" x14ac:dyDescent="0.15">
      <c r="B153" s="266"/>
      <c r="C153" s="210" t="s">
        <v>370</v>
      </c>
      <c r="D153" s="20" t="s">
        <v>501</v>
      </c>
      <c r="E153" s="30"/>
      <c r="F153" s="25"/>
      <c r="G153" s="25"/>
      <c r="H153" s="116"/>
      <c r="I153" s="287"/>
      <c r="J153" s="11"/>
      <c r="K153" s="221"/>
      <c r="L153" s="133"/>
      <c r="M153" s="133"/>
      <c r="N153" s="133"/>
      <c r="O153" s="133"/>
      <c r="P153" s="133"/>
      <c r="Q153" s="221"/>
      <c r="R153" s="221"/>
      <c r="S153" s="221"/>
      <c r="T153" s="221"/>
      <c r="U153" s="221"/>
      <c r="V153" s="221"/>
      <c r="W153" s="221"/>
      <c r="X153" s="221"/>
      <c r="Y153" s="221"/>
      <c r="Z153" s="221"/>
    </row>
    <row r="154" spans="2:26" ht="12.75" customHeight="1" x14ac:dyDescent="0.15">
      <c r="B154" s="266"/>
      <c r="C154" s="212"/>
      <c r="D154" s="21"/>
      <c r="E154" s="31"/>
      <c r="F154" s="26"/>
      <c r="G154" s="26"/>
      <c r="H154" s="117"/>
      <c r="I154" s="288"/>
      <c r="J154" s="11"/>
      <c r="K154" s="221"/>
      <c r="L154" s="133"/>
      <c r="M154" s="133"/>
      <c r="N154" s="133"/>
      <c r="O154" s="133"/>
      <c r="P154" s="133"/>
      <c r="Q154" s="221"/>
      <c r="R154" s="221"/>
      <c r="S154" s="221"/>
      <c r="T154" s="221"/>
      <c r="U154" s="221"/>
      <c r="V154" s="221"/>
      <c r="W154" s="221"/>
      <c r="X154" s="221"/>
      <c r="Y154" s="221"/>
      <c r="Z154" s="221"/>
    </row>
    <row r="155" spans="2:26" ht="12.75" customHeight="1" x14ac:dyDescent="0.15">
      <c r="B155" s="266"/>
      <c r="C155" s="292" t="s">
        <v>500</v>
      </c>
      <c r="D155" s="293"/>
      <c r="E155" s="22" t="s">
        <v>490</v>
      </c>
      <c r="F155" s="18">
        <v>24</v>
      </c>
      <c r="G155" s="18">
        <f>IFERROR(VLOOKUP(E155,AnswerCTBL,2,FALSE),0)</f>
        <v>0.2</v>
      </c>
      <c r="H155" s="104"/>
      <c r="I155" s="286"/>
      <c r="J155" s="11"/>
      <c r="K155" s="221"/>
      <c r="L155" s="133"/>
      <c r="M155" s="133"/>
      <c r="N155" s="133"/>
      <c r="O155" s="133"/>
      <c r="P155" s="133"/>
      <c r="Q155" s="221"/>
      <c r="R155" s="221"/>
      <c r="S155" s="221"/>
      <c r="T155" s="221"/>
      <c r="U155" s="221"/>
      <c r="V155" s="221"/>
      <c r="W155" s="221"/>
      <c r="X155" s="221"/>
      <c r="Y155" s="221"/>
      <c r="Z155" s="221"/>
    </row>
    <row r="156" spans="2:26" ht="12.75" customHeight="1" x14ac:dyDescent="0.15">
      <c r="B156" s="266"/>
      <c r="C156" s="209" t="s">
        <v>370</v>
      </c>
      <c r="D156" s="20" t="s">
        <v>501</v>
      </c>
      <c r="E156" s="29"/>
      <c r="F156" s="24"/>
      <c r="G156" s="24"/>
      <c r="H156" s="118"/>
      <c r="I156" s="287"/>
      <c r="J156" s="11"/>
      <c r="K156" s="221"/>
      <c r="L156" s="133"/>
      <c r="M156" s="133"/>
      <c r="N156" s="133"/>
      <c r="O156" s="133"/>
      <c r="P156" s="133"/>
      <c r="Q156" s="221"/>
      <c r="R156" s="221"/>
      <c r="S156" s="221"/>
      <c r="T156" s="221"/>
      <c r="U156" s="221"/>
      <c r="V156" s="221"/>
      <c r="W156" s="221"/>
      <c r="X156" s="221"/>
      <c r="Y156" s="221"/>
      <c r="Z156" s="221"/>
    </row>
    <row r="157" spans="2:26" ht="12.75" customHeight="1" x14ac:dyDescent="0.15">
      <c r="B157" s="266"/>
      <c r="C157" s="210" t="s">
        <v>370</v>
      </c>
      <c r="D157" s="20" t="s">
        <v>501</v>
      </c>
      <c r="E157" s="30"/>
      <c r="F157" s="25"/>
      <c r="G157" s="25"/>
      <c r="H157" s="116"/>
      <c r="I157" s="287"/>
      <c r="J157" s="11"/>
      <c r="K157" s="221"/>
      <c r="L157" s="133"/>
      <c r="M157" s="133"/>
      <c r="N157" s="133"/>
      <c r="O157" s="133"/>
      <c r="P157" s="133"/>
      <c r="Q157" s="221"/>
      <c r="R157" s="221"/>
      <c r="S157" s="221"/>
      <c r="T157" s="221"/>
      <c r="U157" s="221"/>
      <c r="V157" s="221"/>
      <c r="W157" s="221"/>
      <c r="X157" s="221"/>
      <c r="Y157" s="221"/>
      <c r="Z157" s="221"/>
    </row>
    <row r="158" spans="2:26" ht="12.75" customHeight="1" x14ac:dyDescent="0.15">
      <c r="B158" s="266"/>
      <c r="C158" s="210" t="s">
        <v>370</v>
      </c>
      <c r="D158" s="20" t="s">
        <v>501</v>
      </c>
      <c r="E158" s="30"/>
      <c r="F158" s="25"/>
      <c r="G158" s="25"/>
      <c r="H158" s="116"/>
      <c r="I158" s="287"/>
      <c r="J158" s="11"/>
      <c r="K158" s="221"/>
      <c r="L158" s="133"/>
      <c r="M158" s="133"/>
      <c r="N158" s="133"/>
      <c r="O158" s="133"/>
      <c r="P158" s="133"/>
      <c r="Q158" s="221"/>
      <c r="R158" s="221"/>
      <c r="S158" s="221"/>
      <c r="T158" s="221"/>
      <c r="U158" s="221"/>
      <c r="V158" s="221"/>
      <c r="W158" s="221"/>
      <c r="X158" s="221"/>
      <c r="Y158" s="221"/>
      <c r="Z158" s="221"/>
    </row>
    <row r="159" spans="2:26" ht="12.75" customHeight="1" x14ac:dyDescent="0.15">
      <c r="B159" s="267"/>
      <c r="C159" s="212"/>
      <c r="D159" s="21"/>
      <c r="E159" s="31"/>
      <c r="F159" s="26"/>
      <c r="G159" s="26"/>
      <c r="H159" s="117"/>
      <c r="I159" s="288"/>
      <c r="J159" s="11"/>
      <c r="K159" s="221"/>
      <c r="L159" s="133"/>
      <c r="M159" s="133"/>
      <c r="N159" s="133"/>
      <c r="O159" s="133"/>
      <c r="P159" s="133"/>
      <c r="Q159" s="221"/>
      <c r="R159" s="221"/>
      <c r="S159" s="221"/>
      <c r="T159" s="221"/>
      <c r="U159" s="221"/>
      <c r="V159" s="221"/>
      <c r="W159" s="221"/>
      <c r="X159" s="221"/>
      <c r="Y159" s="221"/>
      <c r="Z159" s="221"/>
    </row>
    <row r="160" spans="2:26" ht="12.75" customHeight="1" x14ac:dyDescent="0.15">
      <c r="B160" s="317"/>
      <c r="C160" s="300"/>
      <c r="D160" s="300"/>
      <c r="E160" s="300"/>
      <c r="F160" s="300"/>
      <c r="G160" s="300"/>
      <c r="H160" s="300"/>
      <c r="I160" s="318"/>
      <c r="J160" s="11"/>
      <c r="K160" s="221"/>
      <c r="L160" s="133"/>
      <c r="M160" s="133"/>
      <c r="N160" s="133"/>
      <c r="O160" s="133"/>
      <c r="P160" s="133"/>
      <c r="Q160" s="221"/>
      <c r="R160" s="221"/>
      <c r="S160" s="221"/>
      <c r="T160" s="221"/>
      <c r="U160" s="221"/>
      <c r="V160" s="221"/>
      <c r="W160" s="221"/>
      <c r="X160" s="221"/>
      <c r="Y160" s="221"/>
      <c r="Z160" s="221"/>
    </row>
    <row r="161" spans="2:26" ht="12.75" customHeight="1" x14ac:dyDescent="0.15">
      <c r="B161" s="265" t="s">
        <v>514</v>
      </c>
      <c r="C161" s="294" t="s">
        <v>500</v>
      </c>
      <c r="D161" s="295"/>
      <c r="E161" s="5" t="s">
        <v>430</v>
      </c>
      <c r="F161" s="18">
        <v>25</v>
      </c>
      <c r="G161" s="18">
        <f>IFERROR(VLOOKUP(E161,AnswerFTBL,2,FALSE),0)</f>
        <v>0.5</v>
      </c>
      <c r="H161" s="104">
        <f>IFERROR(AVERAGE(G161,G167),0)</f>
        <v>0.35</v>
      </c>
      <c r="I161" s="286"/>
      <c r="J161" s="11"/>
      <c r="K161" s="221"/>
      <c r="L161" s="133"/>
      <c r="M161" s="133"/>
      <c r="N161" s="133"/>
      <c r="O161" s="133"/>
      <c r="P161" s="133"/>
      <c r="Q161" s="221"/>
      <c r="R161" s="221"/>
      <c r="S161" s="221"/>
      <c r="T161" s="221"/>
      <c r="U161" s="221"/>
      <c r="V161" s="221"/>
      <c r="W161" s="221"/>
      <c r="X161" s="221"/>
      <c r="Y161" s="221"/>
      <c r="Z161" s="221"/>
    </row>
    <row r="162" spans="2:26" ht="12.75" customHeight="1" x14ac:dyDescent="0.15">
      <c r="B162" s="266"/>
      <c r="C162" s="209" t="s">
        <v>370</v>
      </c>
      <c r="D162" s="20" t="s">
        <v>501</v>
      </c>
      <c r="E162" s="29"/>
      <c r="F162" s="24"/>
      <c r="G162" s="24"/>
      <c r="H162" s="118"/>
      <c r="I162" s="287"/>
      <c r="J162" s="11"/>
      <c r="K162" s="221"/>
      <c r="L162" s="133"/>
      <c r="M162" s="133"/>
      <c r="N162" s="133"/>
      <c r="O162" s="133"/>
      <c r="P162" s="133"/>
      <c r="Q162" s="221"/>
      <c r="R162" s="221"/>
      <c r="S162" s="221"/>
      <c r="T162" s="221"/>
      <c r="U162" s="221"/>
      <c r="V162" s="221"/>
      <c r="W162" s="221"/>
      <c r="X162" s="221"/>
      <c r="Y162" s="221"/>
      <c r="Z162" s="221"/>
    </row>
    <row r="163" spans="2:26" ht="12.75" customHeight="1" x14ac:dyDescent="0.15">
      <c r="B163" s="266"/>
      <c r="C163" s="210" t="s">
        <v>370</v>
      </c>
      <c r="D163" s="20" t="s">
        <v>501</v>
      </c>
      <c r="E163" s="30"/>
      <c r="F163" s="25"/>
      <c r="G163" s="25"/>
      <c r="H163" s="116"/>
      <c r="I163" s="287"/>
      <c r="J163" s="11"/>
      <c r="K163" s="221"/>
      <c r="L163" s="133"/>
      <c r="M163" s="133"/>
      <c r="N163" s="133"/>
      <c r="O163" s="133"/>
      <c r="P163" s="133"/>
      <c r="Q163" s="221"/>
      <c r="R163" s="221"/>
      <c r="S163" s="221"/>
      <c r="T163" s="221"/>
      <c r="U163" s="221"/>
      <c r="V163" s="221"/>
      <c r="W163" s="221"/>
      <c r="X163" s="221"/>
      <c r="Y163" s="221"/>
      <c r="Z163" s="221"/>
    </row>
    <row r="164" spans="2:26" ht="12.75" customHeight="1" x14ac:dyDescent="0.15">
      <c r="B164" s="266"/>
      <c r="C164" s="210" t="s">
        <v>370</v>
      </c>
      <c r="D164" s="20" t="s">
        <v>501</v>
      </c>
      <c r="E164" s="30"/>
      <c r="F164" s="25"/>
      <c r="G164" s="25"/>
      <c r="H164" s="116"/>
      <c r="I164" s="287"/>
      <c r="J164" s="11"/>
      <c r="K164" s="221"/>
      <c r="L164" s="133"/>
      <c r="M164" s="133"/>
      <c r="N164" s="133"/>
      <c r="O164" s="133"/>
      <c r="P164" s="133"/>
      <c r="Q164" s="221"/>
      <c r="R164" s="221"/>
      <c r="S164" s="221"/>
      <c r="T164" s="221"/>
      <c r="U164" s="221"/>
      <c r="V164" s="221"/>
      <c r="W164" s="221"/>
      <c r="X164" s="221"/>
      <c r="Y164" s="221"/>
      <c r="Z164" s="221"/>
    </row>
    <row r="165" spans="2:26" ht="12.75" customHeight="1" x14ac:dyDescent="0.15">
      <c r="B165" s="266"/>
      <c r="C165" s="210" t="s">
        <v>370</v>
      </c>
      <c r="D165" s="20" t="s">
        <v>501</v>
      </c>
      <c r="E165" s="30"/>
      <c r="F165" s="25"/>
      <c r="G165" s="25"/>
      <c r="H165" s="116"/>
      <c r="I165" s="287"/>
      <c r="J165" s="11"/>
      <c r="K165" s="221"/>
      <c r="L165" s="133"/>
      <c r="M165" s="133"/>
      <c r="N165" s="133"/>
      <c r="O165" s="133"/>
      <c r="P165" s="133"/>
      <c r="Q165" s="221"/>
      <c r="R165" s="221"/>
      <c r="S165" s="221"/>
      <c r="T165" s="221"/>
      <c r="U165" s="221"/>
      <c r="V165" s="221"/>
      <c r="W165" s="221"/>
      <c r="X165" s="221"/>
      <c r="Y165" s="221"/>
      <c r="Z165" s="221"/>
    </row>
    <row r="166" spans="2:26" ht="12.75" customHeight="1" x14ac:dyDescent="0.15">
      <c r="B166" s="266"/>
      <c r="C166" s="212"/>
      <c r="D166" s="21"/>
      <c r="E166" s="31"/>
      <c r="F166" s="26"/>
      <c r="G166" s="26"/>
      <c r="H166" s="117"/>
      <c r="I166" s="288"/>
      <c r="J166" s="11"/>
      <c r="K166" s="221"/>
      <c r="L166" s="133"/>
      <c r="M166" s="133"/>
      <c r="N166" s="133"/>
      <c r="O166" s="133"/>
      <c r="P166" s="133"/>
      <c r="Q166" s="221"/>
      <c r="R166" s="221"/>
      <c r="S166" s="221"/>
      <c r="T166" s="221"/>
      <c r="U166" s="221"/>
      <c r="V166" s="221"/>
      <c r="W166" s="221"/>
      <c r="X166" s="221"/>
      <c r="Y166" s="221"/>
      <c r="Z166" s="221"/>
    </row>
    <row r="167" spans="2:26" ht="12.75" customHeight="1" x14ac:dyDescent="0.15">
      <c r="B167" s="266"/>
      <c r="C167" s="292" t="s">
        <v>500</v>
      </c>
      <c r="D167" s="293"/>
      <c r="E167" s="22" t="s">
        <v>425</v>
      </c>
      <c r="F167" s="18">
        <v>26</v>
      </c>
      <c r="G167" s="18">
        <f>IFERROR(VLOOKUP(E167,AnswerDTBL,2,FALSE),0)</f>
        <v>0.2</v>
      </c>
      <c r="H167" s="104"/>
      <c r="I167" s="286"/>
      <c r="J167" s="11"/>
      <c r="K167" s="221"/>
      <c r="L167" s="133"/>
      <c r="M167" s="133"/>
      <c r="N167" s="133"/>
      <c r="O167" s="133"/>
      <c r="P167" s="133"/>
      <c r="Q167" s="221"/>
      <c r="R167" s="221"/>
      <c r="S167" s="221"/>
      <c r="T167" s="221"/>
      <c r="U167" s="221"/>
      <c r="V167" s="221"/>
      <c r="W167" s="221"/>
      <c r="X167" s="221"/>
      <c r="Y167" s="221"/>
      <c r="Z167" s="221"/>
    </row>
    <row r="168" spans="2:26" ht="12.75" customHeight="1" x14ac:dyDescent="0.15">
      <c r="B168" s="266"/>
      <c r="C168" s="209" t="s">
        <v>370</v>
      </c>
      <c r="D168" s="20" t="s">
        <v>501</v>
      </c>
      <c r="E168" s="29"/>
      <c r="F168" s="24"/>
      <c r="G168" s="24"/>
      <c r="H168" s="118"/>
      <c r="I168" s="287"/>
      <c r="J168" s="11"/>
      <c r="K168" s="221"/>
      <c r="L168" s="133"/>
      <c r="M168" s="133"/>
      <c r="N168" s="133"/>
      <c r="O168" s="133"/>
      <c r="P168" s="133"/>
      <c r="Q168" s="221"/>
      <c r="R168" s="221"/>
      <c r="S168" s="221"/>
      <c r="T168" s="221"/>
      <c r="U168" s="221"/>
      <c r="V168" s="221"/>
      <c r="W168" s="221"/>
      <c r="X168" s="221"/>
      <c r="Y168" s="221"/>
      <c r="Z168" s="221"/>
    </row>
    <row r="169" spans="2:26" ht="12.75" customHeight="1" x14ac:dyDescent="0.15">
      <c r="B169" s="266"/>
      <c r="C169" s="210" t="s">
        <v>370</v>
      </c>
      <c r="D169" s="20" t="s">
        <v>501</v>
      </c>
      <c r="E169" s="30"/>
      <c r="F169" s="25"/>
      <c r="G169" s="25"/>
      <c r="H169" s="116"/>
      <c r="I169" s="287"/>
      <c r="J169" s="11"/>
      <c r="K169" s="221"/>
      <c r="L169" s="133"/>
      <c r="M169" s="133"/>
      <c r="N169" s="133"/>
      <c r="O169" s="133"/>
      <c r="P169" s="133"/>
      <c r="Q169" s="221"/>
      <c r="R169" s="221"/>
      <c r="S169" s="221"/>
      <c r="T169" s="221"/>
      <c r="U169" s="221"/>
      <c r="V169" s="221"/>
      <c r="W169" s="221"/>
      <c r="X169" s="221"/>
      <c r="Y169" s="221"/>
      <c r="Z169" s="221"/>
    </row>
    <row r="170" spans="2:26" ht="12.75" customHeight="1" x14ac:dyDescent="0.15">
      <c r="B170" s="266"/>
      <c r="C170" s="210" t="s">
        <v>370</v>
      </c>
      <c r="D170" s="20" t="s">
        <v>501</v>
      </c>
      <c r="E170" s="30"/>
      <c r="F170" s="25"/>
      <c r="G170" s="25"/>
      <c r="H170" s="116"/>
      <c r="I170" s="287"/>
      <c r="J170" s="11"/>
      <c r="K170" s="221"/>
      <c r="L170" s="133"/>
      <c r="M170" s="133"/>
      <c r="N170" s="133"/>
      <c r="O170" s="133"/>
      <c r="P170" s="133"/>
      <c r="Q170" s="221"/>
      <c r="R170" s="221"/>
      <c r="S170" s="221"/>
      <c r="T170" s="221"/>
      <c r="U170" s="221"/>
      <c r="V170" s="221"/>
      <c r="W170" s="221"/>
      <c r="X170" s="221"/>
      <c r="Y170" s="221"/>
      <c r="Z170" s="221"/>
    </row>
    <row r="171" spans="2:26" ht="12.75" customHeight="1" x14ac:dyDescent="0.15">
      <c r="B171" s="266"/>
      <c r="C171" s="210" t="s">
        <v>370</v>
      </c>
      <c r="D171" s="20" t="s">
        <v>501</v>
      </c>
      <c r="E171" s="30"/>
      <c r="F171" s="25"/>
      <c r="G171" s="25"/>
      <c r="H171" s="116"/>
      <c r="I171" s="287"/>
      <c r="J171" s="11"/>
      <c r="K171" s="221"/>
      <c r="L171" s="133"/>
      <c r="M171" s="133"/>
      <c r="N171" s="133"/>
      <c r="O171" s="133"/>
      <c r="P171" s="133"/>
      <c r="Q171" s="221"/>
      <c r="R171" s="221"/>
      <c r="S171" s="221"/>
      <c r="T171" s="221"/>
      <c r="U171" s="221"/>
      <c r="V171" s="221"/>
      <c r="W171" s="221"/>
      <c r="X171" s="221"/>
      <c r="Y171" s="221"/>
      <c r="Z171" s="221"/>
    </row>
    <row r="172" spans="2:26" ht="12.75" customHeight="1" x14ac:dyDescent="0.15">
      <c r="B172" s="267"/>
      <c r="C172" s="212"/>
      <c r="D172" s="21"/>
      <c r="E172" s="31"/>
      <c r="F172" s="26"/>
      <c r="G172" s="26"/>
      <c r="H172" s="117"/>
      <c r="I172" s="288"/>
      <c r="J172" s="11"/>
      <c r="K172" s="221"/>
      <c r="L172" s="133"/>
      <c r="M172" s="133"/>
      <c r="N172" s="133"/>
      <c r="O172" s="133"/>
      <c r="P172" s="133"/>
      <c r="Q172" s="221"/>
      <c r="R172" s="221"/>
      <c r="S172" s="221"/>
      <c r="T172" s="221"/>
      <c r="U172" s="221"/>
      <c r="V172" s="221"/>
      <c r="W172" s="221"/>
      <c r="X172" s="221"/>
      <c r="Y172" s="221"/>
      <c r="Z172" s="221"/>
    </row>
    <row r="173" spans="2:26" ht="12.75" customHeight="1" x14ac:dyDescent="0.15">
      <c r="B173" s="346" t="s">
        <v>149</v>
      </c>
      <c r="C173" s="346"/>
      <c r="D173" s="346"/>
      <c r="E173" s="346"/>
      <c r="F173" s="346"/>
      <c r="G173" s="346"/>
      <c r="H173" s="346"/>
      <c r="I173" s="346"/>
      <c r="J173" s="346"/>
      <c r="K173" s="1"/>
      <c r="L173" s="133"/>
      <c r="M173" s="133"/>
      <c r="N173" s="133"/>
      <c r="O173" s="133"/>
      <c r="P173" s="133"/>
      <c r="Q173" s="1"/>
      <c r="R173" s="1"/>
      <c r="S173" s="1"/>
      <c r="T173" s="1"/>
      <c r="U173" s="1"/>
      <c r="V173" s="1"/>
      <c r="W173" s="1"/>
      <c r="X173" s="1"/>
      <c r="Y173" s="1"/>
      <c r="Z173" s="1"/>
    </row>
    <row r="174" spans="2:26" ht="12.75" customHeight="1" x14ac:dyDescent="0.15">
      <c r="B174" s="277" t="s">
        <v>150</v>
      </c>
      <c r="C174" s="278"/>
      <c r="D174" s="279"/>
      <c r="E174" s="76" t="s">
        <v>371</v>
      </c>
      <c r="F174" s="76"/>
      <c r="G174" s="76"/>
      <c r="H174" s="121"/>
      <c r="I174" s="77" t="s">
        <v>60</v>
      </c>
      <c r="J174" s="77" t="s">
        <v>368</v>
      </c>
      <c r="K174" s="1"/>
      <c r="L174" s="133"/>
      <c r="M174" s="133"/>
      <c r="N174" s="133"/>
      <c r="O174" s="133"/>
      <c r="P174" s="133"/>
      <c r="Q174" s="1"/>
      <c r="R174" s="1"/>
      <c r="S174" s="1"/>
      <c r="T174" s="1"/>
      <c r="U174" s="1"/>
      <c r="V174" s="1"/>
      <c r="W174" s="1"/>
      <c r="X174" s="1"/>
      <c r="Y174" s="1"/>
      <c r="Z174" s="1"/>
    </row>
    <row r="175" spans="2:26" ht="12.75" customHeight="1" x14ac:dyDescent="0.15">
      <c r="B175" s="283" t="s">
        <v>151</v>
      </c>
      <c r="C175" s="294" t="s">
        <v>336</v>
      </c>
      <c r="D175" s="295"/>
      <c r="E175" s="5" t="s">
        <v>490</v>
      </c>
      <c r="F175" s="18">
        <v>1</v>
      </c>
      <c r="G175" s="18">
        <f>IFERROR(VLOOKUP(E175,AnswerCTBL,2,FALSE),0)</f>
        <v>0.2</v>
      </c>
      <c r="H175" s="104">
        <f>IFERROR(AVERAGE(G175,G181),0)</f>
        <v>0.2</v>
      </c>
      <c r="I175" s="344"/>
      <c r="J175" s="262">
        <f>SUM(H175,H187,H199)</f>
        <v>0.7</v>
      </c>
      <c r="K175" s="1"/>
      <c r="L175" s="133"/>
      <c r="M175" s="133"/>
      <c r="N175" s="133"/>
      <c r="O175" s="133"/>
      <c r="P175" s="133"/>
      <c r="Q175" s="1"/>
      <c r="R175" s="1"/>
      <c r="S175" s="1"/>
      <c r="T175" s="1"/>
      <c r="U175" s="1"/>
      <c r="V175" s="1"/>
      <c r="W175" s="1"/>
      <c r="X175" s="1"/>
      <c r="Y175" s="1"/>
      <c r="Z175" s="1"/>
    </row>
    <row r="176" spans="2:26" ht="12.75" customHeight="1" x14ac:dyDescent="0.15">
      <c r="B176" s="284"/>
      <c r="C176" s="209" t="s">
        <v>370</v>
      </c>
      <c r="D176" s="20" t="s">
        <v>152</v>
      </c>
      <c r="E176" s="29"/>
      <c r="F176" s="24"/>
      <c r="G176" s="24"/>
      <c r="H176" s="118"/>
      <c r="I176" s="287"/>
      <c r="J176" s="263"/>
      <c r="K176" s="1"/>
      <c r="L176" s="133"/>
      <c r="M176" s="133"/>
      <c r="N176" s="133"/>
      <c r="O176" s="133"/>
      <c r="P176" s="133"/>
      <c r="Q176" s="1"/>
      <c r="R176" s="1"/>
      <c r="S176" s="1"/>
      <c r="T176" s="1"/>
      <c r="U176" s="1"/>
      <c r="V176" s="1"/>
      <c r="W176" s="1"/>
      <c r="X176" s="1"/>
      <c r="Y176" s="1"/>
      <c r="Z176" s="1"/>
    </row>
    <row r="177" spans="1:26" ht="12.75" customHeight="1" x14ac:dyDescent="0.15">
      <c r="B177" s="284"/>
      <c r="C177" s="210" t="s">
        <v>370</v>
      </c>
      <c r="D177" s="19" t="s">
        <v>421</v>
      </c>
      <c r="E177" s="30"/>
      <c r="F177" s="25"/>
      <c r="G177" s="25"/>
      <c r="H177" s="116"/>
      <c r="I177" s="287"/>
      <c r="J177" s="263"/>
      <c r="K177" s="1"/>
      <c r="L177" s="133"/>
      <c r="M177" s="133"/>
      <c r="N177" s="133"/>
      <c r="O177" s="133"/>
      <c r="P177" s="133"/>
      <c r="Q177" s="1"/>
      <c r="R177" s="1"/>
      <c r="S177" s="1"/>
      <c r="T177" s="1"/>
      <c r="U177" s="1"/>
      <c r="V177" s="1"/>
      <c r="W177" s="1"/>
      <c r="X177" s="1"/>
      <c r="Y177" s="1"/>
      <c r="Z177" s="1"/>
    </row>
    <row r="178" spans="1:26" ht="12.75" customHeight="1" x14ac:dyDescent="0.15">
      <c r="B178" s="284"/>
      <c r="C178" s="210" t="s">
        <v>370</v>
      </c>
      <c r="D178" s="19" t="s">
        <v>153</v>
      </c>
      <c r="E178" s="30"/>
      <c r="F178" s="25"/>
      <c r="G178" s="25"/>
      <c r="H178" s="116"/>
      <c r="I178" s="287"/>
      <c r="J178" s="263"/>
      <c r="K178" s="1"/>
      <c r="L178" s="133"/>
      <c r="M178" s="133"/>
      <c r="N178" s="133"/>
      <c r="O178" s="133"/>
      <c r="P178" s="133"/>
      <c r="Q178" s="1"/>
      <c r="R178" s="1"/>
      <c r="S178" s="1"/>
      <c r="T178" s="1"/>
      <c r="U178" s="1"/>
      <c r="V178" s="1"/>
      <c r="W178" s="1"/>
      <c r="X178" s="1"/>
      <c r="Y178" s="1"/>
      <c r="Z178" s="1"/>
    </row>
    <row r="179" spans="1:26" ht="12.75" customHeight="1" x14ac:dyDescent="0.15">
      <c r="B179" s="284"/>
      <c r="C179" s="210" t="s">
        <v>370</v>
      </c>
      <c r="D179" s="19" t="s">
        <v>154</v>
      </c>
      <c r="E179" s="30"/>
      <c r="F179" s="25"/>
      <c r="G179" s="25"/>
      <c r="H179" s="116"/>
      <c r="I179" s="287"/>
      <c r="J179" s="264"/>
      <c r="K179" s="1"/>
      <c r="L179" s="133"/>
      <c r="M179" s="133"/>
      <c r="N179" s="133"/>
      <c r="O179" s="133"/>
      <c r="P179" s="133"/>
      <c r="Q179" s="1"/>
      <c r="R179" s="1"/>
      <c r="S179" s="1"/>
      <c r="T179" s="1"/>
      <c r="U179" s="1"/>
      <c r="V179" s="1"/>
      <c r="W179" s="1"/>
      <c r="X179" s="1"/>
      <c r="Y179" s="1"/>
      <c r="Z179" s="1"/>
    </row>
    <row r="180" spans="1:26" ht="12.75" customHeight="1" x14ac:dyDescent="0.15">
      <c r="B180" s="284"/>
      <c r="C180" s="212"/>
      <c r="D180" s="21"/>
      <c r="E180" s="31"/>
      <c r="F180" s="26"/>
      <c r="G180" s="26"/>
      <c r="H180" s="117"/>
      <c r="I180" s="288"/>
      <c r="J180" s="11"/>
      <c r="K180" s="1"/>
      <c r="L180" s="133"/>
      <c r="M180" s="133"/>
      <c r="N180" s="133"/>
      <c r="O180" s="133"/>
      <c r="P180" s="133"/>
      <c r="Q180" s="1"/>
      <c r="R180" s="1"/>
      <c r="S180" s="1"/>
      <c r="T180" s="1"/>
      <c r="U180" s="1"/>
      <c r="V180" s="1"/>
      <c r="W180" s="1"/>
      <c r="X180" s="1"/>
      <c r="Y180" s="1"/>
      <c r="Z180" s="1"/>
    </row>
    <row r="181" spans="1:26" ht="12.75" customHeight="1" x14ac:dyDescent="0.15">
      <c r="B181" s="284"/>
      <c r="C181" s="292" t="s">
        <v>155</v>
      </c>
      <c r="D181" s="293"/>
      <c r="E181" s="22" t="s">
        <v>490</v>
      </c>
      <c r="F181" s="18">
        <v>2</v>
      </c>
      <c r="G181" s="18">
        <f>IFERROR(VLOOKUP(E181,AnswerCTBL,2,FALSE),0)</f>
        <v>0.2</v>
      </c>
      <c r="H181" s="104"/>
      <c r="I181" s="344"/>
      <c r="J181" s="11"/>
      <c r="K181" s="1"/>
      <c r="L181" s="133"/>
      <c r="M181" s="133"/>
      <c r="N181" s="133"/>
      <c r="O181" s="133"/>
      <c r="P181" s="133"/>
      <c r="Q181" s="1"/>
      <c r="R181" s="1"/>
      <c r="S181" s="1"/>
      <c r="T181" s="1"/>
      <c r="U181" s="1"/>
      <c r="V181" s="1"/>
      <c r="W181" s="1"/>
      <c r="X181" s="1"/>
      <c r="Y181" s="1"/>
      <c r="Z181" s="1"/>
    </row>
    <row r="182" spans="1:26" ht="12.75" customHeight="1" x14ac:dyDescent="0.15">
      <c r="A182"/>
      <c r="B182" s="284"/>
      <c r="C182" s="209" t="s">
        <v>370</v>
      </c>
      <c r="D182" s="20" t="s">
        <v>156</v>
      </c>
      <c r="E182" s="29"/>
      <c r="F182" s="24"/>
      <c r="G182" s="24"/>
      <c r="H182" s="118"/>
      <c r="I182" s="287"/>
      <c r="J182" s="11"/>
      <c r="K182" s="1"/>
      <c r="L182" s="133"/>
      <c r="M182" s="133"/>
      <c r="N182" s="133"/>
      <c r="O182" s="133"/>
      <c r="P182" s="133"/>
      <c r="Q182" s="1"/>
      <c r="R182" s="1"/>
      <c r="S182" s="1"/>
      <c r="T182" s="1"/>
      <c r="U182" s="1"/>
      <c r="V182" s="1"/>
      <c r="W182" s="1"/>
      <c r="X182" s="1"/>
      <c r="Y182" s="1"/>
      <c r="Z182" s="1"/>
    </row>
    <row r="183" spans="1:26" ht="12.75" customHeight="1" x14ac:dyDescent="0.15">
      <c r="A183"/>
      <c r="B183" s="284"/>
      <c r="C183" s="210" t="s">
        <v>370</v>
      </c>
      <c r="D183" s="19" t="s">
        <v>157</v>
      </c>
      <c r="E183" s="30"/>
      <c r="F183" s="25"/>
      <c r="G183" s="25"/>
      <c r="H183" s="116"/>
      <c r="I183" s="287"/>
      <c r="J183" s="11"/>
      <c r="K183" s="1"/>
      <c r="L183" s="133"/>
      <c r="M183" s="133"/>
      <c r="N183" s="133"/>
      <c r="O183" s="133"/>
      <c r="P183" s="133"/>
      <c r="Q183" s="1"/>
      <c r="R183" s="1"/>
      <c r="S183" s="1"/>
      <c r="T183" s="1"/>
      <c r="U183" s="1"/>
      <c r="V183" s="1"/>
      <c r="W183" s="1"/>
      <c r="X183" s="1"/>
      <c r="Y183" s="1"/>
      <c r="Z183" s="1"/>
    </row>
    <row r="184" spans="1:26" ht="12.75" customHeight="1" x14ac:dyDescent="0.15">
      <c r="A184"/>
      <c r="B184" s="284"/>
      <c r="C184" s="210" t="s">
        <v>370</v>
      </c>
      <c r="D184" s="19" t="s">
        <v>158</v>
      </c>
      <c r="E184" s="30"/>
      <c r="F184" s="25"/>
      <c r="G184" s="25"/>
      <c r="H184" s="116"/>
      <c r="I184" s="287"/>
      <c r="J184" s="11"/>
      <c r="K184" s="1"/>
      <c r="L184" s="133"/>
      <c r="M184" s="133"/>
      <c r="N184" s="133"/>
      <c r="O184" s="133"/>
      <c r="P184" s="133"/>
      <c r="Q184" s="1"/>
      <c r="R184" s="1"/>
      <c r="S184" s="1"/>
      <c r="T184" s="1"/>
      <c r="U184" s="1"/>
      <c r="V184" s="1"/>
      <c r="W184" s="1"/>
      <c r="X184" s="1"/>
      <c r="Y184" s="1"/>
      <c r="Z184" s="1"/>
    </row>
    <row r="185" spans="1:26" ht="12.75" customHeight="1" x14ac:dyDescent="0.15">
      <c r="A185"/>
      <c r="B185" s="285"/>
      <c r="C185" s="212"/>
      <c r="D185" s="21"/>
      <c r="E185" s="31"/>
      <c r="F185" s="26"/>
      <c r="G185" s="26"/>
      <c r="H185" s="117"/>
      <c r="I185" s="288"/>
      <c r="J185" s="11"/>
      <c r="K185" s="1"/>
      <c r="L185" s="133"/>
      <c r="M185" s="133"/>
      <c r="N185" s="133"/>
      <c r="O185" s="133"/>
      <c r="P185" s="133"/>
      <c r="Q185" s="1"/>
      <c r="R185" s="1"/>
      <c r="S185" s="1"/>
      <c r="T185" s="1"/>
      <c r="U185" s="1"/>
      <c r="V185" s="1"/>
      <c r="W185" s="1"/>
      <c r="X185" s="1"/>
      <c r="Y185" s="1"/>
      <c r="Z185" s="1"/>
    </row>
    <row r="186" spans="1:26" ht="12.75" customHeight="1" x14ac:dyDescent="0.15">
      <c r="A186"/>
      <c r="B186" s="317"/>
      <c r="C186" s="300"/>
      <c r="D186" s="300"/>
      <c r="E186" s="300"/>
      <c r="F186" s="300"/>
      <c r="G186" s="300"/>
      <c r="H186" s="300"/>
      <c r="I186" s="318"/>
      <c r="J186" s="11"/>
      <c r="K186" s="1"/>
      <c r="L186" s="133"/>
      <c r="M186" s="133"/>
      <c r="N186" s="133"/>
      <c r="O186" s="133"/>
      <c r="P186" s="133"/>
      <c r="Q186" s="1"/>
      <c r="R186" s="1"/>
      <c r="S186" s="1"/>
      <c r="T186" s="1"/>
      <c r="U186" s="1"/>
      <c r="V186" s="1"/>
      <c r="W186" s="1"/>
      <c r="X186" s="1"/>
      <c r="Y186" s="1"/>
      <c r="Z186" s="1"/>
    </row>
    <row r="187" spans="1:26" ht="12.75" customHeight="1" x14ac:dyDescent="0.15">
      <c r="A187"/>
      <c r="B187" s="283" t="s">
        <v>159</v>
      </c>
      <c r="C187" s="294" t="s">
        <v>160</v>
      </c>
      <c r="D187" s="295"/>
      <c r="E187" s="5" t="s">
        <v>490</v>
      </c>
      <c r="F187" s="18">
        <v>3</v>
      </c>
      <c r="G187" s="18">
        <f>IFERROR(VLOOKUP(E187,AnswerCTBL,2,FALSE),0)</f>
        <v>0.2</v>
      </c>
      <c r="H187" s="104">
        <f>IFERROR(AVERAGE(G187,G191,G195),0)</f>
        <v>0.3</v>
      </c>
      <c r="I187" s="344"/>
      <c r="J187" s="11"/>
      <c r="K187" s="1"/>
      <c r="L187" s="133"/>
      <c r="M187" s="133"/>
      <c r="N187" s="133"/>
      <c r="O187" s="133"/>
      <c r="P187" s="133"/>
      <c r="Q187" s="1"/>
      <c r="R187" s="1"/>
      <c r="S187" s="1"/>
      <c r="T187" s="1"/>
      <c r="U187" s="1"/>
      <c r="V187" s="1"/>
      <c r="W187" s="1"/>
      <c r="X187" s="1"/>
      <c r="Y187" s="1"/>
      <c r="Z187" s="1"/>
    </row>
    <row r="188" spans="1:26" ht="12.75" customHeight="1" x14ac:dyDescent="0.15">
      <c r="A188"/>
      <c r="B188" s="284"/>
      <c r="C188" s="209" t="s">
        <v>370</v>
      </c>
      <c r="D188" s="20" t="s">
        <v>161</v>
      </c>
      <c r="E188" s="29"/>
      <c r="F188" s="24"/>
      <c r="G188" s="24"/>
      <c r="H188" s="118"/>
      <c r="I188" s="287"/>
      <c r="J188" s="11"/>
      <c r="K188" s="1"/>
      <c r="L188" s="133"/>
      <c r="M188" s="133"/>
      <c r="N188" s="133"/>
      <c r="O188" s="133"/>
      <c r="P188" s="133"/>
      <c r="Q188" s="1"/>
      <c r="R188" s="1"/>
      <c r="S188" s="1"/>
      <c r="T188" s="1"/>
      <c r="U188" s="1"/>
      <c r="V188" s="1"/>
      <c r="W188" s="1"/>
      <c r="X188" s="1"/>
      <c r="Y188" s="1"/>
      <c r="Z188" s="1"/>
    </row>
    <row r="189" spans="1:26" ht="12.75" customHeight="1" x14ac:dyDescent="0.15">
      <c r="A189"/>
      <c r="B189" s="284"/>
      <c r="C189" s="210" t="s">
        <v>370</v>
      </c>
      <c r="D189" s="19" t="s">
        <v>162</v>
      </c>
      <c r="E189" s="30"/>
      <c r="F189" s="25"/>
      <c r="G189" s="25"/>
      <c r="H189" s="116"/>
      <c r="I189" s="287"/>
      <c r="J189" s="11"/>
      <c r="K189" s="1"/>
      <c r="L189" s="133"/>
      <c r="M189" s="133"/>
      <c r="N189" s="133"/>
      <c r="O189" s="133"/>
      <c r="P189" s="133"/>
      <c r="Q189" s="1"/>
      <c r="R189" s="1"/>
      <c r="S189" s="1"/>
      <c r="T189" s="1"/>
      <c r="U189" s="1"/>
      <c r="V189" s="1"/>
      <c r="W189" s="1"/>
      <c r="X189" s="1"/>
      <c r="Y189" s="1"/>
      <c r="Z189" s="1"/>
    </row>
    <row r="190" spans="1:26" ht="12.75" customHeight="1" x14ac:dyDescent="0.15">
      <c r="A190"/>
      <c r="B190" s="284"/>
      <c r="C190" s="212"/>
      <c r="D190" s="21"/>
      <c r="E190" s="31"/>
      <c r="F190" s="26"/>
      <c r="G190" s="26"/>
      <c r="H190" s="117"/>
      <c r="I190" s="288"/>
      <c r="J190" s="11"/>
      <c r="K190" s="1"/>
      <c r="L190" s="133"/>
      <c r="M190" s="133"/>
      <c r="N190" s="133"/>
      <c r="O190" s="133"/>
      <c r="P190" s="133"/>
      <c r="Q190" s="1"/>
      <c r="R190" s="1"/>
      <c r="S190" s="1"/>
      <c r="T190" s="1"/>
      <c r="U190" s="1"/>
      <c r="V190" s="1"/>
      <c r="W190" s="1"/>
      <c r="X190" s="1"/>
      <c r="Y190" s="1"/>
      <c r="Z190" s="1"/>
    </row>
    <row r="191" spans="1:26" ht="12.75" customHeight="1" x14ac:dyDescent="0.15">
      <c r="A191"/>
      <c r="B191" s="284"/>
      <c r="C191" s="292" t="s">
        <v>163</v>
      </c>
      <c r="D191" s="293"/>
      <c r="E191" s="22" t="s">
        <v>491</v>
      </c>
      <c r="F191" s="18">
        <v>4</v>
      </c>
      <c r="G191" s="18">
        <f>IFERROR(VLOOKUP(E191,AnswerCTBL,2,FALSE),0)</f>
        <v>0.5</v>
      </c>
      <c r="H191" s="104"/>
      <c r="I191" s="344"/>
      <c r="J191" s="11"/>
      <c r="K191" s="1"/>
      <c r="L191" s="133"/>
      <c r="M191" s="133"/>
      <c r="N191" s="133"/>
      <c r="O191" s="133"/>
      <c r="P191" s="133"/>
      <c r="Q191" s="1"/>
      <c r="R191" s="1"/>
      <c r="S191" s="1"/>
      <c r="T191" s="1"/>
      <c r="U191" s="1"/>
      <c r="V191" s="1"/>
      <c r="W191" s="1"/>
      <c r="X191" s="1"/>
      <c r="Y191" s="1"/>
      <c r="Z191" s="1"/>
    </row>
    <row r="192" spans="1:26" ht="84" customHeight="1" x14ac:dyDescent="0.15">
      <c r="A192"/>
      <c r="B192" s="284"/>
      <c r="C192" s="209" t="s">
        <v>370</v>
      </c>
      <c r="D192" s="20" t="s">
        <v>164</v>
      </c>
      <c r="E192" s="29"/>
      <c r="F192" s="24"/>
      <c r="G192" s="24"/>
      <c r="H192" s="118"/>
      <c r="I192" s="287"/>
      <c r="J192" s="11"/>
      <c r="K192" s="1"/>
      <c r="L192" s="133"/>
      <c r="M192" s="133"/>
      <c r="N192" s="133"/>
      <c r="O192" s="133"/>
      <c r="P192" s="133"/>
      <c r="Q192" s="1"/>
      <c r="R192" s="1"/>
      <c r="S192" s="1"/>
      <c r="T192" s="1"/>
      <c r="U192" s="1"/>
      <c r="V192" s="1"/>
      <c r="W192" s="1"/>
      <c r="X192" s="1"/>
      <c r="Y192" s="1"/>
      <c r="Z192" s="1"/>
    </row>
    <row r="193" spans="1:26" ht="12" customHeight="1" x14ac:dyDescent="0.15">
      <c r="A193"/>
      <c r="B193" s="284"/>
      <c r="C193" s="210" t="s">
        <v>370</v>
      </c>
      <c r="D193" s="19" t="s">
        <v>165</v>
      </c>
      <c r="E193" s="30"/>
      <c r="F193" s="25"/>
      <c r="G193" s="25"/>
      <c r="H193" s="116"/>
      <c r="I193" s="287"/>
      <c r="J193" s="11"/>
      <c r="K193" s="1"/>
      <c r="L193" s="133"/>
      <c r="M193" s="133"/>
      <c r="N193" s="133"/>
      <c r="O193" s="133"/>
      <c r="P193" s="133"/>
      <c r="Q193" s="1"/>
      <c r="R193" s="1"/>
      <c r="S193" s="1"/>
      <c r="T193" s="1"/>
      <c r="U193" s="1"/>
      <c r="V193" s="1"/>
      <c r="W193" s="1"/>
      <c r="X193" s="1"/>
      <c r="Y193" s="1"/>
      <c r="Z193" s="1"/>
    </row>
    <row r="194" spans="1:26" ht="12.75" customHeight="1" x14ac:dyDescent="0.15">
      <c r="A194"/>
      <c r="B194" s="284"/>
      <c r="C194" s="212"/>
      <c r="D194" s="21"/>
      <c r="E194" s="31"/>
      <c r="F194" s="26"/>
      <c r="G194" s="26"/>
      <c r="H194" s="117"/>
      <c r="I194" s="288"/>
      <c r="J194" s="11"/>
      <c r="K194" s="1"/>
      <c r="L194" s="133"/>
      <c r="M194" s="133"/>
      <c r="N194" s="133"/>
      <c r="O194" s="133"/>
      <c r="P194" s="133"/>
      <c r="Q194" s="1"/>
      <c r="R194" s="1"/>
      <c r="S194" s="1"/>
      <c r="T194" s="1"/>
      <c r="U194" s="1"/>
      <c r="V194" s="1"/>
      <c r="W194" s="1"/>
      <c r="X194" s="1"/>
      <c r="Y194" s="1"/>
      <c r="Z194" s="1"/>
    </row>
    <row r="195" spans="1:26" ht="12.75" customHeight="1" x14ac:dyDescent="0.15">
      <c r="A195"/>
      <c r="B195" s="284"/>
      <c r="C195" s="292" t="s">
        <v>166</v>
      </c>
      <c r="D195" s="293"/>
      <c r="E195" s="22" t="s">
        <v>490</v>
      </c>
      <c r="F195" s="18">
        <v>5</v>
      </c>
      <c r="G195" s="18">
        <f>IFERROR(VLOOKUP(E195,AnswerCTBL,2,FALSE),0)</f>
        <v>0.2</v>
      </c>
      <c r="H195" s="104"/>
      <c r="I195" s="286"/>
      <c r="J195" s="11"/>
      <c r="K195" s="1"/>
      <c r="L195" s="133"/>
      <c r="M195" s="133"/>
      <c r="N195" s="133"/>
      <c r="O195" s="133"/>
      <c r="P195" s="133"/>
      <c r="Q195" s="1"/>
      <c r="R195" s="1"/>
      <c r="S195" s="1"/>
      <c r="T195" s="1"/>
      <c r="U195" s="1"/>
      <c r="V195" s="1"/>
      <c r="W195" s="1"/>
      <c r="X195" s="1"/>
      <c r="Y195" s="1"/>
      <c r="Z195" s="1"/>
    </row>
    <row r="196" spans="1:26" ht="12.75" customHeight="1" x14ac:dyDescent="0.15">
      <c r="A196"/>
      <c r="B196" s="284"/>
      <c r="C196" s="209" t="s">
        <v>370</v>
      </c>
      <c r="D196" s="20" t="s">
        <v>167</v>
      </c>
      <c r="E196" s="29"/>
      <c r="F196" s="24"/>
      <c r="G196" s="24"/>
      <c r="H196" s="118"/>
      <c r="I196" s="287"/>
      <c r="J196" s="11"/>
      <c r="K196" s="1"/>
      <c r="L196" s="133"/>
      <c r="M196" s="133"/>
      <c r="N196" s="133"/>
      <c r="O196" s="133"/>
      <c r="P196" s="133"/>
      <c r="Q196" s="1"/>
      <c r="R196" s="1"/>
      <c r="S196" s="1"/>
      <c r="T196" s="1"/>
      <c r="U196" s="1"/>
      <c r="V196" s="1"/>
      <c r="W196" s="1"/>
      <c r="X196" s="1"/>
      <c r="Y196" s="1"/>
      <c r="Z196" s="1"/>
    </row>
    <row r="197" spans="1:26" ht="12.75" customHeight="1" x14ac:dyDescent="0.15">
      <c r="A197"/>
      <c r="B197" s="285"/>
      <c r="C197" s="212"/>
      <c r="D197" s="21"/>
      <c r="E197" s="31"/>
      <c r="F197" s="26"/>
      <c r="G197" s="26"/>
      <c r="H197" s="117"/>
      <c r="I197" s="288"/>
      <c r="J197" s="11"/>
      <c r="K197" s="1"/>
      <c r="L197" s="133"/>
      <c r="M197" s="133"/>
      <c r="N197" s="133"/>
      <c r="O197" s="133"/>
      <c r="P197" s="133"/>
      <c r="Q197" s="1"/>
      <c r="R197" s="1"/>
      <c r="S197" s="1"/>
      <c r="T197" s="1"/>
      <c r="U197" s="1"/>
      <c r="V197" s="1"/>
      <c r="W197" s="1"/>
      <c r="X197" s="1"/>
      <c r="Y197" s="1"/>
      <c r="Z197" s="1"/>
    </row>
    <row r="198" spans="1:26" ht="12.75" customHeight="1" x14ac:dyDescent="0.15">
      <c r="A198"/>
      <c r="B198" s="299"/>
      <c r="C198" s="300"/>
      <c r="D198" s="300"/>
      <c r="E198" s="300"/>
      <c r="F198" s="300"/>
      <c r="G198" s="300"/>
      <c r="H198" s="300"/>
      <c r="I198" s="301"/>
      <c r="J198" s="11"/>
      <c r="K198" s="1"/>
      <c r="L198" s="133"/>
      <c r="M198" s="133"/>
      <c r="N198" s="133"/>
      <c r="O198" s="133"/>
      <c r="P198" s="133"/>
      <c r="Q198" s="1"/>
      <c r="R198" s="1"/>
      <c r="S198" s="1"/>
      <c r="T198" s="1"/>
      <c r="U198" s="1"/>
      <c r="V198" s="1"/>
      <c r="W198" s="1"/>
      <c r="X198" s="1"/>
      <c r="Y198" s="1"/>
      <c r="Z198" s="1"/>
    </row>
    <row r="199" spans="1:26" ht="12.75" customHeight="1" x14ac:dyDescent="0.15">
      <c r="A199"/>
      <c r="B199" s="283" t="s">
        <v>168</v>
      </c>
      <c r="C199" s="294" t="s">
        <v>169</v>
      </c>
      <c r="D199" s="295"/>
      <c r="E199" s="5" t="s">
        <v>490</v>
      </c>
      <c r="F199" s="18">
        <v>6</v>
      </c>
      <c r="G199" s="18">
        <f>IFERROR(VLOOKUP(E199,AnswerCTBL,2,FALSE),0)</f>
        <v>0.2</v>
      </c>
      <c r="H199" s="104">
        <f>IFERROR(AVERAGE(G199,G203),0)</f>
        <v>0.2</v>
      </c>
      <c r="I199" s="286"/>
      <c r="J199" s="11"/>
      <c r="K199" s="1"/>
      <c r="L199" s="133"/>
      <c r="M199" s="133"/>
      <c r="N199" s="133"/>
      <c r="O199" s="133"/>
      <c r="P199" s="133"/>
      <c r="Q199" s="1"/>
      <c r="R199" s="1"/>
      <c r="S199" s="1"/>
      <c r="T199" s="1"/>
      <c r="U199" s="1"/>
      <c r="V199" s="1"/>
      <c r="W199" s="1"/>
      <c r="X199" s="1"/>
      <c r="Y199" s="1"/>
      <c r="Z199" s="1"/>
    </row>
    <row r="200" spans="1:26" ht="12.75" customHeight="1" x14ac:dyDescent="0.15">
      <c r="A200"/>
      <c r="B200" s="284"/>
      <c r="C200" s="209" t="s">
        <v>370</v>
      </c>
      <c r="D200" s="20" t="s">
        <v>170</v>
      </c>
      <c r="E200" s="29"/>
      <c r="F200" s="24"/>
      <c r="G200" s="24"/>
      <c r="H200" s="118"/>
      <c r="I200" s="287"/>
      <c r="J200" s="11"/>
      <c r="K200" s="1"/>
      <c r="L200" s="133"/>
      <c r="M200" s="133"/>
      <c r="N200" s="133"/>
      <c r="O200" s="133"/>
      <c r="P200" s="133"/>
      <c r="Q200" s="1"/>
      <c r="R200" s="1"/>
      <c r="S200" s="1"/>
      <c r="T200" s="1"/>
      <c r="U200" s="1"/>
      <c r="V200" s="1"/>
      <c r="W200" s="1"/>
      <c r="X200" s="1"/>
      <c r="Y200" s="1"/>
      <c r="Z200" s="1"/>
    </row>
    <row r="201" spans="1:26" ht="12.75" customHeight="1" x14ac:dyDescent="0.15">
      <c r="A201"/>
      <c r="B201" s="284"/>
      <c r="C201" s="210" t="s">
        <v>370</v>
      </c>
      <c r="D201" s="19" t="s">
        <v>171</v>
      </c>
      <c r="E201" s="30"/>
      <c r="F201" s="25"/>
      <c r="G201" s="25"/>
      <c r="H201" s="116"/>
      <c r="I201" s="287"/>
      <c r="J201" s="11"/>
      <c r="K201" s="1"/>
      <c r="L201" s="133"/>
      <c r="M201" s="133"/>
      <c r="N201" s="133"/>
      <c r="O201" s="133"/>
      <c r="P201" s="133"/>
      <c r="Q201" s="1"/>
      <c r="R201" s="1"/>
      <c r="S201" s="1"/>
      <c r="T201" s="1"/>
      <c r="U201" s="1"/>
      <c r="V201" s="1"/>
      <c r="W201" s="1"/>
      <c r="X201" s="1"/>
      <c r="Y201" s="1"/>
      <c r="Z201" s="1"/>
    </row>
    <row r="202" spans="1:26" ht="12.75" customHeight="1" x14ac:dyDescent="0.15">
      <c r="A202"/>
      <c r="B202" s="284"/>
      <c r="C202" s="212"/>
      <c r="D202" s="21"/>
      <c r="E202" s="31"/>
      <c r="F202" s="26"/>
      <c r="G202" s="26"/>
      <c r="H202" s="117"/>
      <c r="I202" s="288"/>
      <c r="J202" s="11"/>
      <c r="K202" s="1"/>
      <c r="L202" s="133"/>
      <c r="M202" s="133"/>
      <c r="N202" s="133"/>
      <c r="O202" s="133"/>
      <c r="P202" s="133"/>
      <c r="Q202" s="1"/>
      <c r="R202" s="1"/>
      <c r="S202" s="1"/>
      <c r="T202" s="1"/>
      <c r="U202" s="1"/>
      <c r="V202" s="1"/>
      <c r="W202" s="1"/>
      <c r="X202" s="1"/>
      <c r="Y202" s="1"/>
      <c r="Z202" s="1"/>
    </row>
    <row r="203" spans="1:26" ht="12.75" customHeight="1" x14ac:dyDescent="0.15">
      <c r="A203"/>
      <c r="B203" s="284"/>
      <c r="C203" s="292" t="s">
        <v>412</v>
      </c>
      <c r="D203" s="293"/>
      <c r="E203" s="22" t="s">
        <v>490</v>
      </c>
      <c r="F203" s="18">
        <v>7</v>
      </c>
      <c r="G203" s="18">
        <f>IFERROR(VLOOKUP(E203,AnswerCTBL,2,FALSE),0)</f>
        <v>0.2</v>
      </c>
      <c r="H203" s="104"/>
      <c r="I203" s="286"/>
      <c r="J203" s="11"/>
      <c r="K203" s="1"/>
      <c r="L203" s="133"/>
      <c r="M203" s="133"/>
      <c r="N203" s="133"/>
      <c r="O203" s="133"/>
      <c r="P203" s="133"/>
      <c r="Q203" s="1"/>
      <c r="R203" s="1"/>
      <c r="S203" s="1"/>
      <c r="T203" s="1"/>
      <c r="U203" s="1"/>
      <c r="V203" s="1"/>
      <c r="W203" s="1"/>
      <c r="X203" s="1"/>
      <c r="Y203" s="1"/>
      <c r="Z203" s="1"/>
    </row>
    <row r="204" spans="1:26" ht="62" customHeight="1" x14ac:dyDescent="0.15">
      <c r="A204"/>
      <c r="B204" s="284"/>
      <c r="C204" s="209" t="s">
        <v>370</v>
      </c>
      <c r="D204" s="20" t="s">
        <v>172</v>
      </c>
      <c r="E204" s="29"/>
      <c r="F204" s="24"/>
      <c r="G204" s="24"/>
      <c r="H204" s="118"/>
      <c r="I204" s="287"/>
      <c r="J204" s="11"/>
      <c r="K204" s="1"/>
      <c r="L204" s="133"/>
      <c r="M204" s="133"/>
      <c r="N204" s="133"/>
      <c r="O204" s="133"/>
      <c r="P204" s="133"/>
      <c r="Q204" s="1"/>
      <c r="R204" s="1"/>
      <c r="S204" s="1"/>
      <c r="T204" s="1"/>
      <c r="U204" s="1"/>
      <c r="V204" s="1"/>
      <c r="W204" s="1"/>
      <c r="X204" s="1"/>
      <c r="Y204" s="1"/>
      <c r="Z204" s="1"/>
    </row>
    <row r="205" spans="1:26" ht="12" customHeight="1" x14ac:dyDescent="0.15">
      <c r="A205"/>
      <c r="B205" s="284"/>
      <c r="C205" s="210" t="s">
        <v>370</v>
      </c>
      <c r="D205" s="19" t="s">
        <v>173</v>
      </c>
      <c r="E205" s="30"/>
      <c r="F205" s="25"/>
      <c r="G205" s="25"/>
      <c r="H205" s="116"/>
      <c r="I205" s="287"/>
      <c r="J205" s="11"/>
      <c r="K205" s="1"/>
      <c r="L205" s="133"/>
      <c r="M205" s="133"/>
      <c r="N205" s="133"/>
      <c r="O205" s="133"/>
      <c r="P205" s="133"/>
      <c r="Q205" s="1"/>
      <c r="R205" s="1"/>
      <c r="S205" s="1"/>
      <c r="T205" s="1"/>
      <c r="U205" s="1"/>
      <c r="V205" s="1"/>
      <c r="W205" s="1"/>
      <c r="X205" s="1"/>
      <c r="Y205" s="1"/>
      <c r="Z205" s="1"/>
    </row>
    <row r="206" spans="1:26" ht="1" customHeight="1" x14ac:dyDescent="0.15">
      <c r="A206"/>
      <c r="B206" s="284"/>
      <c r="C206" s="210" t="s">
        <v>370</v>
      </c>
      <c r="D206" s="19" t="s">
        <v>174</v>
      </c>
      <c r="E206" s="30"/>
      <c r="F206" s="25"/>
      <c r="G206" s="25"/>
      <c r="H206" s="116"/>
      <c r="I206" s="287"/>
      <c r="J206" s="11"/>
      <c r="K206" s="1"/>
      <c r="L206" s="133"/>
      <c r="M206" s="133"/>
      <c r="N206" s="133"/>
      <c r="O206" s="133"/>
      <c r="P206" s="133"/>
      <c r="Q206" s="1"/>
      <c r="R206" s="1"/>
      <c r="S206" s="1"/>
      <c r="T206" s="1"/>
      <c r="U206" s="1"/>
      <c r="V206" s="1"/>
      <c r="W206" s="1"/>
      <c r="X206" s="1"/>
      <c r="Y206" s="1"/>
      <c r="Z206" s="1"/>
    </row>
    <row r="207" spans="1:26" ht="28" x14ac:dyDescent="0.15">
      <c r="A207"/>
      <c r="B207" s="284"/>
      <c r="C207" s="210" t="s">
        <v>370</v>
      </c>
      <c r="D207" s="19" t="s">
        <v>175</v>
      </c>
      <c r="E207" s="30"/>
      <c r="F207" s="25"/>
      <c r="G207" s="25"/>
      <c r="H207" s="116"/>
      <c r="I207" s="287"/>
      <c r="J207" s="11"/>
      <c r="K207" s="1"/>
      <c r="L207" s="133"/>
      <c r="M207" s="133"/>
      <c r="N207" s="133"/>
      <c r="O207" s="133"/>
      <c r="P207" s="133"/>
      <c r="Q207" s="1"/>
      <c r="R207" s="1"/>
      <c r="S207" s="1"/>
      <c r="T207" s="1"/>
      <c r="U207" s="1"/>
      <c r="V207" s="1"/>
      <c r="W207" s="1"/>
      <c r="X207" s="1"/>
      <c r="Y207" s="1"/>
      <c r="Z207" s="1"/>
    </row>
    <row r="208" spans="1:26" ht="1" customHeight="1" x14ac:dyDescent="0.15">
      <c r="A208"/>
      <c r="B208" s="285"/>
      <c r="C208" s="212"/>
      <c r="D208" s="21"/>
      <c r="E208" s="31"/>
      <c r="F208" s="26"/>
      <c r="G208" s="26"/>
      <c r="H208" s="117"/>
      <c r="I208" s="288"/>
      <c r="J208" s="11"/>
      <c r="K208" s="1"/>
      <c r="L208" s="133"/>
      <c r="M208" s="133"/>
      <c r="N208" s="133"/>
      <c r="O208" s="133"/>
      <c r="P208" s="133"/>
      <c r="Q208" s="1"/>
      <c r="R208" s="1"/>
      <c r="S208" s="1"/>
      <c r="T208" s="1"/>
      <c r="U208" s="1"/>
      <c r="V208" s="1"/>
      <c r="W208" s="1"/>
      <c r="X208" s="1"/>
      <c r="Y208" s="1"/>
      <c r="Z208" s="1"/>
    </row>
    <row r="209" spans="1:26" ht="12.75" customHeight="1" x14ac:dyDescent="0.15">
      <c r="A209"/>
      <c r="B209" s="274" t="s">
        <v>176</v>
      </c>
      <c r="C209" s="275"/>
      <c r="D209" s="276"/>
      <c r="E209" s="78" t="s">
        <v>371</v>
      </c>
      <c r="F209" s="78"/>
      <c r="G209" s="78"/>
      <c r="H209" s="122"/>
      <c r="I209" s="77" t="s">
        <v>60</v>
      </c>
      <c r="J209" s="77" t="s">
        <v>368</v>
      </c>
      <c r="K209" s="1"/>
      <c r="L209" s="133"/>
      <c r="M209" s="133"/>
      <c r="N209" s="133"/>
      <c r="O209" s="133"/>
      <c r="P209" s="133"/>
      <c r="Q209" s="1"/>
      <c r="R209" s="1"/>
      <c r="S209" s="1"/>
      <c r="T209" s="1"/>
      <c r="U209" s="1"/>
      <c r="V209" s="1"/>
      <c r="W209" s="1"/>
      <c r="X209" s="1"/>
      <c r="Y209" s="1"/>
      <c r="Z209" s="1"/>
    </row>
    <row r="210" spans="1:26" ht="12.75" customHeight="1" x14ac:dyDescent="0.15">
      <c r="A210"/>
      <c r="B210" s="283" t="s">
        <v>177</v>
      </c>
      <c r="C210" s="294" t="s">
        <v>337</v>
      </c>
      <c r="D210" s="295"/>
      <c r="E210" s="5" t="s">
        <v>490</v>
      </c>
      <c r="F210" s="18">
        <v>8</v>
      </c>
      <c r="G210" s="18">
        <f>IFERROR(VLOOKUP(E210,AnswerCTBL,2,FALSE),0)</f>
        <v>0.2</v>
      </c>
      <c r="H210" s="104">
        <f>IFERROR(AVERAGE(G210,G216),0)</f>
        <v>0.2</v>
      </c>
      <c r="I210" s="286"/>
      <c r="J210" s="262">
        <f>SUM(H210,H222,H233)</f>
        <v>0.60000000000000009</v>
      </c>
      <c r="K210" s="1"/>
      <c r="L210" s="133"/>
      <c r="M210" s="133"/>
      <c r="N210" s="133"/>
      <c r="O210" s="133"/>
      <c r="P210" s="133"/>
      <c r="Q210" s="1"/>
      <c r="R210" s="1"/>
      <c r="S210" s="1"/>
      <c r="T210" s="1"/>
      <c r="U210" s="1"/>
      <c r="V210" s="1"/>
      <c r="W210" s="1"/>
      <c r="X210" s="1"/>
      <c r="Y210" s="1"/>
      <c r="Z210" s="1"/>
    </row>
    <row r="211" spans="1:26" ht="12.75" customHeight="1" x14ac:dyDescent="0.15">
      <c r="A211"/>
      <c r="B211" s="284"/>
      <c r="C211" s="209" t="s">
        <v>370</v>
      </c>
      <c r="D211" s="20" t="s">
        <v>178</v>
      </c>
      <c r="E211" s="29"/>
      <c r="F211" s="24"/>
      <c r="G211" s="24"/>
      <c r="H211" s="118"/>
      <c r="I211" s="287"/>
      <c r="J211" s="263"/>
      <c r="K211" s="1"/>
      <c r="L211" s="133"/>
      <c r="M211" s="133"/>
      <c r="N211" s="133"/>
      <c r="O211" s="133"/>
      <c r="P211" s="133"/>
      <c r="Q211" s="1"/>
      <c r="R211" s="1"/>
      <c r="S211" s="1"/>
      <c r="T211" s="1"/>
      <c r="U211" s="1"/>
      <c r="V211" s="1"/>
      <c r="W211" s="1"/>
      <c r="X211" s="1"/>
      <c r="Y211" s="1"/>
      <c r="Z211" s="1"/>
    </row>
    <row r="212" spans="1:26" ht="12.75" customHeight="1" x14ac:dyDescent="0.15">
      <c r="A212"/>
      <c r="B212" s="284"/>
      <c r="C212" s="210" t="s">
        <v>370</v>
      </c>
      <c r="D212" s="19" t="s">
        <v>179</v>
      </c>
      <c r="E212" s="30"/>
      <c r="F212" s="25"/>
      <c r="G212" s="25"/>
      <c r="H212" s="116"/>
      <c r="I212" s="287"/>
      <c r="J212" s="263"/>
      <c r="K212" s="1"/>
      <c r="L212" s="133"/>
      <c r="M212" s="133"/>
      <c r="N212" s="133"/>
      <c r="O212" s="133"/>
      <c r="P212" s="133"/>
      <c r="Q212" s="1"/>
      <c r="R212" s="1"/>
      <c r="S212" s="1"/>
      <c r="T212" s="1"/>
      <c r="U212" s="1"/>
      <c r="V212" s="1"/>
      <c r="W212" s="1"/>
      <c r="X212" s="1"/>
      <c r="Y212" s="1"/>
      <c r="Z212" s="1"/>
    </row>
    <row r="213" spans="1:26" ht="12.75" customHeight="1" x14ac:dyDescent="0.15">
      <c r="A213"/>
      <c r="B213" s="284"/>
      <c r="C213" s="210" t="s">
        <v>370</v>
      </c>
      <c r="D213" s="19" t="s">
        <v>180</v>
      </c>
      <c r="E213" s="30"/>
      <c r="F213" s="25"/>
      <c r="G213" s="25"/>
      <c r="H213" s="116"/>
      <c r="I213" s="287"/>
      <c r="J213" s="263"/>
      <c r="K213" s="1"/>
      <c r="L213" s="133"/>
      <c r="M213" s="133"/>
      <c r="N213" s="133"/>
      <c r="O213" s="133"/>
      <c r="P213" s="133"/>
      <c r="Q213" s="1"/>
      <c r="R213" s="1"/>
      <c r="S213" s="1"/>
      <c r="T213" s="1"/>
      <c r="U213" s="1"/>
      <c r="V213" s="1"/>
      <c r="W213" s="1"/>
      <c r="X213" s="1"/>
      <c r="Y213" s="1"/>
      <c r="Z213" s="1"/>
    </row>
    <row r="214" spans="1:26" ht="12.75" customHeight="1" x14ac:dyDescent="0.15">
      <c r="A214"/>
      <c r="B214" s="284"/>
      <c r="C214" s="210" t="s">
        <v>370</v>
      </c>
      <c r="D214" s="19" t="s">
        <v>181</v>
      </c>
      <c r="E214" s="30"/>
      <c r="F214" s="25"/>
      <c r="G214" s="25"/>
      <c r="H214" s="116"/>
      <c r="I214" s="287"/>
      <c r="J214" s="264"/>
      <c r="K214" s="1"/>
      <c r="L214" s="133"/>
      <c r="M214" s="133"/>
      <c r="N214" s="133"/>
      <c r="O214" s="133"/>
      <c r="P214" s="133"/>
      <c r="Q214" s="1"/>
      <c r="R214" s="1"/>
      <c r="S214" s="1"/>
      <c r="T214" s="1"/>
      <c r="U214" s="1"/>
      <c r="V214" s="1"/>
      <c r="W214" s="1"/>
      <c r="X214" s="1"/>
      <c r="Y214" s="1"/>
      <c r="Z214" s="1"/>
    </row>
    <row r="215" spans="1:26" ht="12.75" customHeight="1" x14ac:dyDescent="0.15">
      <c r="A215"/>
      <c r="B215" s="284"/>
      <c r="C215" s="212"/>
      <c r="D215" s="21"/>
      <c r="E215" s="31"/>
      <c r="F215" s="26"/>
      <c r="G215" s="26"/>
      <c r="H215" s="117"/>
      <c r="I215" s="288"/>
      <c r="J215" s="11"/>
      <c r="K215" s="1"/>
      <c r="L215" s="133"/>
      <c r="M215" s="133"/>
      <c r="N215" s="133"/>
      <c r="O215" s="133"/>
      <c r="P215" s="133"/>
      <c r="Q215" s="1"/>
      <c r="R215" s="1"/>
      <c r="S215" s="1"/>
      <c r="T215" s="1"/>
      <c r="U215" s="1"/>
      <c r="V215" s="1"/>
      <c r="W215" s="1"/>
      <c r="X215" s="1"/>
      <c r="Y215" s="1"/>
      <c r="Z215" s="1"/>
    </row>
    <row r="216" spans="1:26" ht="12.75" customHeight="1" x14ac:dyDescent="0.15">
      <c r="A216"/>
      <c r="B216" s="284"/>
      <c r="C216" s="292" t="s">
        <v>182</v>
      </c>
      <c r="D216" s="293"/>
      <c r="E216" s="22" t="s">
        <v>494</v>
      </c>
      <c r="F216" s="18">
        <v>9</v>
      </c>
      <c r="G216" s="18">
        <f>IFERROR(VLOOKUP(E216,AnswerFTBL,2,FALSE),0)</f>
        <v>0.2</v>
      </c>
      <c r="H216" s="104"/>
      <c r="I216" s="286"/>
      <c r="J216" s="11"/>
      <c r="K216" s="1"/>
      <c r="L216" s="133"/>
      <c r="M216" s="133"/>
      <c r="N216" s="133"/>
      <c r="O216" s="133"/>
      <c r="P216" s="133"/>
      <c r="Q216" s="1"/>
      <c r="R216" s="1"/>
      <c r="S216" s="1"/>
      <c r="T216" s="1"/>
      <c r="U216" s="1"/>
      <c r="V216" s="1"/>
      <c r="W216" s="1"/>
      <c r="X216" s="1"/>
      <c r="Y216" s="1"/>
      <c r="Z216" s="1"/>
    </row>
    <row r="217" spans="1:26" ht="12.75" customHeight="1" x14ac:dyDescent="0.15">
      <c r="A217"/>
      <c r="B217" s="284"/>
      <c r="C217" s="209" t="s">
        <v>370</v>
      </c>
      <c r="D217" s="20" t="s">
        <v>183</v>
      </c>
      <c r="E217" s="29"/>
      <c r="F217" s="24"/>
      <c r="G217" s="24"/>
      <c r="H217" s="118"/>
      <c r="I217" s="287"/>
      <c r="J217" s="11"/>
      <c r="K217" s="1"/>
      <c r="L217" s="133"/>
      <c r="M217" s="133"/>
      <c r="N217" s="133"/>
      <c r="O217" s="133"/>
      <c r="P217" s="133"/>
      <c r="Q217" s="1"/>
      <c r="R217" s="1"/>
      <c r="S217" s="1"/>
      <c r="T217" s="1"/>
      <c r="U217" s="1"/>
      <c r="V217" s="1"/>
      <c r="W217" s="1"/>
      <c r="X217" s="1"/>
      <c r="Y217" s="1"/>
      <c r="Z217" s="1"/>
    </row>
    <row r="218" spans="1:26" ht="12.75" customHeight="1" x14ac:dyDescent="0.15">
      <c r="A218"/>
      <c r="B218" s="284"/>
      <c r="C218" s="210" t="s">
        <v>370</v>
      </c>
      <c r="D218" s="19" t="s">
        <v>184</v>
      </c>
      <c r="E218" s="30"/>
      <c r="F218" s="25"/>
      <c r="G218" s="25"/>
      <c r="H218" s="116"/>
      <c r="I218" s="287"/>
      <c r="J218" s="11"/>
      <c r="K218" s="1"/>
      <c r="L218" s="133"/>
      <c r="M218" s="133"/>
      <c r="N218" s="133"/>
      <c r="O218" s="133"/>
      <c r="P218" s="133"/>
      <c r="Q218" s="1"/>
      <c r="R218" s="1"/>
      <c r="S218" s="1"/>
      <c r="T218" s="1"/>
      <c r="U218" s="1"/>
      <c r="V218" s="1"/>
      <c r="W218" s="1"/>
      <c r="X218" s="1"/>
      <c r="Y218" s="1"/>
      <c r="Z218" s="1"/>
    </row>
    <row r="219" spans="1:26" ht="28" x14ac:dyDescent="0.15">
      <c r="A219"/>
      <c r="B219" s="284"/>
      <c r="C219" s="210" t="s">
        <v>370</v>
      </c>
      <c r="D219" s="19" t="s">
        <v>185</v>
      </c>
      <c r="E219" s="30"/>
      <c r="F219" s="25"/>
      <c r="G219" s="25"/>
      <c r="H219" s="116"/>
      <c r="I219" s="287"/>
      <c r="J219" s="11"/>
      <c r="K219" s="1"/>
      <c r="L219" s="133"/>
      <c r="M219" s="133"/>
      <c r="N219" s="133"/>
      <c r="O219" s="133"/>
      <c r="P219" s="133"/>
      <c r="Q219" s="1"/>
      <c r="R219" s="1"/>
      <c r="S219" s="1"/>
      <c r="T219" s="1"/>
      <c r="U219" s="1"/>
      <c r="V219" s="1"/>
      <c r="W219" s="1"/>
      <c r="X219" s="1"/>
      <c r="Y219" s="1"/>
      <c r="Z219" s="1"/>
    </row>
    <row r="220" spans="1:26" ht="12.75" customHeight="1" x14ac:dyDescent="0.15">
      <c r="A220"/>
      <c r="B220" s="285"/>
      <c r="C220" s="212"/>
      <c r="D220" s="21"/>
      <c r="E220" s="31"/>
      <c r="F220" s="26"/>
      <c r="G220" s="26"/>
      <c r="H220" s="117"/>
      <c r="I220" s="288"/>
      <c r="J220" s="11"/>
      <c r="K220" s="1"/>
      <c r="L220" s="133"/>
      <c r="M220" s="133"/>
      <c r="N220" s="133"/>
      <c r="O220" s="133"/>
      <c r="P220" s="133"/>
      <c r="Q220" s="1"/>
      <c r="R220" s="1"/>
      <c r="S220" s="1"/>
      <c r="T220" s="1"/>
      <c r="U220" s="1"/>
      <c r="V220" s="1"/>
      <c r="W220" s="1"/>
      <c r="X220" s="1"/>
      <c r="Y220" s="1"/>
      <c r="Z220" s="1"/>
    </row>
    <row r="221" spans="1:26" ht="12.75" customHeight="1" x14ac:dyDescent="0.15">
      <c r="A221"/>
      <c r="B221" s="299"/>
      <c r="C221" s="300"/>
      <c r="D221" s="300"/>
      <c r="E221" s="300"/>
      <c r="F221" s="300"/>
      <c r="G221" s="300"/>
      <c r="H221" s="300"/>
      <c r="I221" s="301"/>
      <c r="J221" s="11"/>
      <c r="K221" s="1"/>
      <c r="L221" s="133"/>
      <c r="M221" s="133"/>
      <c r="N221" s="133"/>
      <c r="O221" s="133"/>
      <c r="P221" s="133"/>
      <c r="Q221" s="1"/>
      <c r="R221" s="1"/>
      <c r="S221" s="1"/>
      <c r="T221" s="1"/>
      <c r="U221" s="1"/>
      <c r="V221" s="1"/>
      <c r="W221" s="1"/>
      <c r="X221" s="1"/>
      <c r="Y221" s="1"/>
      <c r="Z221" s="1"/>
    </row>
    <row r="222" spans="1:26" ht="12.75" customHeight="1" x14ac:dyDescent="0.15">
      <c r="A222"/>
      <c r="B222" s="283" t="s">
        <v>186</v>
      </c>
      <c r="C222" s="294" t="s">
        <v>338</v>
      </c>
      <c r="D222" s="295"/>
      <c r="E222" s="5" t="s">
        <v>490</v>
      </c>
      <c r="F222" s="18">
        <v>10</v>
      </c>
      <c r="G222" s="18">
        <f>IFERROR(VLOOKUP(E222,AnswerCTBL,2,FALSE),0)</f>
        <v>0.2</v>
      </c>
      <c r="H222" s="104">
        <f>IFERROR(AVERAGE(G222,G229),0)</f>
        <v>0.2</v>
      </c>
      <c r="I222" s="286"/>
      <c r="J222" s="11"/>
      <c r="K222" s="1"/>
      <c r="L222" s="133"/>
      <c r="M222" s="133"/>
      <c r="N222" s="133"/>
      <c r="O222" s="133"/>
      <c r="P222" s="133"/>
      <c r="Q222" s="1"/>
      <c r="R222" s="1"/>
      <c r="S222" s="1"/>
      <c r="T222" s="1"/>
      <c r="U222" s="1"/>
      <c r="V222" s="1"/>
      <c r="W222" s="1"/>
      <c r="X222" s="1"/>
      <c r="Y222" s="1"/>
      <c r="Z222" s="1"/>
    </row>
    <row r="223" spans="1:26" ht="12.75" customHeight="1" x14ac:dyDescent="0.15">
      <c r="A223"/>
      <c r="B223" s="284"/>
      <c r="C223" s="209" t="s">
        <v>370</v>
      </c>
      <c r="D223" s="20" t="s">
        <v>187</v>
      </c>
      <c r="E223" s="29"/>
      <c r="F223" s="24"/>
      <c r="G223" s="24"/>
      <c r="H223" s="118"/>
      <c r="I223" s="287"/>
      <c r="J223" s="11"/>
      <c r="K223" s="1"/>
      <c r="L223" s="133"/>
      <c r="M223" s="133"/>
      <c r="N223" s="133"/>
      <c r="O223" s="133"/>
      <c r="P223" s="133"/>
      <c r="Q223" s="1"/>
      <c r="R223" s="1"/>
      <c r="S223" s="1"/>
      <c r="T223" s="1"/>
      <c r="U223" s="1"/>
      <c r="V223" s="1"/>
      <c r="W223" s="1"/>
      <c r="X223" s="1"/>
      <c r="Y223" s="1"/>
      <c r="Z223" s="1"/>
    </row>
    <row r="224" spans="1:26" ht="12.75" customHeight="1" x14ac:dyDescent="0.15">
      <c r="A224"/>
      <c r="B224" s="284"/>
      <c r="C224" s="210" t="s">
        <v>370</v>
      </c>
      <c r="D224" s="19" t="s">
        <v>188</v>
      </c>
      <c r="E224" s="30"/>
      <c r="F224" s="25"/>
      <c r="G224" s="25"/>
      <c r="H224" s="116"/>
      <c r="I224" s="287"/>
      <c r="J224" s="11"/>
      <c r="K224" s="1"/>
      <c r="L224" s="133"/>
      <c r="M224" s="133"/>
      <c r="N224" s="133"/>
      <c r="O224" s="133"/>
      <c r="P224" s="133"/>
      <c r="Q224" s="1"/>
      <c r="R224" s="1"/>
      <c r="S224" s="1"/>
      <c r="T224" s="1"/>
      <c r="U224" s="1"/>
      <c r="V224" s="1"/>
      <c r="W224" s="1"/>
      <c r="X224" s="1"/>
      <c r="Y224" s="1"/>
      <c r="Z224" s="1"/>
    </row>
    <row r="225" spans="1:26" ht="12.75" customHeight="1" x14ac:dyDescent="0.15">
      <c r="A225"/>
      <c r="B225" s="284"/>
      <c r="C225" s="210" t="s">
        <v>370</v>
      </c>
      <c r="D225" s="19" t="s">
        <v>189</v>
      </c>
      <c r="E225" s="30"/>
      <c r="F225" s="25"/>
      <c r="G225" s="25"/>
      <c r="H225" s="116"/>
      <c r="I225" s="287"/>
      <c r="J225" s="11"/>
      <c r="K225" s="1"/>
      <c r="L225" s="133"/>
      <c r="M225" s="133"/>
      <c r="N225" s="133"/>
      <c r="O225" s="133"/>
      <c r="P225" s="133"/>
      <c r="Q225" s="1"/>
      <c r="R225" s="1"/>
      <c r="S225" s="1"/>
      <c r="T225" s="1"/>
      <c r="U225" s="1"/>
      <c r="V225" s="1"/>
      <c r="W225" s="1"/>
      <c r="X225" s="1"/>
      <c r="Y225" s="1"/>
      <c r="Z225" s="1"/>
    </row>
    <row r="226" spans="1:26" ht="12.75" customHeight="1" x14ac:dyDescent="0.15">
      <c r="A226"/>
      <c r="B226" s="284"/>
      <c r="C226" s="210" t="s">
        <v>370</v>
      </c>
      <c r="D226" s="19" t="s">
        <v>190</v>
      </c>
      <c r="E226" s="30"/>
      <c r="F226" s="25"/>
      <c r="G226" s="25"/>
      <c r="H226" s="116"/>
      <c r="I226" s="287"/>
      <c r="J226" s="11"/>
      <c r="K226" s="1"/>
      <c r="L226" s="133"/>
      <c r="M226" s="133"/>
      <c r="N226" s="133"/>
      <c r="O226" s="133"/>
      <c r="P226" s="133"/>
      <c r="Q226" s="1"/>
      <c r="R226" s="1"/>
      <c r="S226" s="1"/>
      <c r="T226" s="1"/>
      <c r="U226" s="1"/>
      <c r="V226" s="1"/>
      <c r="W226" s="1"/>
      <c r="X226" s="1"/>
      <c r="Y226" s="1"/>
      <c r="Z226" s="1"/>
    </row>
    <row r="227" spans="1:26" ht="12.75" customHeight="1" x14ac:dyDescent="0.15">
      <c r="A227"/>
      <c r="B227" s="284"/>
      <c r="C227" s="210" t="s">
        <v>370</v>
      </c>
      <c r="D227" s="19" t="s">
        <v>191</v>
      </c>
      <c r="E227" s="30"/>
      <c r="F227" s="25"/>
      <c r="G227" s="25"/>
      <c r="H227" s="116"/>
      <c r="I227" s="287"/>
      <c r="J227" s="11"/>
      <c r="K227" s="1"/>
      <c r="L227" s="133"/>
      <c r="M227" s="133"/>
      <c r="N227" s="133"/>
      <c r="O227" s="133"/>
      <c r="P227" s="133"/>
      <c r="Q227" s="1"/>
      <c r="R227" s="1"/>
      <c r="S227" s="1"/>
      <c r="T227" s="1"/>
      <c r="U227" s="1"/>
      <c r="V227" s="1"/>
      <c r="W227" s="1"/>
      <c r="X227" s="1"/>
      <c r="Y227" s="1"/>
      <c r="Z227" s="1"/>
    </row>
    <row r="228" spans="1:26" ht="12.75" customHeight="1" x14ac:dyDescent="0.15">
      <c r="A228"/>
      <c r="B228" s="284"/>
      <c r="C228" s="212"/>
      <c r="D228" s="21"/>
      <c r="E228" s="31"/>
      <c r="F228" s="26"/>
      <c r="G228" s="26"/>
      <c r="H228" s="117"/>
      <c r="I228" s="288"/>
      <c r="J228" s="11"/>
      <c r="K228" s="1"/>
      <c r="L228" s="133"/>
      <c r="M228" s="133"/>
      <c r="N228" s="133"/>
      <c r="O228" s="133"/>
      <c r="P228" s="133"/>
      <c r="Q228" s="1"/>
      <c r="R228" s="1"/>
      <c r="S228" s="1"/>
      <c r="T228" s="1"/>
      <c r="U228" s="1"/>
      <c r="V228" s="1"/>
      <c r="W228" s="1"/>
      <c r="X228" s="1"/>
      <c r="Y228" s="1"/>
      <c r="Z228" s="1"/>
    </row>
    <row r="229" spans="1:26" ht="12.75" customHeight="1" x14ac:dyDescent="0.15">
      <c r="A229"/>
      <c r="B229" s="284"/>
      <c r="C229" s="292" t="s">
        <v>339</v>
      </c>
      <c r="D229" s="293"/>
      <c r="E229" s="22" t="s">
        <v>490</v>
      </c>
      <c r="F229" s="18">
        <v>11</v>
      </c>
      <c r="G229" s="18">
        <f>IFERROR(VLOOKUP(E229,AnswerCTBL,2,FALSE),0)</f>
        <v>0.2</v>
      </c>
      <c r="H229" s="104"/>
      <c r="I229" s="286"/>
      <c r="J229" s="11"/>
      <c r="K229" s="1"/>
      <c r="L229" s="133"/>
      <c r="M229" s="133"/>
      <c r="N229" s="133"/>
      <c r="O229" s="133"/>
      <c r="P229" s="133"/>
      <c r="Q229" s="1"/>
      <c r="R229" s="1"/>
      <c r="S229" s="1"/>
      <c r="T229" s="1"/>
      <c r="U229" s="1"/>
      <c r="V229" s="1"/>
      <c r="W229" s="1"/>
      <c r="X229" s="1"/>
      <c r="Y229" s="1"/>
      <c r="Z229" s="1"/>
    </row>
    <row r="230" spans="1:26" ht="28" x14ac:dyDescent="0.15">
      <c r="A230"/>
      <c r="B230" s="284"/>
      <c r="C230" s="209" t="s">
        <v>370</v>
      </c>
      <c r="D230" s="20" t="s">
        <v>192</v>
      </c>
      <c r="E230" s="29"/>
      <c r="F230" s="24"/>
      <c r="G230" s="24"/>
      <c r="H230" s="118"/>
      <c r="I230" s="287"/>
      <c r="J230" s="11"/>
      <c r="K230" s="1"/>
      <c r="L230" s="133"/>
      <c r="M230" s="133"/>
      <c r="N230" s="133"/>
      <c r="O230" s="133"/>
      <c r="P230" s="133"/>
      <c r="Q230" s="1"/>
      <c r="R230" s="1"/>
      <c r="S230" s="1"/>
      <c r="T230" s="1"/>
      <c r="U230" s="1"/>
      <c r="V230" s="1"/>
      <c r="W230" s="1"/>
      <c r="X230" s="1"/>
      <c r="Y230" s="1"/>
      <c r="Z230" s="1"/>
    </row>
    <row r="231" spans="1:26" ht="12.75" customHeight="1" x14ac:dyDescent="0.15">
      <c r="A231"/>
      <c r="B231" s="285"/>
      <c r="C231" s="212"/>
      <c r="D231" s="21"/>
      <c r="E231" s="31"/>
      <c r="F231" s="26"/>
      <c r="G231" s="26"/>
      <c r="H231" s="117"/>
      <c r="I231" s="288"/>
      <c r="J231" s="11"/>
      <c r="K231" s="1"/>
      <c r="L231" s="133"/>
      <c r="M231" s="133"/>
      <c r="N231" s="133"/>
      <c r="O231" s="133"/>
      <c r="P231" s="133"/>
      <c r="Q231" s="1"/>
      <c r="R231" s="1"/>
      <c r="S231" s="1"/>
      <c r="T231" s="1"/>
      <c r="U231" s="1"/>
      <c r="V231" s="1"/>
      <c r="W231" s="1"/>
      <c r="X231" s="1"/>
      <c r="Y231" s="1"/>
      <c r="Z231" s="1"/>
    </row>
    <row r="232" spans="1:26" ht="12.75" customHeight="1" x14ac:dyDescent="0.15">
      <c r="A232"/>
      <c r="B232" s="299"/>
      <c r="C232" s="300"/>
      <c r="D232" s="300"/>
      <c r="E232" s="300"/>
      <c r="F232" s="300"/>
      <c r="G232" s="300"/>
      <c r="H232" s="300"/>
      <c r="I232" s="301"/>
      <c r="J232" s="11"/>
      <c r="K232" s="1"/>
      <c r="L232" s="133"/>
      <c r="M232" s="133"/>
      <c r="N232" s="133"/>
      <c r="O232" s="133"/>
      <c r="P232" s="133"/>
      <c r="Q232" s="1"/>
      <c r="R232" s="1"/>
      <c r="S232" s="1"/>
      <c r="T232" s="1"/>
      <c r="U232" s="1"/>
      <c r="V232" s="1"/>
      <c r="W232" s="1"/>
      <c r="X232" s="1"/>
      <c r="Y232" s="1"/>
      <c r="Z232" s="1"/>
    </row>
    <row r="233" spans="1:26" ht="12.75" customHeight="1" x14ac:dyDescent="0.15">
      <c r="A233"/>
      <c r="B233" s="283" t="s">
        <v>193</v>
      </c>
      <c r="C233" s="294" t="s">
        <v>340</v>
      </c>
      <c r="D233" s="295"/>
      <c r="E233" s="5" t="s">
        <v>490</v>
      </c>
      <c r="F233" s="18">
        <v>12</v>
      </c>
      <c r="G233" s="18">
        <f>IFERROR(VLOOKUP(E233,AnswerCTBL,2,FALSE),0)</f>
        <v>0.2</v>
      </c>
      <c r="H233" s="104">
        <f>IFERROR(AVERAGE(G233,G236),0)</f>
        <v>0.2</v>
      </c>
      <c r="I233" s="286"/>
      <c r="J233" s="11"/>
      <c r="K233" s="1"/>
      <c r="L233" s="133"/>
      <c r="M233" s="133"/>
      <c r="N233" s="133"/>
      <c r="O233" s="133"/>
      <c r="P233" s="133"/>
      <c r="Q233" s="1"/>
      <c r="R233" s="1"/>
      <c r="S233" s="1"/>
      <c r="T233" s="1"/>
      <c r="U233" s="1"/>
      <c r="V233" s="1"/>
      <c r="W233" s="1"/>
      <c r="X233" s="1"/>
      <c r="Y233" s="1"/>
      <c r="Z233" s="1"/>
    </row>
    <row r="234" spans="1:26" ht="12.75" customHeight="1" x14ac:dyDescent="0.15">
      <c r="A234"/>
      <c r="B234" s="284"/>
      <c r="C234" s="209" t="s">
        <v>370</v>
      </c>
      <c r="D234" s="20" t="s">
        <v>194</v>
      </c>
      <c r="E234" s="29"/>
      <c r="F234" s="24"/>
      <c r="G234" s="24"/>
      <c r="H234" s="118"/>
      <c r="I234" s="287"/>
      <c r="J234" s="11"/>
      <c r="K234" s="1"/>
      <c r="L234" s="133"/>
      <c r="M234" s="133"/>
      <c r="N234" s="133"/>
      <c r="O234" s="133"/>
      <c r="P234" s="133"/>
      <c r="Q234" s="1"/>
      <c r="R234" s="1"/>
      <c r="S234" s="1"/>
      <c r="T234" s="1"/>
      <c r="U234" s="1"/>
      <c r="V234" s="1"/>
      <c r="W234" s="1"/>
      <c r="X234" s="1"/>
      <c r="Y234" s="1"/>
      <c r="Z234" s="1"/>
    </row>
    <row r="235" spans="1:26" ht="12.75" customHeight="1" x14ac:dyDescent="0.15">
      <c r="A235"/>
      <c r="B235" s="284"/>
      <c r="C235" s="212"/>
      <c r="D235" s="21"/>
      <c r="E235" s="31"/>
      <c r="F235" s="26"/>
      <c r="G235" s="26"/>
      <c r="H235" s="117"/>
      <c r="I235" s="288"/>
      <c r="J235" s="11"/>
      <c r="K235" s="1"/>
      <c r="L235" s="133"/>
      <c r="M235" s="133"/>
      <c r="N235" s="133"/>
      <c r="O235" s="133"/>
      <c r="P235" s="133"/>
      <c r="Q235" s="1"/>
      <c r="R235" s="1"/>
      <c r="S235" s="1"/>
      <c r="T235" s="1"/>
      <c r="U235" s="1"/>
      <c r="V235" s="1"/>
      <c r="W235" s="1"/>
      <c r="X235" s="1"/>
      <c r="Y235" s="1"/>
      <c r="Z235" s="1"/>
    </row>
    <row r="236" spans="1:26" ht="12.75" customHeight="1" x14ac:dyDescent="0.15">
      <c r="A236"/>
      <c r="B236" s="284"/>
      <c r="C236" s="292" t="s">
        <v>341</v>
      </c>
      <c r="D236" s="293"/>
      <c r="E236" s="22" t="s">
        <v>425</v>
      </c>
      <c r="F236" s="18">
        <v>13</v>
      </c>
      <c r="G236" s="18">
        <f>IFERROR(VLOOKUP(E236,AnswerDTBL,2,FALSE),0)</f>
        <v>0.2</v>
      </c>
      <c r="H236" s="104"/>
      <c r="I236" s="286"/>
      <c r="J236" s="11"/>
      <c r="K236" s="1"/>
      <c r="L236" s="133"/>
      <c r="M236" s="133"/>
      <c r="N236" s="133"/>
      <c r="O236" s="133"/>
      <c r="P236" s="133"/>
      <c r="Q236" s="1"/>
      <c r="R236" s="1"/>
      <c r="S236" s="1"/>
      <c r="T236" s="1"/>
      <c r="U236" s="1"/>
      <c r="V236" s="1"/>
      <c r="W236" s="1"/>
      <c r="X236" s="1"/>
      <c r="Y236" s="1"/>
      <c r="Z236" s="1"/>
    </row>
    <row r="237" spans="1:26" ht="12.75" customHeight="1" x14ac:dyDescent="0.15">
      <c r="A237"/>
      <c r="B237" s="284"/>
      <c r="C237" s="209" t="s">
        <v>370</v>
      </c>
      <c r="D237" s="20" t="s">
        <v>195</v>
      </c>
      <c r="E237" s="29"/>
      <c r="F237" s="24"/>
      <c r="G237" s="24"/>
      <c r="H237" s="118"/>
      <c r="I237" s="287"/>
      <c r="J237" s="11"/>
      <c r="K237" s="1"/>
      <c r="L237" s="133"/>
      <c r="M237" s="133"/>
      <c r="N237" s="133"/>
      <c r="O237" s="133"/>
      <c r="P237" s="133"/>
      <c r="Q237" s="1"/>
      <c r="R237" s="1"/>
      <c r="S237" s="1"/>
      <c r="T237" s="1"/>
      <c r="U237" s="1"/>
      <c r="V237" s="1"/>
      <c r="W237" s="1"/>
      <c r="X237" s="1"/>
      <c r="Y237" s="1"/>
      <c r="Z237" s="1"/>
    </row>
    <row r="238" spans="1:26" ht="12.75" customHeight="1" x14ac:dyDescent="0.15">
      <c r="A238"/>
      <c r="B238" s="284"/>
      <c r="C238" s="210" t="s">
        <v>370</v>
      </c>
      <c r="D238" s="19" t="s">
        <v>196</v>
      </c>
      <c r="E238" s="30"/>
      <c r="F238" s="25"/>
      <c r="G238" s="25"/>
      <c r="H238" s="116"/>
      <c r="I238" s="287"/>
      <c r="J238" s="11"/>
      <c r="K238" s="1"/>
      <c r="L238" s="133"/>
      <c r="M238" s="133"/>
      <c r="N238" s="133"/>
      <c r="O238" s="133"/>
      <c r="P238" s="133"/>
      <c r="Q238" s="1"/>
      <c r="R238" s="1"/>
      <c r="S238" s="1"/>
      <c r="T238" s="1"/>
      <c r="U238" s="1"/>
      <c r="V238" s="1"/>
      <c r="W238" s="1"/>
      <c r="X238" s="1"/>
      <c r="Y238" s="1"/>
      <c r="Z238" s="1"/>
    </row>
    <row r="239" spans="1:26" ht="12.75" customHeight="1" x14ac:dyDescent="0.15">
      <c r="A239"/>
      <c r="B239" s="284"/>
      <c r="C239" s="210" t="s">
        <v>370</v>
      </c>
      <c r="D239" s="19" t="s">
        <v>197</v>
      </c>
      <c r="E239" s="30"/>
      <c r="F239" s="25"/>
      <c r="G239" s="25"/>
      <c r="H239" s="116"/>
      <c r="I239" s="287"/>
      <c r="J239" s="11"/>
      <c r="K239" s="1"/>
      <c r="L239" s="133"/>
      <c r="M239" s="133"/>
      <c r="N239" s="133"/>
      <c r="O239" s="133"/>
      <c r="P239" s="133"/>
      <c r="Q239" s="1"/>
      <c r="R239" s="1"/>
      <c r="S239" s="1"/>
      <c r="T239" s="1"/>
      <c r="U239" s="1"/>
      <c r="V239" s="1"/>
      <c r="W239" s="1"/>
      <c r="X239" s="1"/>
      <c r="Y239" s="1"/>
      <c r="Z239" s="1"/>
    </row>
    <row r="240" spans="1:26" ht="12.75" customHeight="1" x14ac:dyDescent="0.15">
      <c r="A240"/>
      <c r="B240" s="284"/>
      <c r="C240" s="210" t="s">
        <v>370</v>
      </c>
      <c r="D240" s="19" t="s">
        <v>198</v>
      </c>
      <c r="E240" s="30"/>
      <c r="F240" s="25"/>
      <c r="G240" s="25"/>
      <c r="H240" s="116"/>
      <c r="I240" s="287"/>
      <c r="J240" s="11"/>
      <c r="K240" s="1"/>
      <c r="L240" s="133"/>
      <c r="M240" s="133"/>
      <c r="N240" s="133"/>
      <c r="O240" s="133"/>
      <c r="P240" s="133"/>
      <c r="Q240" s="1"/>
      <c r="R240" s="1"/>
      <c r="S240" s="1"/>
      <c r="T240" s="1"/>
      <c r="U240" s="1"/>
      <c r="V240" s="1"/>
      <c r="W240" s="1"/>
      <c r="X240" s="1"/>
      <c r="Y240" s="1"/>
      <c r="Z240" s="1"/>
    </row>
    <row r="241" spans="1:26" ht="12.75" customHeight="1" x14ac:dyDescent="0.15">
      <c r="A241"/>
      <c r="B241" s="285"/>
      <c r="C241" s="212"/>
      <c r="D241" s="21"/>
      <c r="E241" s="31"/>
      <c r="F241" s="26"/>
      <c r="G241" s="26"/>
      <c r="H241" s="117"/>
      <c r="I241" s="288"/>
      <c r="J241" s="11"/>
      <c r="K241" s="1"/>
      <c r="L241" s="133"/>
      <c r="M241" s="133"/>
      <c r="N241" s="133"/>
      <c r="O241" s="133"/>
      <c r="P241" s="133"/>
      <c r="Q241" s="1"/>
      <c r="R241" s="1"/>
      <c r="S241" s="1"/>
      <c r="T241" s="1"/>
      <c r="U241" s="1"/>
      <c r="V241" s="1"/>
      <c r="W241" s="1"/>
      <c r="X241" s="1"/>
      <c r="Y241" s="1"/>
      <c r="Z241" s="1"/>
    </row>
    <row r="242" spans="1:26" ht="12.75" customHeight="1" x14ac:dyDescent="0.15">
      <c r="A242"/>
      <c r="B242" s="274" t="s">
        <v>199</v>
      </c>
      <c r="C242" s="275"/>
      <c r="D242" s="276"/>
      <c r="E242" s="78" t="s">
        <v>371</v>
      </c>
      <c r="F242" s="78"/>
      <c r="G242" s="78"/>
      <c r="H242" s="122"/>
      <c r="I242" s="77" t="s">
        <v>60</v>
      </c>
      <c r="J242" s="77" t="s">
        <v>368</v>
      </c>
      <c r="K242" s="1"/>
      <c r="L242" s="133"/>
      <c r="M242" s="133"/>
      <c r="N242" s="133"/>
      <c r="O242" s="133"/>
      <c r="P242" s="133"/>
      <c r="Q242" s="1"/>
      <c r="R242" s="1"/>
      <c r="S242" s="1"/>
      <c r="T242" s="1"/>
      <c r="U242" s="1"/>
      <c r="V242" s="1"/>
      <c r="W242" s="1"/>
      <c r="X242" s="1"/>
      <c r="Y242" s="1"/>
      <c r="Z242" s="1"/>
    </row>
    <row r="243" spans="1:26" ht="12.75" customHeight="1" x14ac:dyDescent="0.15">
      <c r="A243"/>
      <c r="B243" s="283" t="s">
        <v>200</v>
      </c>
      <c r="C243" s="294" t="s">
        <v>201</v>
      </c>
      <c r="D243" s="295"/>
      <c r="E243" s="5" t="s">
        <v>494</v>
      </c>
      <c r="F243" s="18">
        <v>14</v>
      </c>
      <c r="G243" s="224">
        <f>IFERROR(VLOOKUP(E243,AnswerFTBL,2,FALSE),0)</f>
        <v>0.2</v>
      </c>
      <c r="H243" s="104">
        <f>IFERROR(AVERAGE(G244,G248),0)</f>
        <v>0.2</v>
      </c>
      <c r="I243" s="286"/>
      <c r="J243" s="262">
        <f>SUM(H243,H253,H266)</f>
        <v>0.75</v>
      </c>
      <c r="K243" s="1"/>
      <c r="L243" s="133"/>
      <c r="M243" s="133"/>
      <c r="N243" s="133"/>
      <c r="O243" s="133"/>
      <c r="P243" s="133"/>
      <c r="Q243" s="1"/>
      <c r="R243" s="1"/>
      <c r="S243" s="1"/>
      <c r="T243" s="1"/>
      <c r="U243" s="1"/>
      <c r="V243" s="1"/>
      <c r="W243" s="1"/>
      <c r="X243" s="1"/>
      <c r="Y243" s="1"/>
      <c r="Z243" s="1"/>
    </row>
    <row r="244" spans="1:26" ht="12.75" customHeight="1" x14ac:dyDescent="0.15">
      <c r="A244"/>
      <c r="B244" s="284"/>
      <c r="C244" s="209" t="s">
        <v>370</v>
      </c>
      <c r="D244" s="20" t="s">
        <v>202</v>
      </c>
      <c r="E244" s="29"/>
      <c r="F244" s="24"/>
      <c r="G244" s="25"/>
      <c r="H244" s="118"/>
      <c r="I244" s="287"/>
      <c r="J244" s="263"/>
      <c r="K244" s="1"/>
      <c r="L244" s="133"/>
      <c r="M244" s="133"/>
      <c r="N244" s="133"/>
      <c r="O244" s="133"/>
      <c r="P244" s="133"/>
      <c r="Q244" s="1"/>
      <c r="R244" s="1"/>
      <c r="S244" s="1"/>
      <c r="T244" s="1"/>
      <c r="U244" s="1"/>
      <c r="V244" s="1"/>
      <c r="W244" s="1"/>
      <c r="X244" s="1"/>
      <c r="Y244" s="1"/>
      <c r="Z244" s="1"/>
    </row>
    <row r="245" spans="1:26" ht="28" x14ac:dyDescent="0.15">
      <c r="A245"/>
      <c r="B245" s="284"/>
      <c r="C245" s="210" t="s">
        <v>370</v>
      </c>
      <c r="D245" s="19" t="s">
        <v>203</v>
      </c>
      <c r="E245" s="30"/>
      <c r="F245" s="25"/>
      <c r="G245" s="25"/>
      <c r="H245" s="116"/>
      <c r="I245" s="287"/>
      <c r="J245" s="263"/>
      <c r="K245" s="1"/>
      <c r="L245" s="133"/>
      <c r="M245" s="133"/>
      <c r="N245" s="133"/>
      <c r="O245" s="133"/>
      <c r="P245" s="133"/>
      <c r="Q245" s="1"/>
      <c r="R245" s="1"/>
      <c r="S245" s="1"/>
      <c r="T245" s="1"/>
      <c r="U245" s="1"/>
      <c r="V245" s="1"/>
      <c r="W245" s="1"/>
      <c r="X245" s="1"/>
      <c r="Y245" s="1"/>
      <c r="Z245" s="1"/>
    </row>
    <row r="246" spans="1:26" ht="12.75" customHeight="1" x14ac:dyDescent="0.15">
      <c r="A246"/>
      <c r="B246" s="284"/>
      <c r="C246" s="210" t="s">
        <v>370</v>
      </c>
      <c r="D246" s="19" t="s">
        <v>204</v>
      </c>
      <c r="E246" s="30"/>
      <c r="F246" s="25"/>
      <c r="G246" s="25"/>
      <c r="H246" s="116"/>
      <c r="I246" s="287"/>
      <c r="J246" s="263"/>
      <c r="K246" s="1"/>
      <c r="L246" s="133"/>
      <c r="M246" s="133"/>
      <c r="N246" s="133"/>
      <c r="O246" s="133"/>
      <c r="P246" s="133"/>
      <c r="Q246" s="1"/>
      <c r="R246" s="1"/>
      <c r="S246" s="1"/>
      <c r="T246" s="1"/>
      <c r="U246" s="1"/>
      <c r="V246" s="1"/>
      <c r="W246" s="1"/>
      <c r="X246" s="1"/>
      <c r="Y246" s="1"/>
      <c r="Z246" s="1"/>
    </row>
    <row r="247" spans="1:26" ht="12.75" customHeight="1" x14ac:dyDescent="0.15">
      <c r="A247"/>
      <c r="B247" s="284"/>
      <c r="C247" s="212"/>
      <c r="D247" s="21"/>
      <c r="E247" s="31"/>
      <c r="F247" s="26"/>
      <c r="G247" s="26"/>
      <c r="H247" s="117"/>
      <c r="I247" s="288"/>
      <c r="J247" s="264"/>
      <c r="K247" s="1"/>
      <c r="L247" s="133"/>
      <c r="M247" s="133"/>
      <c r="N247" s="133"/>
      <c r="O247" s="133"/>
      <c r="P247" s="133"/>
      <c r="Q247" s="1"/>
      <c r="R247" s="1"/>
      <c r="S247" s="1"/>
      <c r="T247" s="1"/>
      <c r="U247" s="1"/>
      <c r="V247" s="1"/>
      <c r="W247" s="1"/>
      <c r="X247" s="1"/>
      <c r="Y247" s="1"/>
      <c r="Z247" s="1"/>
    </row>
    <row r="248" spans="1:26" ht="12.75" customHeight="1" x14ac:dyDescent="0.15">
      <c r="A248"/>
      <c r="B248" s="284"/>
      <c r="C248" s="292" t="s">
        <v>342</v>
      </c>
      <c r="D248" s="293"/>
      <c r="E248" s="22" t="s">
        <v>490</v>
      </c>
      <c r="F248" s="18">
        <v>15</v>
      </c>
      <c r="G248" s="18">
        <f>IFERROR(VLOOKUP(E248,AnswerCTBL,2,FALSE),0)</f>
        <v>0.2</v>
      </c>
      <c r="H248" s="104"/>
      <c r="I248" s="286"/>
      <c r="J248" s="11"/>
      <c r="K248" s="1"/>
      <c r="L248" s="133"/>
      <c r="M248" s="133"/>
      <c r="N248" s="133"/>
      <c r="O248" s="133"/>
      <c r="P248" s="133"/>
      <c r="Q248" s="1"/>
      <c r="R248" s="1"/>
      <c r="S248" s="1"/>
      <c r="T248" s="1"/>
      <c r="U248" s="1"/>
      <c r="V248" s="1"/>
      <c r="W248" s="1"/>
      <c r="X248" s="1"/>
      <c r="Y248" s="1"/>
      <c r="Z248" s="1"/>
    </row>
    <row r="249" spans="1:26" ht="12.75" customHeight="1" x14ac:dyDescent="0.15">
      <c r="A249"/>
      <c r="B249" s="284"/>
      <c r="C249" s="209" t="s">
        <v>370</v>
      </c>
      <c r="D249" s="20" t="s">
        <v>205</v>
      </c>
      <c r="E249" s="29"/>
      <c r="F249" s="24"/>
      <c r="G249" s="24"/>
      <c r="H249" s="118"/>
      <c r="I249" s="287"/>
      <c r="J249" s="11"/>
      <c r="K249" s="1"/>
      <c r="L249" s="133"/>
      <c r="M249" s="133"/>
      <c r="N249" s="133"/>
      <c r="O249" s="133"/>
      <c r="P249" s="133"/>
      <c r="Q249" s="1"/>
      <c r="R249" s="1"/>
      <c r="S249" s="1"/>
      <c r="T249" s="1"/>
      <c r="U249" s="1"/>
      <c r="V249" s="1"/>
      <c r="W249" s="1"/>
      <c r="X249" s="1"/>
      <c r="Y249" s="1"/>
      <c r="Z249" s="1"/>
    </row>
    <row r="250" spans="1:26" ht="12.75" customHeight="1" x14ac:dyDescent="0.15">
      <c r="A250"/>
      <c r="B250" s="284"/>
      <c r="C250" s="210" t="s">
        <v>370</v>
      </c>
      <c r="D250" s="19" t="s">
        <v>206</v>
      </c>
      <c r="E250" s="30"/>
      <c r="F250" s="25"/>
      <c r="G250" s="25"/>
      <c r="H250" s="116"/>
      <c r="I250" s="287"/>
      <c r="J250" s="11"/>
      <c r="K250" s="1"/>
      <c r="L250" s="133"/>
      <c r="M250" s="133"/>
      <c r="N250" s="133"/>
      <c r="O250" s="133"/>
      <c r="P250" s="133"/>
      <c r="Q250" s="1"/>
      <c r="R250" s="1"/>
      <c r="S250" s="1"/>
      <c r="T250" s="1"/>
      <c r="U250" s="1"/>
      <c r="V250" s="1"/>
      <c r="W250" s="1"/>
      <c r="X250" s="1"/>
      <c r="Y250" s="1"/>
      <c r="Z250" s="1"/>
    </row>
    <row r="251" spans="1:26" ht="12.75" customHeight="1" x14ac:dyDescent="0.15">
      <c r="A251"/>
      <c r="B251" s="285"/>
      <c r="C251" s="212"/>
      <c r="D251" s="21"/>
      <c r="E251" s="31"/>
      <c r="F251" s="26"/>
      <c r="G251" s="26"/>
      <c r="H251" s="117"/>
      <c r="I251" s="288"/>
      <c r="J251" s="11"/>
      <c r="K251" s="1"/>
      <c r="L251" s="133"/>
      <c r="M251" s="133"/>
      <c r="N251" s="133"/>
      <c r="O251" s="133"/>
      <c r="P251" s="133"/>
      <c r="Q251" s="1"/>
      <c r="R251" s="1"/>
      <c r="S251" s="1"/>
      <c r="T251" s="1"/>
      <c r="U251" s="1"/>
      <c r="V251" s="1"/>
      <c r="W251" s="1"/>
      <c r="X251" s="1"/>
      <c r="Y251" s="1"/>
      <c r="Z251" s="1"/>
    </row>
    <row r="252" spans="1:26" ht="12.75" customHeight="1" x14ac:dyDescent="0.15">
      <c r="A252"/>
      <c r="B252" s="299"/>
      <c r="C252" s="300"/>
      <c r="D252" s="300"/>
      <c r="E252" s="300"/>
      <c r="F252" s="300"/>
      <c r="G252" s="300"/>
      <c r="H252" s="300"/>
      <c r="I252" s="301"/>
      <c r="J252" s="11"/>
      <c r="K252" s="1"/>
      <c r="L252" s="133"/>
      <c r="M252" s="133"/>
      <c r="N252" s="133"/>
      <c r="O252" s="133"/>
      <c r="P252" s="133"/>
      <c r="Q252" s="1"/>
      <c r="R252" s="1"/>
      <c r="S252" s="1"/>
      <c r="T252" s="1"/>
      <c r="U252" s="1"/>
      <c r="V252" s="1"/>
      <c r="W252" s="1"/>
      <c r="X252" s="1"/>
      <c r="Y252" s="1"/>
      <c r="Z252" s="1"/>
    </row>
    <row r="253" spans="1:26" ht="12.75" customHeight="1" x14ac:dyDescent="0.15">
      <c r="A253"/>
      <c r="B253" s="283" t="s">
        <v>207</v>
      </c>
      <c r="C253" s="294" t="s">
        <v>208</v>
      </c>
      <c r="D253" s="295"/>
      <c r="E253" s="5" t="s">
        <v>443</v>
      </c>
      <c r="F253" s="18">
        <v>16</v>
      </c>
      <c r="G253" s="18">
        <f>IFERROR(VLOOKUP(E253,AnswerGTBL,2,FALSE),0)</f>
        <v>0.5</v>
      </c>
      <c r="H253" s="104">
        <f>IFERROR(AVERAGE(G253,G260),0)</f>
        <v>0.35</v>
      </c>
      <c r="I253" s="286"/>
      <c r="J253" s="11"/>
      <c r="K253" s="1"/>
      <c r="L253" s="133"/>
      <c r="M253" s="133"/>
      <c r="N253" s="133"/>
      <c r="O253" s="133"/>
      <c r="P253" s="133"/>
      <c r="Q253" s="1"/>
      <c r="R253" s="1"/>
      <c r="S253" s="1"/>
      <c r="T253" s="1"/>
      <c r="U253" s="1"/>
      <c r="V253" s="1"/>
      <c r="W253" s="1"/>
      <c r="X253" s="1"/>
      <c r="Y253" s="1"/>
      <c r="Z253" s="1"/>
    </row>
    <row r="254" spans="1:26" ht="28" x14ac:dyDescent="0.15">
      <c r="A254"/>
      <c r="B254" s="284"/>
      <c r="C254" s="209" t="s">
        <v>370</v>
      </c>
      <c r="D254" s="20" t="s">
        <v>495</v>
      </c>
      <c r="E254" s="29"/>
      <c r="F254" s="24"/>
      <c r="G254" s="24"/>
      <c r="H254" s="118"/>
      <c r="I254" s="287"/>
      <c r="J254" s="11"/>
      <c r="K254" s="1"/>
      <c r="L254" s="133"/>
      <c r="M254" s="133"/>
      <c r="N254" s="133"/>
      <c r="O254" s="133"/>
      <c r="P254" s="133"/>
      <c r="Q254" s="1"/>
      <c r="R254" s="1"/>
      <c r="S254" s="1"/>
      <c r="T254" s="1"/>
      <c r="U254" s="1"/>
      <c r="V254" s="1"/>
      <c r="W254" s="1"/>
      <c r="X254" s="1"/>
      <c r="Y254" s="1"/>
      <c r="Z254" s="1"/>
    </row>
    <row r="255" spans="1:26" ht="12.75" customHeight="1" x14ac:dyDescent="0.15">
      <c r="A255"/>
      <c r="B255" s="284"/>
      <c r="C255" s="210" t="s">
        <v>370</v>
      </c>
      <c r="D255" s="19" t="s">
        <v>209</v>
      </c>
      <c r="E255" s="30"/>
      <c r="F255" s="25"/>
      <c r="G255" s="25"/>
      <c r="H255" s="116"/>
      <c r="I255" s="287"/>
      <c r="J255" s="11"/>
      <c r="K255" s="1"/>
      <c r="L255" s="133"/>
      <c r="M255" s="133"/>
      <c r="N255" s="133"/>
      <c r="O255" s="133"/>
      <c r="P255" s="133"/>
      <c r="Q255" s="1"/>
      <c r="R255" s="1"/>
      <c r="S255" s="1"/>
      <c r="T255" s="1"/>
      <c r="U255" s="1"/>
      <c r="V255" s="1"/>
      <c r="W255" s="1"/>
      <c r="X255" s="1"/>
      <c r="Y255" s="1"/>
      <c r="Z255" s="1"/>
    </row>
    <row r="256" spans="1:26" ht="12.75" customHeight="1" x14ac:dyDescent="0.15">
      <c r="A256"/>
      <c r="B256" s="284"/>
      <c r="C256" s="210" t="s">
        <v>370</v>
      </c>
      <c r="D256" s="19" t="s">
        <v>210</v>
      </c>
      <c r="E256" s="30"/>
      <c r="F256" s="25"/>
      <c r="G256" s="25"/>
      <c r="H256" s="116"/>
      <c r="I256" s="287"/>
      <c r="J256" s="11"/>
      <c r="K256" s="1"/>
      <c r="L256" s="133"/>
      <c r="M256" s="133"/>
      <c r="N256" s="133"/>
      <c r="O256" s="133"/>
      <c r="P256" s="133"/>
      <c r="Q256" s="1"/>
      <c r="R256" s="1"/>
      <c r="S256" s="1"/>
      <c r="T256" s="1"/>
      <c r="U256" s="1"/>
      <c r="V256" s="1"/>
      <c r="W256" s="1"/>
      <c r="X256" s="1"/>
      <c r="Y256" s="1"/>
      <c r="Z256" s="1"/>
    </row>
    <row r="257" spans="1:26" ht="12.75" customHeight="1" x14ac:dyDescent="0.15">
      <c r="A257"/>
      <c r="B257" s="284"/>
      <c r="C257" s="210" t="s">
        <v>370</v>
      </c>
      <c r="D257" s="19" t="s">
        <v>211</v>
      </c>
      <c r="E257" s="30"/>
      <c r="F257" s="25"/>
      <c r="G257" s="25"/>
      <c r="H257" s="116"/>
      <c r="I257" s="287"/>
      <c r="J257" s="11"/>
      <c r="K257" s="1"/>
      <c r="L257" s="133"/>
      <c r="M257" s="133"/>
      <c r="N257" s="133"/>
      <c r="O257" s="133"/>
      <c r="P257" s="133"/>
      <c r="Q257" s="1"/>
      <c r="R257" s="1"/>
      <c r="S257" s="1"/>
      <c r="T257" s="1"/>
      <c r="U257" s="1"/>
      <c r="V257" s="1"/>
      <c r="W257" s="1"/>
      <c r="X257" s="1"/>
      <c r="Y257" s="1"/>
      <c r="Z257" s="1"/>
    </row>
    <row r="258" spans="1:26" ht="12.75" customHeight="1" x14ac:dyDescent="0.15">
      <c r="A258"/>
      <c r="B258" s="284"/>
      <c r="C258" s="210" t="s">
        <v>370</v>
      </c>
      <c r="D258" s="19" t="s">
        <v>212</v>
      </c>
      <c r="E258" s="30"/>
      <c r="F258" s="25"/>
      <c r="G258" s="25"/>
      <c r="H258" s="116"/>
      <c r="I258" s="287"/>
      <c r="J258" s="11"/>
      <c r="K258" s="1"/>
      <c r="L258" s="133"/>
      <c r="M258" s="133"/>
      <c r="N258" s="133"/>
      <c r="O258" s="133"/>
      <c r="P258" s="133"/>
      <c r="Q258" s="1"/>
      <c r="R258" s="1"/>
      <c r="S258" s="1"/>
      <c r="T258" s="1"/>
      <c r="U258" s="1"/>
      <c r="V258" s="1"/>
      <c r="W258" s="1"/>
      <c r="X258" s="1"/>
      <c r="Y258" s="1"/>
      <c r="Z258" s="1"/>
    </row>
    <row r="259" spans="1:26" ht="12.75" customHeight="1" x14ac:dyDescent="0.15">
      <c r="A259"/>
      <c r="B259" s="284"/>
      <c r="C259" s="212"/>
      <c r="D259" s="21"/>
      <c r="E259" s="31"/>
      <c r="F259" s="26"/>
      <c r="G259" s="26"/>
      <c r="H259" s="117"/>
      <c r="I259" s="288"/>
      <c r="J259" s="11"/>
      <c r="K259" s="1"/>
      <c r="L259" s="133"/>
      <c r="M259" s="133"/>
      <c r="N259" s="133"/>
      <c r="O259" s="133"/>
      <c r="P259" s="133"/>
      <c r="Q259" s="1"/>
      <c r="R259" s="1"/>
      <c r="S259" s="1"/>
      <c r="T259" s="1"/>
      <c r="U259" s="1"/>
      <c r="V259" s="1"/>
      <c r="W259" s="1"/>
      <c r="X259" s="1"/>
      <c r="Y259" s="1"/>
      <c r="Z259" s="1"/>
    </row>
    <row r="260" spans="1:26" ht="12.75" customHeight="1" x14ac:dyDescent="0.15">
      <c r="A260"/>
      <c r="B260" s="284"/>
      <c r="C260" s="292" t="s">
        <v>213</v>
      </c>
      <c r="D260" s="293"/>
      <c r="E260" s="22" t="s">
        <v>494</v>
      </c>
      <c r="F260" s="18">
        <v>17</v>
      </c>
      <c r="G260" s="18">
        <f>IFERROR(VLOOKUP(E260,AnswerFTBL,2,FALSE),0)</f>
        <v>0.2</v>
      </c>
      <c r="H260" s="104"/>
      <c r="I260" s="286"/>
      <c r="J260" s="11"/>
      <c r="K260" s="1"/>
      <c r="L260" s="133"/>
      <c r="M260" s="133"/>
      <c r="N260" s="133"/>
      <c r="O260" s="133"/>
      <c r="P260" s="133"/>
      <c r="Q260" s="1"/>
      <c r="R260" s="1"/>
      <c r="S260" s="1"/>
      <c r="T260" s="1"/>
      <c r="U260" s="1"/>
      <c r="V260" s="1"/>
      <c r="W260" s="1"/>
      <c r="X260" s="1"/>
      <c r="Y260" s="1"/>
      <c r="Z260" s="1"/>
    </row>
    <row r="261" spans="1:26" ht="12.75" customHeight="1" x14ac:dyDescent="0.15">
      <c r="A261"/>
      <c r="B261" s="284"/>
      <c r="C261" s="209" t="s">
        <v>370</v>
      </c>
      <c r="D261" s="20" t="s">
        <v>214</v>
      </c>
      <c r="E261" s="29"/>
      <c r="F261" s="24"/>
      <c r="G261" s="24"/>
      <c r="H261" s="118"/>
      <c r="I261" s="287"/>
      <c r="J261" s="11"/>
      <c r="K261" s="1"/>
      <c r="L261" s="133"/>
      <c r="M261" s="133"/>
      <c r="N261" s="133"/>
      <c r="O261" s="133"/>
      <c r="P261" s="133"/>
      <c r="Q261" s="1"/>
      <c r="R261" s="1"/>
      <c r="S261" s="1"/>
      <c r="T261" s="1"/>
      <c r="U261" s="1"/>
      <c r="V261" s="1"/>
      <c r="W261" s="1"/>
      <c r="X261" s="1"/>
      <c r="Y261" s="1"/>
      <c r="Z261" s="1"/>
    </row>
    <row r="262" spans="1:26" ht="28" x14ac:dyDescent="0.15">
      <c r="A262"/>
      <c r="B262" s="284"/>
      <c r="C262" s="210" t="s">
        <v>370</v>
      </c>
      <c r="D262" s="19" t="s">
        <v>215</v>
      </c>
      <c r="E262" s="30"/>
      <c r="F262" s="25"/>
      <c r="G262" s="25"/>
      <c r="H262" s="116"/>
      <c r="I262" s="287"/>
      <c r="J262" s="11"/>
      <c r="K262" s="1"/>
      <c r="L262" s="133"/>
      <c r="M262" s="133"/>
      <c r="N262" s="133"/>
      <c r="O262" s="133"/>
      <c r="P262" s="133"/>
      <c r="Q262" s="1"/>
      <c r="R262" s="1"/>
      <c r="S262" s="1"/>
      <c r="T262" s="1"/>
      <c r="U262" s="1"/>
      <c r="V262" s="1"/>
      <c r="W262" s="1"/>
      <c r="X262" s="1"/>
      <c r="Y262" s="1"/>
      <c r="Z262" s="1"/>
    </row>
    <row r="263" spans="1:26" ht="28" x14ac:dyDescent="0.15">
      <c r="A263"/>
      <c r="B263" s="284"/>
      <c r="C263" s="210" t="s">
        <v>370</v>
      </c>
      <c r="D263" s="19" t="s">
        <v>216</v>
      </c>
      <c r="E263" s="30"/>
      <c r="F263" s="25"/>
      <c r="G263" s="25"/>
      <c r="H263" s="116"/>
      <c r="I263" s="287"/>
      <c r="J263" s="11"/>
      <c r="K263" s="1"/>
      <c r="L263" s="133"/>
      <c r="M263" s="133"/>
      <c r="N263" s="133"/>
      <c r="O263" s="133"/>
      <c r="P263" s="133"/>
      <c r="Q263" s="1"/>
      <c r="R263" s="1"/>
      <c r="S263" s="1"/>
      <c r="T263" s="1"/>
      <c r="U263" s="1"/>
      <c r="V263" s="1"/>
      <c r="W263" s="1"/>
      <c r="X263" s="1"/>
      <c r="Y263" s="1"/>
      <c r="Z263" s="1"/>
    </row>
    <row r="264" spans="1:26" ht="12.75" customHeight="1" x14ac:dyDescent="0.15">
      <c r="A264"/>
      <c r="B264" s="285"/>
      <c r="C264" s="212"/>
      <c r="D264" s="21"/>
      <c r="E264" s="31"/>
      <c r="F264" s="26"/>
      <c r="G264" s="26"/>
      <c r="H264" s="117"/>
      <c r="I264" s="288"/>
      <c r="J264" s="11"/>
      <c r="K264" s="1"/>
      <c r="L264" s="133"/>
      <c r="M264" s="133"/>
      <c r="N264" s="133"/>
      <c r="O264" s="133"/>
      <c r="P264" s="133"/>
      <c r="Q264" s="1"/>
      <c r="R264" s="1"/>
      <c r="S264" s="1"/>
      <c r="T264" s="1"/>
      <c r="U264" s="1"/>
      <c r="V264" s="1"/>
      <c r="W264" s="1"/>
      <c r="X264" s="1"/>
      <c r="Y264" s="1"/>
      <c r="Z264" s="1"/>
    </row>
    <row r="265" spans="1:26" ht="12.75" customHeight="1" x14ac:dyDescent="0.15">
      <c r="A265"/>
      <c r="B265" s="299"/>
      <c r="C265" s="300"/>
      <c r="D265" s="300"/>
      <c r="E265" s="300"/>
      <c r="F265" s="300"/>
      <c r="G265" s="300"/>
      <c r="H265" s="300"/>
      <c r="I265" s="301"/>
      <c r="J265" s="11"/>
      <c r="K265" s="1"/>
      <c r="L265" s="133"/>
      <c r="M265" s="133"/>
      <c r="N265" s="133"/>
      <c r="O265" s="133"/>
      <c r="P265" s="133"/>
      <c r="Q265" s="1"/>
      <c r="R265" s="1"/>
      <c r="S265" s="1"/>
      <c r="T265" s="1"/>
      <c r="U265" s="1"/>
      <c r="V265" s="1"/>
      <c r="W265" s="1"/>
      <c r="X265" s="1"/>
      <c r="Y265" s="1"/>
      <c r="Z265" s="1"/>
    </row>
    <row r="266" spans="1:26" ht="12.75" customHeight="1" x14ac:dyDescent="0.15">
      <c r="A266"/>
      <c r="B266" s="283" t="s">
        <v>217</v>
      </c>
      <c r="C266" s="294" t="s">
        <v>343</v>
      </c>
      <c r="D266" s="295"/>
      <c r="E266" s="5" t="s">
        <v>490</v>
      </c>
      <c r="F266" s="18">
        <v>18</v>
      </c>
      <c r="G266" s="18">
        <f>IFERROR(VLOOKUP(E266,AnswerCTBL,2,FALSE),0)</f>
        <v>0.2</v>
      </c>
      <c r="H266" s="104">
        <f>IFERROR(AVERAGE(G266,G270),0)</f>
        <v>0.2</v>
      </c>
      <c r="I266" s="286"/>
      <c r="J266" s="11"/>
      <c r="K266" s="1"/>
      <c r="L266" s="133"/>
      <c r="M266" s="133"/>
      <c r="N266" s="133"/>
      <c r="O266" s="133"/>
      <c r="P266" s="133"/>
      <c r="Q266" s="1"/>
      <c r="R266" s="1"/>
      <c r="S266" s="1"/>
      <c r="T266" s="1"/>
      <c r="U266" s="1"/>
      <c r="V266" s="1"/>
      <c r="W266" s="1"/>
      <c r="X266" s="1"/>
      <c r="Y266" s="1"/>
      <c r="Z266" s="1"/>
    </row>
    <row r="267" spans="1:26" ht="28" x14ac:dyDescent="0.15">
      <c r="A267"/>
      <c r="B267" s="284"/>
      <c r="C267" s="209" t="s">
        <v>370</v>
      </c>
      <c r="D267" s="20" t="s">
        <v>218</v>
      </c>
      <c r="E267" s="29"/>
      <c r="F267" s="24"/>
      <c r="G267" s="24"/>
      <c r="H267" s="118"/>
      <c r="I267" s="287"/>
      <c r="J267" s="11"/>
      <c r="K267" s="1"/>
      <c r="L267" s="133"/>
      <c r="M267" s="133"/>
      <c r="N267" s="133"/>
      <c r="O267" s="133"/>
      <c r="P267" s="133"/>
      <c r="Q267" s="1"/>
      <c r="R267" s="1"/>
      <c r="S267" s="1"/>
      <c r="T267" s="1"/>
      <c r="U267" s="1"/>
      <c r="V267" s="1"/>
      <c r="W267" s="1"/>
      <c r="X267" s="1"/>
      <c r="Y267" s="1"/>
      <c r="Z267" s="1"/>
    </row>
    <row r="268" spans="1:26" ht="12.75" customHeight="1" x14ac:dyDescent="0.15">
      <c r="A268"/>
      <c r="B268" s="284"/>
      <c r="C268" s="210" t="s">
        <v>370</v>
      </c>
      <c r="D268" s="19" t="s">
        <v>219</v>
      </c>
      <c r="E268" s="30"/>
      <c r="F268" s="25"/>
      <c r="G268" s="25"/>
      <c r="H268" s="116"/>
      <c r="I268" s="287"/>
      <c r="J268" s="11"/>
      <c r="K268" s="1"/>
      <c r="L268" s="133"/>
      <c r="M268" s="133"/>
      <c r="N268" s="133"/>
      <c r="O268" s="133"/>
      <c r="P268" s="133"/>
      <c r="Q268" s="1"/>
      <c r="R268" s="1"/>
      <c r="S268" s="1"/>
      <c r="T268" s="1"/>
      <c r="U268" s="1"/>
      <c r="V268" s="1"/>
      <c r="W268" s="1"/>
      <c r="X268" s="1"/>
      <c r="Y268" s="1"/>
      <c r="Z268" s="1"/>
    </row>
    <row r="269" spans="1:26" ht="12.75" customHeight="1" x14ac:dyDescent="0.15">
      <c r="A269"/>
      <c r="B269" s="284"/>
      <c r="C269" s="212"/>
      <c r="D269" s="21"/>
      <c r="E269" s="31"/>
      <c r="F269" s="26"/>
      <c r="G269" s="26"/>
      <c r="H269" s="117"/>
      <c r="I269" s="288"/>
      <c r="J269" s="11"/>
      <c r="K269" s="1"/>
      <c r="L269" s="133"/>
      <c r="M269" s="133"/>
      <c r="N269" s="133"/>
      <c r="O269" s="133"/>
      <c r="P269" s="133"/>
      <c r="Q269" s="1"/>
      <c r="R269" s="1"/>
      <c r="S269" s="1"/>
      <c r="T269" s="1"/>
      <c r="U269" s="1"/>
      <c r="V269" s="1"/>
      <c r="W269" s="1"/>
      <c r="X269" s="1"/>
      <c r="Y269" s="1"/>
      <c r="Z269" s="1"/>
    </row>
    <row r="270" spans="1:26" ht="12.75" customHeight="1" x14ac:dyDescent="0.15">
      <c r="A270"/>
      <c r="B270" s="284"/>
      <c r="C270" s="292" t="s">
        <v>344</v>
      </c>
      <c r="D270" s="293"/>
      <c r="E270" s="22" t="s">
        <v>425</v>
      </c>
      <c r="F270" s="18">
        <v>19</v>
      </c>
      <c r="G270" s="18">
        <f>IFERROR(VLOOKUP(E270,AnswerDTBL,2,FALSE),0)</f>
        <v>0.2</v>
      </c>
      <c r="H270" s="104"/>
      <c r="I270" s="286"/>
      <c r="J270" s="11"/>
      <c r="K270" s="1"/>
      <c r="L270" s="133"/>
      <c r="M270" s="133"/>
      <c r="N270" s="133"/>
      <c r="O270" s="133"/>
      <c r="P270" s="133"/>
      <c r="Q270" s="1"/>
      <c r="R270" s="1"/>
      <c r="S270" s="1"/>
      <c r="T270" s="1"/>
      <c r="U270" s="1"/>
      <c r="V270" s="1"/>
      <c r="W270" s="1"/>
      <c r="X270" s="1"/>
      <c r="Y270" s="1"/>
      <c r="Z270" s="1"/>
    </row>
    <row r="271" spans="1:26" ht="28" x14ac:dyDescent="0.15">
      <c r="A271"/>
      <c r="B271" s="284"/>
      <c r="C271" s="209" t="s">
        <v>370</v>
      </c>
      <c r="D271" s="20" t="s">
        <v>220</v>
      </c>
      <c r="E271" s="29"/>
      <c r="F271" s="24"/>
      <c r="G271" s="24"/>
      <c r="H271" s="118"/>
      <c r="I271" s="287"/>
      <c r="J271" s="11"/>
      <c r="K271" s="1"/>
      <c r="L271" s="133"/>
      <c r="M271" s="133"/>
      <c r="N271" s="133"/>
      <c r="O271" s="133"/>
      <c r="P271" s="133"/>
      <c r="Q271" s="1"/>
      <c r="R271" s="1"/>
      <c r="S271" s="1"/>
      <c r="T271" s="1"/>
      <c r="U271" s="1"/>
      <c r="V271" s="1"/>
      <c r="W271" s="1"/>
      <c r="X271" s="1"/>
      <c r="Y271" s="1"/>
      <c r="Z271" s="1"/>
    </row>
    <row r="272" spans="1:26" ht="28" x14ac:dyDescent="0.15">
      <c r="A272"/>
      <c r="B272" s="284"/>
      <c r="C272" s="210" t="s">
        <v>370</v>
      </c>
      <c r="D272" s="19" t="s">
        <v>221</v>
      </c>
      <c r="E272" s="30"/>
      <c r="F272" s="25"/>
      <c r="G272" s="25"/>
      <c r="H272" s="116"/>
      <c r="I272" s="287"/>
      <c r="J272" s="11"/>
      <c r="K272" s="1"/>
      <c r="L272" s="133"/>
      <c r="M272" s="133"/>
      <c r="N272" s="133"/>
      <c r="O272" s="133"/>
      <c r="P272" s="133"/>
      <c r="Q272" s="1"/>
      <c r="R272" s="1"/>
      <c r="S272" s="1"/>
      <c r="T272" s="1"/>
      <c r="U272" s="1"/>
      <c r="V272" s="1"/>
      <c r="W272" s="1"/>
      <c r="X272" s="1"/>
      <c r="Y272" s="1"/>
      <c r="Z272" s="1"/>
    </row>
    <row r="273" spans="1:26" ht="12.75" customHeight="1" x14ac:dyDescent="0.15">
      <c r="A273"/>
      <c r="B273" s="285"/>
      <c r="C273" s="212"/>
      <c r="D273" s="21"/>
      <c r="E273" s="31"/>
      <c r="F273" s="26"/>
      <c r="G273" s="26"/>
      <c r="H273" s="117"/>
      <c r="I273" s="288"/>
      <c r="J273" s="11"/>
      <c r="K273" s="1"/>
      <c r="L273" s="133"/>
      <c r="M273" s="133"/>
      <c r="N273" s="133"/>
      <c r="O273" s="133"/>
      <c r="P273" s="133"/>
      <c r="Q273" s="1"/>
      <c r="R273" s="1"/>
      <c r="S273" s="1"/>
      <c r="T273" s="1"/>
      <c r="U273" s="1"/>
      <c r="V273" s="1"/>
      <c r="W273" s="1"/>
      <c r="X273" s="1"/>
      <c r="Y273" s="1"/>
      <c r="Z273" s="1"/>
    </row>
    <row r="274" spans="1:26" ht="12.75" customHeight="1" x14ac:dyDescent="0.15">
      <c r="A274"/>
      <c r="B274" s="274" t="s">
        <v>502</v>
      </c>
      <c r="C274" s="275"/>
      <c r="D274" s="276"/>
      <c r="E274" s="78" t="s">
        <v>371</v>
      </c>
      <c r="F274" s="78"/>
      <c r="G274" s="78"/>
      <c r="H274" s="122"/>
      <c r="I274" s="77" t="s">
        <v>60</v>
      </c>
      <c r="J274" s="77" t="s">
        <v>368</v>
      </c>
      <c r="K274" s="221"/>
      <c r="L274" s="133"/>
      <c r="M274" s="133"/>
      <c r="N274" s="133"/>
      <c r="O274" s="133"/>
      <c r="P274" s="133"/>
      <c r="Q274" s="221"/>
      <c r="R274" s="221"/>
      <c r="S274" s="221"/>
      <c r="T274" s="221"/>
      <c r="U274" s="221"/>
      <c r="V274" s="221"/>
      <c r="W274" s="221"/>
      <c r="X274" s="221"/>
      <c r="Y274" s="221"/>
      <c r="Z274" s="221"/>
    </row>
    <row r="275" spans="1:26" ht="12.75" customHeight="1" x14ac:dyDescent="0.15">
      <c r="A275"/>
      <c r="B275" s="283" t="s">
        <v>511</v>
      </c>
      <c r="C275" s="350" t="s">
        <v>500</v>
      </c>
      <c r="D275" s="351"/>
      <c r="E275" s="5" t="s">
        <v>425</v>
      </c>
      <c r="F275" s="18">
        <v>20</v>
      </c>
      <c r="G275" s="18">
        <f>IFERROR(VLOOKUP(E275,AnswerDTBL,2,FALSE),0)</f>
        <v>0.2</v>
      </c>
      <c r="H275" s="104">
        <f>IFERROR(AVERAGE(G275,G280),0)</f>
        <v>0.2</v>
      </c>
      <c r="I275" s="286"/>
      <c r="J275" s="262">
        <f>SUM(H275,H286,H299)</f>
        <v>0.60000000000000009</v>
      </c>
      <c r="K275" s="221"/>
      <c r="L275" s="133"/>
      <c r="M275" s="133"/>
      <c r="N275" s="133"/>
      <c r="O275" s="133"/>
      <c r="P275" s="133"/>
      <c r="Q275" s="221"/>
      <c r="R275" s="221"/>
      <c r="S275" s="221"/>
      <c r="T275" s="221"/>
      <c r="U275" s="221"/>
      <c r="V275" s="221"/>
      <c r="W275" s="221"/>
      <c r="X275" s="221"/>
      <c r="Y275" s="221"/>
      <c r="Z275" s="221"/>
    </row>
    <row r="276" spans="1:26" ht="12.75" customHeight="1" x14ac:dyDescent="0.15">
      <c r="A276"/>
      <c r="B276" s="284"/>
      <c r="C276" s="209" t="s">
        <v>370</v>
      </c>
      <c r="D276" s="20" t="s">
        <v>501</v>
      </c>
      <c r="E276" s="29"/>
      <c r="F276" s="24"/>
      <c r="G276" s="24"/>
      <c r="H276" s="118"/>
      <c r="I276" s="287"/>
      <c r="J276" s="263"/>
      <c r="K276" s="221"/>
      <c r="L276" s="133"/>
      <c r="M276" s="133"/>
      <c r="N276" s="133"/>
      <c r="O276" s="133"/>
      <c r="P276" s="133"/>
      <c r="Q276" s="221"/>
      <c r="R276" s="221"/>
      <c r="S276" s="221"/>
      <c r="T276" s="221"/>
      <c r="U276" s="221"/>
      <c r="V276" s="221"/>
      <c r="W276" s="221"/>
      <c r="X276" s="221"/>
      <c r="Y276" s="221"/>
      <c r="Z276" s="221"/>
    </row>
    <row r="277" spans="1:26" ht="12.75" customHeight="1" x14ac:dyDescent="0.15">
      <c r="A277"/>
      <c r="B277" s="284"/>
      <c r="C277" s="210" t="s">
        <v>370</v>
      </c>
      <c r="D277" s="20" t="s">
        <v>501</v>
      </c>
      <c r="E277" s="30"/>
      <c r="F277" s="25"/>
      <c r="G277" s="25"/>
      <c r="H277" s="116"/>
      <c r="I277" s="287"/>
      <c r="J277" s="263"/>
      <c r="K277" s="221"/>
      <c r="L277" s="133"/>
      <c r="M277" s="133"/>
      <c r="N277" s="133"/>
      <c r="O277" s="133"/>
      <c r="P277" s="133"/>
      <c r="Q277" s="221"/>
      <c r="R277" s="221"/>
      <c r="S277" s="221"/>
      <c r="T277" s="221"/>
      <c r="U277" s="221"/>
      <c r="V277" s="221"/>
      <c r="W277" s="221"/>
      <c r="X277" s="221"/>
      <c r="Y277" s="221"/>
      <c r="Z277" s="221"/>
    </row>
    <row r="278" spans="1:26" ht="12.75" customHeight="1" x14ac:dyDescent="0.15">
      <c r="A278"/>
      <c r="B278" s="284"/>
      <c r="C278" s="210" t="s">
        <v>370</v>
      </c>
      <c r="D278" s="20" t="s">
        <v>501</v>
      </c>
      <c r="E278" s="30"/>
      <c r="F278" s="25"/>
      <c r="G278" s="25"/>
      <c r="H278" s="116"/>
      <c r="I278" s="287"/>
      <c r="J278" s="263"/>
      <c r="K278" s="221"/>
      <c r="L278" s="133"/>
      <c r="M278" s="133"/>
      <c r="N278" s="133"/>
      <c r="O278" s="133"/>
      <c r="P278" s="133"/>
      <c r="Q278" s="221"/>
      <c r="R278" s="221"/>
      <c r="S278" s="221"/>
      <c r="T278" s="221"/>
      <c r="U278" s="221"/>
      <c r="V278" s="221"/>
      <c r="W278" s="221"/>
      <c r="X278" s="221"/>
      <c r="Y278" s="221"/>
      <c r="Z278" s="221"/>
    </row>
    <row r="279" spans="1:26" ht="12.75" customHeight="1" x14ac:dyDescent="0.15">
      <c r="A279"/>
      <c r="B279" s="284"/>
      <c r="C279" s="212"/>
      <c r="D279" s="21"/>
      <c r="E279" s="31"/>
      <c r="F279" s="26"/>
      <c r="G279" s="26"/>
      <c r="H279" s="117"/>
      <c r="I279" s="288"/>
      <c r="J279" s="264"/>
      <c r="K279" s="221"/>
      <c r="L279" s="133"/>
      <c r="M279" s="133"/>
      <c r="N279" s="133"/>
      <c r="O279" s="133"/>
      <c r="P279" s="133"/>
      <c r="Q279" s="221"/>
      <c r="R279" s="221"/>
      <c r="S279" s="221"/>
      <c r="T279" s="221"/>
      <c r="U279" s="221"/>
      <c r="V279" s="221"/>
      <c r="W279" s="221"/>
      <c r="X279" s="221"/>
      <c r="Y279" s="221"/>
      <c r="Z279" s="221"/>
    </row>
    <row r="280" spans="1:26" ht="12.75" customHeight="1" x14ac:dyDescent="0.15">
      <c r="A280"/>
      <c r="B280" s="284"/>
      <c r="C280" s="352" t="s">
        <v>500</v>
      </c>
      <c r="D280" s="353"/>
      <c r="E280" s="22" t="s">
        <v>490</v>
      </c>
      <c r="F280" s="18">
        <v>21</v>
      </c>
      <c r="G280" s="18">
        <f>IFERROR(VLOOKUP(E280,AnswerCTBL,2,FALSE),0)</f>
        <v>0.2</v>
      </c>
      <c r="H280" s="104"/>
      <c r="I280" s="286"/>
      <c r="J280" s="11"/>
      <c r="K280" s="221"/>
      <c r="L280" s="133"/>
      <c r="M280" s="133"/>
      <c r="N280" s="133"/>
      <c r="O280" s="133"/>
      <c r="P280" s="133"/>
      <c r="Q280" s="221"/>
      <c r="R280" s="221"/>
      <c r="S280" s="221"/>
      <c r="T280" s="221"/>
      <c r="U280" s="221"/>
      <c r="V280" s="221"/>
      <c r="W280" s="221"/>
      <c r="X280" s="221"/>
      <c r="Y280" s="221"/>
      <c r="Z280" s="221"/>
    </row>
    <row r="281" spans="1:26" ht="12.75" customHeight="1" x14ac:dyDescent="0.15">
      <c r="A281"/>
      <c r="B281" s="284"/>
      <c r="C281" s="209" t="s">
        <v>370</v>
      </c>
      <c r="D281" s="20" t="s">
        <v>501</v>
      </c>
      <c r="E281" s="29"/>
      <c r="F281" s="24"/>
      <c r="G281" s="24"/>
      <c r="H281" s="118"/>
      <c r="I281" s="287"/>
      <c r="J281" s="11"/>
      <c r="K281" s="221"/>
      <c r="L281" s="133"/>
      <c r="M281" s="133"/>
      <c r="N281" s="133"/>
      <c r="O281" s="133"/>
      <c r="P281" s="133"/>
      <c r="Q281" s="221"/>
      <c r="R281" s="221"/>
      <c r="S281" s="221"/>
      <c r="T281" s="221"/>
      <c r="U281" s="221"/>
      <c r="V281" s="221"/>
      <c r="W281" s="221"/>
      <c r="X281" s="221"/>
      <c r="Y281" s="221"/>
      <c r="Z281" s="221"/>
    </row>
    <row r="282" spans="1:26" ht="12.75" customHeight="1" x14ac:dyDescent="0.15">
      <c r="A282"/>
      <c r="B282" s="284"/>
      <c r="C282" s="210" t="s">
        <v>370</v>
      </c>
      <c r="D282" s="20" t="s">
        <v>501</v>
      </c>
      <c r="E282" s="30"/>
      <c r="F282" s="25"/>
      <c r="G282" s="25"/>
      <c r="H282" s="116"/>
      <c r="I282" s="287"/>
      <c r="J282" s="11"/>
      <c r="K282" s="221"/>
      <c r="L282" s="133"/>
      <c r="M282" s="133"/>
      <c r="N282" s="133"/>
      <c r="O282" s="133"/>
      <c r="P282" s="133"/>
      <c r="Q282" s="221"/>
      <c r="R282" s="221"/>
      <c r="S282" s="221"/>
      <c r="T282" s="221"/>
      <c r="U282" s="221"/>
      <c r="V282" s="221"/>
      <c r="W282" s="221"/>
      <c r="X282" s="221"/>
      <c r="Y282" s="221"/>
      <c r="Z282" s="221"/>
    </row>
    <row r="283" spans="1:26" ht="12.75" customHeight="1" x14ac:dyDescent="0.15">
      <c r="A283"/>
      <c r="B283" s="284"/>
      <c r="C283" s="210" t="s">
        <v>370</v>
      </c>
      <c r="D283" s="20" t="s">
        <v>501</v>
      </c>
      <c r="E283" s="30"/>
      <c r="F283" s="25"/>
      <c r="G283" s="25"/>
      <c r="H283" s="116"/>
      <c r="I283" s="287"/>
      <c r="J283" s="11"/>
      <c r="K283" s="221"/>
      <c r="L283" s="133"/>
      <c r="M283" s="133"/>
      <c r="N283" s="133"/>
      <c r="O283" s="133"/>
      <c r="P283" s="133"/>
      <c r="Q283" s="221"/>
      <c r="R283" s="221"/>
      <c r="S283" s="221"/>
      <c r="T283" s="221"/>
      <c r="U283" s="221"/>
      <c r="V283" s="221"/>
      <c r="W283" s="221"/>
      <c r="X283" s="221"/>
      <c r="Y283" s="221"/>
      <c r="Z283" s="221"/>
    </row>
    <row r="284" spans="1:26" ht="12.75" customHeight="1" x14ac:dyDescent="0.15">
      <c r="A284"/>
      <c r="B284" s="284"/>
      <c r="C284" s="212"/>
      <c r="D284" s="21"/>
      <c r="E284" s="31"/>
      <c r="F284" s="26"/>
      <c r="G284" s="26"/>
      <c r="H284" s="117"/>
      <c r="I284" s="288"/>
      <c r="J284" s="11"/>
      <c r="K284" s="221"/>
      <c r="L284" s="133"/>
      <c r="M284" s="133"/>
      <c r="N284" s="133"/>
      <c r="O284" s="133"/>
      <c r="P284" s="133"/>
      <c r="Q284" s="221"/>
      <c r="R284" s="221"/>
      <c r="S284" s="221"/>
      <c r="T284" s="221"/>
      <c r="U284" s="221"/>
      <c r="V284" s="221"/>
      <c r="W284" s="221"/>
      <c r="X284" s="221"/>
      <c r="Y284" s="221"/>
      <c r="Z284" s="221"/>
    </row>
    <row r="285" spans="1:26" ht="12.75" customHeight="1" x14ac:dyDescent="0.15">
      <c r="A285"/>
      <c r="B285" s="317"/>
      <c r="C285" s="300"/>
      <c r="D285" s="300"/>
      <c r="E285" s="300"/>
      <c r="F285" s="300"/>
      <c r="G285" s="300"/>
      <c r="H285" s="300"/>
      <c r="I285" s="318"/>
      <c r="J285" s="11"/>
      <c r="K285" s="221"/>
      <c r="L285" s="133"/>
      <c r="M285" s="133"/>
      <c r="N285" s="133"/>
      <c r="O285" s="133"/>
      <c r="P285" s="133"/>
      <c r="Q285" s="221"/>
      <c r="R285" s="221"/>
      <c r="S285" s="221"/>
      <c r="T285" s="221"/>
      <c r="U285" s="221"/>
      <c r="V285" s="221"/>
      <c r="W285" s="221"/>
      <c r="X285" s="221"/>
      <c r="Y285" s="221"/>
      <c r="Z285" s="221"/>
    </row>
    <row r="286" spans="1:26" ht="12.75" customHeight="1" x14ac:dyDescent="0.15">
      <c r="A286"/>
      <c r="B286" s="283" t="s">
        <v>512</v>
      </c>
      <c r="C286" s="294" t="s">
        <v>500</v>
      </c>
      <c r="D286" s="295"/>
      <c r="E286" s="5" t="s">
        <v>490</v>
      </c>
      <c r="F286" s="18">
        <v>22</v>
      </c>
      <c r="G286" s="18">
        <f>IFERROR(VLOOKUP(E286,AnswerCTBL,2,FALSE),0)</f>
        <v>0.2</v>
      </c>
      <c r="H286" s="104">
        <f>IFERROR(AVERAGE(G286,G293),0)</f>
        <v>0.2</v>
      </c>
      <c r="I286" s="286"/>
      <c r="J286" s="11"/>
      <c r="K286" s="221"/>
      <c r="L286" s="133"/>
      <c r="M286" s="133"/>
      <c r="N286" s="133"/>
      <c r="O286" s="133"/>
      <c r="P286" s="133"/>
      <c r="Q286" s="221"/>
      <c r="R286" s="221"/>
      <c r="S286" s="221"/>
      <c r="T286" s="221"/>
      <c r="U286" s="221"/>
      <c r="V286" s="221"/>
      <c r="W286" s="221"/>
      <c r="X286" s="221"/>
      <c r="Y286" s="221"/>
      <c r="Z286" s="221"/>
    </row>
    <row r="287" spans="1:26" ht="12.75" customHeight="1" x14ac:dyDescent="0.15">
      <c r="A287"/>
      <c r="B287" s="284"/>
      <c r="C287" s="209" t="s">
        <v>370</v>
      </c>
      <c r="D287" s="20" t="s">
        <v>501</v>
      </c>
      <c r="E287" s="29"/>
      <c r="F287" s="24"/>
      <c r="G287" s="24"/>
      <c r="H287" s="118"/>
      <c r="I287" s="287"/>
      <c r="J287" s="11"/>
      <c r="K287" s="221"/>
      <c r="L287" s="133"/>
      <c r="M287" s="133"/>
      <c r="N287" s="133"/>
      <c r="O287" s="133"/>
      <c r="P287" s="133"/>
      <c r="Q287" s="221"/>
      <c r="R287" s="221"/>
      <c r="S287" s="221"/>
      <c r="T287" s="221"/>
      <c r="U287" s="221"/>
      <c r="V287" s="221"/>
      <c r="W287" s="221"/>
      <c r="X287" s="221"/>
      <c r="Y287" s="221"/>
      <c r="Z287" s="221"/>
    </row>
    <row r="288" spans="1:26" ht="12.75" customHeight="1" x14ac:dyDescent="0.15">
      <c r="A288"/>
      <c r="B288" s="284"/>
      <c r="C288" s="210" t="s">
        <v>370</v>
      </c>
      <c r="D288" s="20" t="s">
        <v>501</v>
      </c>
      <c r="E288" s="30"/>
      <c r="F288" s="25"/>
      <c r="G288" s="25"/>
      <c r="H288" s="116"/>
      <c r="I288" s="287"/>
      <c r="J288" s="11"/>
      <c r="K288" s="221"/>
      <c r="L288" s="133"/>
      <c r="M288" s="133"/>
      <c r="N288" s="133"/>
      <c r="O288" s="133"/>
      <c r="P288" s="133"/>
      <c r="Q288" s="221"/>
      <c r="R288" s="221"/>
      <c r="S288" s="221"/>
      <c r="T288" s="221"/>
      <c r="U288" s="221"/>
      <c r="V288" s="221"/>
      <c r="W288" s="221"/>
      <c r="X288" s="221"/>
      <c r="Y288" s="221"/>
      <c r="Z288" s="221"/>
    </row>
    <row r="289" spans="1:26" ht="12.75" customHeight="1" x14ac:dyDescent="0.15">
      <c r="A289"/>
      <c r="B289" s="284"/>
      <c r="C289" s="210" t="s">
        <v>370</v>
      </c>
      <c r="D289" s="20" t="s">
        <v>501</v>
      </c>
      <c r="E289" s="30"/>
      <c r="F289" s="25"/>
      <c r="G289" s="25"/>
      <c r="H289" s="116"/>
      <c r="I289" s="287"/>
      <c r="J289" s="11"/>
      <c r="K289" s="221"/>
      <c r="L289" s="133"/>
      <c r="M289" s="133"/>
      <c r="N289" s="133"/>
      <c r="O289" s="133"/>
      <c r="P289" s="133"/>
      <c r="Q289" s="221"/>
      <c r="R289" s="221"/>
      <c r="S289" s="221"/>
      <c r="T289" s="221"/>
      <c r="U289" s="221"/>
      <c r="V289" s="221"/>
      <c r="W289" s="221"/>
      <c r="X289" s="221"/>
      <c r="Y289" s="221"/>
      <c r="Z289" s="221"/>
    </row>
    <row r="290" spans="1:26" ht="12.75" customHeight="1" x14ac:dyDescent="0.15">
      <c r="A290"/>
      <c r="B290" s="284"/>
      <c r="C290" s="210" t="s">
        <v>370</v>
      </c>
      <c r="D290" s="20" t="s">
        <v>501</v>
      </c>
      <c r="E290" s="30"/>
      <c r="F290" s="25"/>
      <c r="G290" s="25"/>
      <c r="H290" s="116"/>
      <c r="I290" s="287"/>
      <c r="J290" s="11"/>
      <c r="K290" s="221"/>
      <c r="L290" s="133"/>
      <c r="M290" s="133"/>
      <c r="N290" s="133"/>
      <c r="O290" s="133"/>
      <c r="P290" s="133"/>
      <c r="Q290" s="221"/>
      <c r="R290" s="221"/>
      <c r="S290" s="221"/>
      <c r="T290" s="221"/>
      <c r="U290" s="221"/>
      <c r="V290" s="221"/>
      <c r="W290" s="221"/>
      <c r="X290" s="221"/>
      <c r="Y290" s="221"/>
      <c r="Z290" s="221"/>
    </row>
    <row r="291" spans="1:26" ht="12.75" customHeight="1" x14ac:dyDescent="0.15">
      <c r="A291"/>
      <c r="B291" s="284"/>
      <c r="C291" s="210" t="s">
        <v>370</v>
      </c>
      <c r="D291" s="20" t="s">
        <v>501</v>
      </c>
      <c r="E291" s="30"/>
      <c r="F291" s="25"/>
      <c r="G291" s="25"/>
      <c r="H291" s="116"/>
      <c r="I291" s="287"/>
      <c r="J291" s="11"/>
      <c r="K291" s="221"/>
      <c r="L291" s="133"/>
      <c r="M291" s="133"/>
      <c r="N291" s="133"/>
      <c r="O291" s="133"/>
      <c r="P291" s="133"/>
      <c r="Q291" s="221"/>
      <c r="R291" s="221"/>
      <c r="S291" s="221"/>
      <c r="T291" s="221"/>
      <c r="U291" s="221"/>
      <c r="V291" s="221"/>
      <c r="W291" s="221"/>
      <c r="X291" s="221"/>
      <c r="Y291" s="221"/>
      <c r="Z291" s="221"/>
    </row>
    <row r="292" spans="1:26" ht="12.75" customHeight="1" x14ac:dyDescent="0.15">
      <c r="A292"/>
      <c r="B292" s="284"/>
      <c r="C292" s="212"/>
      <c r="D292" s="21"/>
      <c r="E292" s="31"/>
      <c r="F292" s="26"/>
      <c r="G292" s="26"/>
      <c r="H292" s="117"/>
      <c r="I292" s="288"/>
      <c r="J292" s="11"/>
      <c r="K292" s="221"/>
      <c r="L292" s="133"/>
      <c r="M292" s="133"/>
      <c r="N292" s="133"/>
      <c r="O292" s="133"/>
      <c r="P292" s="133"/>
      <c r="Q292" s="221"/>
      <c r="R292" s="221"/>
      <c r="S292" s="221"/>
      <c r="T292" s="221"/>
      <c r="U292" s="221"/>
      <c r="V292" s="221"/>
      <c r="W292" s="221"/>
      <c r="X292" s="221"/>
      <c r="Y292" s="221"/>
      <c r="Z292" s="221"/>
    </row>
    <row r="293" spans="1:26" ht="12.75" customHeight="1" x14ac:dyDescent="0.15">
      <c r="A293"/>
      <c r="B293" s="284"/>
      <c r="C293" s="292" t="s">
        <v>500</v>
      </c>
      <c r="D293" s="293"/>
      <c r="E293" s="22" t="s">
        <v>490</v>
      </c>
      <c r="F293" s="18">
        <v>23</v>
      </c>
      <c r="G293" s="18">
        <f>IFERROR(VLOOKUP(E293,AnswerCTBL,2,FALSE),0)</f>
        <v>0.2</v>
      </c>
      <c r="H293" s="104"/>
      <c r="I293" s="286"/>
      <c r="J293" s="11"/>
      <c r="K293" s="221"/>
      <c r="L293" s="133"/>
      <c r="M293" s="133"/>
      <c r="N293" s="133"/>
      <c r="O293" s="133"/>
      <c r="P293" s="133"/>
      <c r="Q293" s="221"/>
      <c r="R293" s="221"/>
      <c r="S293" s="221"/>
      <c r="T293" s="221"/>
      <c r="U293" s="221"/>
      <c r="V293" s="221"/>
      <c r="W293" s="221"/>
      <c r="X293" s="221"/>
      <c r="Y293" s="221"/>
      <c r="Z293" s="221"/>
    </row>
    <row r="294" spans="1:26" ht="12.75" customHeight="1" x14ac:dyDescent="0.15">
      <c r="A294"/>
      <c r="B294" s="284"/>
      <c r="C294" s="209" t="s">
        <v>370</v>
      </c>
      <c r="D294" s="20" t="s">
        <v>501</v>
      </c>
      <c r="E294" s="29"/>
      <c r="F294" s="24"/>
      <c r="G294" s="24"/>
      <c r="H294" s="118"/>
      <c r="I294" s="287"/>
      <c r="J294" s="11"/>
      <c r="K294" s="221"/>
      <c r="L294" s="133"/>
      <c r="M294" s="133"/>
      <c r="N294" s="133"/>
      <c r="O294" s="133"/>
      <c r="P294" s="133"/>
      <c r="Q294" s="221"/>
      <c r="R294" s="221"/>
      <c r="S294" s="221"/>
      <c r="T294" s="221"/>
      <c r="U294" s="221"/>
      <c r="V294" s="221"/>
      <c r="W294" s="221"/>
      <c r="X294" s="221"/>
      <c r="Y294" s="221"/>
      <c r="Z294" s="221"/>
    </row>
    <row r="295" spans="1:26" ht="12.75" customHeight="1" x14ac:dyDescent="0.15">
      <c r="A295"/>
      <c r="B295" s="284"/>
      <c r="C295" s="210" t="s">
        <v>370</v>
      </c>
      <c r="D295" s="20" t="s">
        <v>501</v>
      </c>
      <c r="E295" s="30"/>
      <c r="F295" s="25"/>
      <c r="G295" s="25"/>
      <c r="H295" s="116"/>
      <c r="I295" s="287"/>
      <c r="J295" s="11"/>
      <c r="K295" s="221"/>
      <c r="L295" s="133"/>
      <c r="M295" s="133"/>
      <c r="N295" s="133"/>
      <c r="O295" s="133"/>
      <c r="P295" s="133"/>
      <c r="Q295" s="221"/>
      <c r="R295" s="221"/>
      <c r="S295" s="221"/>
      <c r="T295" s="221"/>
      <c r="U295" s="221"/>
      <c r="V295" s="221"/>
      <c r="W295" s="221"/>
      <c r="X295" s="221"/>
      <c r="Y295" s="221"/>
      <c r="Z295" s="221"/>
    </row>
    <row r="296" spans="1:26" ht="12.75" customHeight="1" x14ac:dyDescent="0.15">
      <c r="A296"/>
      <c r="B296" s="284"/>
      <c r="C296" s="210" t="s">
        <v>370</v>
      </c>
      <c r="D296" s="20" t="s">
        <v>501</v>
      </c>
      <c r="E296" s="30"/>
      <c r="F296" s="25"/>
      <c r="G296" s="25"/>
      <c r="H296" s="116"/>
      <c r="I296" s="287"/>
      <c r="J296" s="11"/>
      <c r="K296" s="221"/>
      <c r="L296" s="133"/>
      <c r="M296" s="133"/>
      <c r="N296" s="133"/>
      <c r="O296" s="133"/>
      <c r="P296" s="133"/>
      <c r="Q296" s="221"/>
      <c r="R296" s="221"/>
      <c r="S296" s="221"/>
      <c r="T296" s="221"/>
      <c r="U296" s="221"/>
      <c r="V296" s="221"/>
      <c r="W296" s="221"/>
      <c r="X296" s="221"/>
      <c r="Y296" s="221"/>
      <c r="Z296" s="221"/>
    </row>
    <row r="297" spans="1:26" ht="12.75" customHeight="1" x14ac:dyDescent="0.15">
      <c r="A297"/>
      <c r="B297" s="285"/>
      <c r="C297" s="212"/>
      <c r="D297" s="21"/>
      <c r="E297" s="31"/>
      <c r="F297" s="26"/>
      <c r="G297" s="26"/>
      <c r="H297" s="117"/>
      <c r="I297" s="288"/>
      <c r="J297" s="11"/>
      <c r="K297" s="221"/>
      <c r="L297" s="133"/>
      <c r="M297" s="133"/>
      <c r="N297" s="133"/>
      <c r="O297" s="133"/>
      <c r="P297" s="133"/>
      <c r="Q297" s="221"/>
      <c r="R297" s="221"/>
      <c r="S297" s="221"/>
      <c r="T297" s="221"/>
      <c r="U297" s="221"/>
      <c r="V297" s="221"/>
      <c r="W297" s="221"/>
      <c r="X297" s="221"/>
      <c r="Y297" s="221"/>
      <c r="Z297" s="221"/>
    </row>
    <row r="298" spans="1:26" ht="12.75" customHeight="1" x14ac:dyDescent="0.15">
      <c r="A298"/>
      <c r="B298" s="317"/>
      <c r="C298" s="300"/>
      <c r="D298" s="300"/>
      <c r="E298" s="300"/>
      <c r="F298" s="300"/>
      <c r="G298" s="300"/>
      <c r="H298" s="300"/>
      <c r="I298" s="318"/>
      <c r="J298" s="11"/>
      <c r="K298" s="221"/>
      <c r="L298" s="133"/>
      <c r="M298" s="133"/>
      <c r="N298" s="133"/>
      <c r="O298" s="133"/>
      <c r="P298" s="133"/>
      <c r="Q298" s="221"/>
      <c r="R298" s="221"/>
      <c r="S298" s="221"/>
      <c r="T298" s="221"/>
      <c r="U298" s="221"/>
      <c r="V298" s="221"/>
      <c r="W298" s="221"/>
      <c r="X298" s="221"/>
      <c r="Y298" s="221"/>
      <c r="Z298" s="221"/>
    </row>
    <row r="299" spans="1:26" ht="12.75" customHeight="1" x14ac:dyDescent="0.15">
      <c r="A299"/>
      <c r="B299" s="283" t="s">
        <v>513</v>
      </c>
      <c r="C299" s="294" t="s">
        <v>500</v>
      </c>
      <c r="D299" s="295"/>
      <c r="E299" s="5" t="s">
        <v>494</v>
      </c>
      <c r="F299" s="18">
        <v>24</v>
      </c>
      <c r="G299" s="18">
        <f>IFERROR(VLOOKUP(E299,AnswerFTBL,2,FALSE),0)</f>
        <v>0.2</v>
      </c>
      <c r="H299" s="104">
        <f>IFERROR(AVERAGE(G299,G305),0)</f>
        <v>0.2</v>
      </c>
      <c r="I299" s="286"/>
      <c r="J299" s="11"/>
      <c r="K299" s="221"/>
      <c r="L299" s="133"/>
      <c r="M299" s="133"/>
      <c r="N299" s="133"/>
      <c r="O299" s="133"/>
      <c r="P299" s="133"/>
      <c r="Q299" s="221"/>
      <c r="R299" s="221"/>
      <c r="S299" s="221"/>
      <c r="T299" s="221"/>
      <c r="U299" s="221"/>
      <c r="V299" s="221"/>
      <c r="W299" s="221"/>
      <c r="X299" s="221"/>
      <c r="Y299" s="221"/>
      <c r="Z299" s="221"/>
    </row>
    <row r="300" spans="1:26" ht="12.75" customHeight="1" x14ac:dyDescent="0.15">
      <c r="A300"/>
      <c r="B300" s="284"/>
      <c r="C300" s="209" t="s">
        <v>370</v>
      </c>
      <c r="D300" s="20" t="s">
        <v>501</v>
      </c>
      <c r="E300" s="29"/>
      <c r="F300" s="24"/>
      <c r="G300" s="24"/>
      <c r="H300" s="118"/>
      <c r="I300" s="287"/>
      <c r="J300" s="11"/>
      <c r="K300" s="221"/>
      <c r="L300" s="133"/>
      <c r="M300" s="133"/>
      <c r="N300" s="133"/>
      <c r="O300" s="133"/>
      <c r="P300" s="133"/>
      <c r="Q300" s="221"/>
      <c r="R300" s="221"/>
      <c r="S300" s="221"/>
      <c r="T300" s="221"/>
      <c r="U300" s="221"/>
      <c r="V300" s="221"/>
      <c r="W300" s="221"/>
      <c r="X300" s="221"/>
      <c r="Y300" s="221"/>
      <c r="Z300" s="221"/>
    </row>
    <row r="301" spans="1:26" ht="12.75" customHeight="1" x14ac:dyDescent="0.15">
      <c r="A301"/>
      <c r="B301" s="284"/>
      <c r="C301" s="210" t="s">
        <v>370</v>
      </c>
      <c r="D301" s="20" t="s">
        <v>501</v>
      </c>
      <c r="E301" s="30"/>
      <c r="F301" s="25"/>
      <c r="G301" s="25"/>
      <c r="H301" s="116"/>
      <c r="I301" s="287"/>
      <c r="J301" s="11"/>
      <c r="K301" s="221"/>
      <c r="L301" s="133"/>
      <c r="M301" s="133"/>
      <c r="N301" s="133"/>
      <c r="O301" s="133"/>
      <c r="P301" s="133"/>
      <c r="Q301" s="221"/>
      <c r="R301" s="221"/>
      <c r="S301" s="221"/>
      <c r="T301" s="221"/>
      <c r="U301" s="221"/>
      <c r="V301" s="221"/>
      <c r="W301" s="221"/>
      <c r="X301" s="221"/>
      <c r="Y301" s="221"/>
      <c r="Z301" s="221"/>
    </row>
    <row r="302" spans="1:26" ht="12.75" customHeight="1" x14ac:dyDescent="0.15">
      <c r="A302"/>
      <c r="B302" s="284"/>
      <c r="C302" s="210" t="s">
        <v>370</v>
      </c>
      <c r="D302" s="20" t="s">
        <v>501</v>
      </c>
      <c r="E302" s="30"/>
      <c r="F302" s="25"/>
      <c r="G302" s="25"/>
      <c r="H302" s="116"/>
      <c r="I302" s="287"/>
      <c r="J302" s="11"/>
      <c r="K302" s="221"/>
      <c r="L302" s="133"/>
      <c r="M302" s="133"/>
      <c r="N302" s="133"/>
      <c r="O302" s="133"/>
      <c r="P302" s="133"/>
      <c r="Q302" s="221"/>
      <c r="R302" s="221"/>
      <c r="S302" s="221"/>
      <c r="T302" s="221"/>
      <c r="U302" s="221"/>
      <c r="V302" s="221"/>
      <c r="W302" s="221"/>
      <c r="X302" s="221"/>
      <c r="Y302" s="221"/>
      <c r="Z302" s="221"/>
    </row>
    <row r="303" spans="1:26" ht="12.75" customHeight="1" x14ac:dyDescent="0.15">
      <c r="A303"/>
      <c r="B303" s="284"/>
      <c r="C303" s="210" t="s">
        <v>370</v>
      </c>
      <c r="D303" s="20" t="s">
        <v>501</v>
      </c>
      <c r="E303" s="30"/>
      <c r="F303" s="25"/>
      <c r="G303" s="25"/>
      <c r="H303" s="116"/>
      <c r="I303" s="287"/>
      <c r="J303" s="11"/>
      <c r="K303" s="221"/>
      <c r="L303" s="133"/>
      <c r="M303" s="133"/>
      <c r="N303" s="133"/>
      <c r="O303" s="133"/>
      <c r="P303" s="133"/>
      <c r="Q303" s="221"/>
      <c r="R303" s="221"/>
      <c r="S303" s="221"/>
      <c r="T303" s="221"/>
      <c r="U303" s="221"/>
      <c r="V303" s="221"/>
      <c r="W303" s="221"/>
      <c r="X303" s="221"/>
      <c r="Y303" s="221"/>
      <c r="Z303" s="221"/>
    </row>
    <row r="304" spans="1:26" ht="12.75" customHeight="1" x14ac:dyDescent="0.15">
      <c r="A304"/>
      <c r="B304" s="284"/>
      <c r="C304" s="212"/>
      <c r="D304" s="21"/>
      <c r="E304" s="31"/>
      <c r="F304" s="26"/>
      <c r="G304" s="26"/>
      <c r="H304" s="117"/>
      <c r="I304" s="288"/>
      <c r="J304" s="11"/>
      <c r="K304" s="221"/>
      <c r="L304" s="133"/>
      <c r="M304" s="133"/>
      <c r="N304" s="133"/>
      <c r="O304" s="133"/>
      <c r="P304" s="133"/>
      <c r="Q304" s="221"/>
      <c r="R304" s="221"/>
      <c r="S304" s="221"/>
      <c r="T304" s="221"/>
      <c r="U304" s="221"/>
      <c r="V304" s="221"/>
      <c r="W304" s="221"/>
      <c r="X304" s="221"/>
      <c r="Y304" s="221"/>
      <c r="Z304" s="221"/>
    </row>
    <row r="305" spans="1:26" ht="12.75" customHeight="1" x14ac:dyDescent="0.15">
      <c r="A305"/>
      <c r="B305" s="284"/>
      <c r="C305" s="292" t="s">
        <v>500</v>
      </c>
      <c r="D305" s="293"/>
      <c r="E305" s="22" t="s">
        <v>425</v>
      </c>
      <c r="F305" s="18">
        <v>25</v>
      </c>
      <c r="G305" s="18">
        <f>IFERROR(VLOOKUP(E305,AnswerDTBL,2,FALSE),0)</f>
        <v>0.2</v>
      </c>
      <c r="H305" s="104"/>
      <c r="I305" s="286"/>
      <c r="J305" s="11"/>
      <c r="K305" s="221"/>
      <c r="L305" s="133"/>
      <c r="M305" s="133"/>
      <c r="N305" s="133"/>
      <c r="O305" s="133"/>
      <c r="P305" s="133"/>
      <c r="Q305" s="221"/>
      <c r="R305" s="221"/>
      <c r="S305" s="221"/>
      <c r="T305" s="221"/>
      <c r="U305" s="221"/>
      <c r="V305" s="221"/>
      <c r="W305" s="221"/>
      <c r="X305" s="221"/>
      <c r="Y305" s="221"/>
      <c r="Z305" s="221"/>
    </row>
    <row r="306" spans="1:26" ht="12.75" customHeight="1" x14ac:dyDescent="0.15">
      <c r="A306"/>
      <c r="B306" s="284"/>
      <c r="C306" s="209" t="s">
        <v>370</v>
      </c>
      <c r="D306" s="20" t="s">
        <v>501</v>
      </c>
      <c r="E306" s="29"/>
      <c r="F306" s="24"/>
      <c r="G306" s="24"/>
      <c r="H306" s="118"/>
      <c r="I306" s="287"/>
      <c r="J306" s="11"/>
      <c r="K306" s="221"/>
      <c r="L306" s="133"/>
      <c r="M306" s="133"/>
      <c r="N306" s="133"/>
      <c r="O306" s="133"/>
      <c r="P306" s="133"/>
      <c r="Q306" s="221"/>
      <c r="R306" s="221"/>
      <c r="S306" s="221"/>
      <c r="T306" s="221"/>
      <c r="U306" s="221"/>
      <c r="V306" s="221"/>
      <c r="W306" s="221"/>
      <c r="X306" s="221"/>
      <c r="Y306" s="221"/>
      <c r="Z306" s="221"/>
    </row>
    <row r="307" spans="1:26" ht="12.75" customHeight="1" x14ac:dyDescent="0.15">
      <c r="A307"/>
      <c r="B307" s="284"/>
      <c r="C307" s="210" t="s">
        <v>370</v>
      </c>
      <c r="D307" s="20" t="s">
        <v>501</v>
      </c>
      <c r="E307" s="30"/>
      <c r="F307" s="25"/>
      <c r="G307" s="25"/>
      <c r="H307" s="116"/>
      <c r="I307" s="287"/>
      <c r="J307" s="11"/>
      <c r="K307" s="221"/>
      <c r="L307" s="133"/>
      <c r="M307" s="133"/>
      <c r="N307" s="133"/>
      <c r="O307" s="133"/>
      <c r="P307" s="133"/>
      <c r="Q307" s="221"/>
      <c r="R307" s="221"/>
      <c r="S307" s="221"/>
      <c r="T307" s="221"/>
      <c r="U307" s="221"/>
      <c r="V307" s="221"/>
      <c r="W307" s="221"/>
      <c r="X307" s="221"/>
      <c r="Y307" s="221"/>
      <c r="Z307" s="221"/>
    </row>
    <row r="308" spans="1:26" ht="12.75" customHeight="1" x14ac:dyDescent="0.15">
      <c r="A308"/>
      <c r="B308" s="284"/>
      <c r="C308" s="210" t="s">
        <v>370</v>
      </c>
      <c r="D308" s="20" t="s">
        <v>501</v>
      </c>
      <c r="E308" s="30"/>
      <c r="F308" s="25"/>
      <c r="G308" s="25"/>
      <c r="H308" s="116"/>
      <c r="I308" s="287"/>
      <c r="J308" s="11"/>
      <c r="K308" s="221"/>
      <c r="L308" s="133"/>
      <c r="M308" s="133"/>
      <c r="N308" s="133"/>
      <c r="O308" s="133"/>
      <c r="P308" s="133"/>
      <c r="Q308" s="221"/>
      <c r="R308" s="221"/>
      <c r="S308" s="221"/>
      <c r="T308" s="221"/>
      <c r="U308" s="221"/>
      <c r="V308" s="221"/>
      <c r="W308" s="221"/>
      <c r="X308" s="221"/>
      <c r="Y308" s="221"/>
      <c r="Z308" s="221"/>
    </row>
    <row r="309" spans="1:26" ht="12.75" customHeight="1" x14ac:dyDescent="0.15">
      <c r="A309"/>
      <c r="B309" s="284"/>
      <c r="C309" s="210" t="s">
        <v>370</v>
      </c>
      <c r="D309" s="20" t="s">
        <v>501</v>
      </c>
      <c r="E309" s="30"/>
      <c r="F309" s="25"/>
      <c r="G309" s="25"/>
      <c r="H309" s="116"/>
      <c r="I309" s="287"/>
      <c r="J309" s="11"/>
      <c r="K309" s="221"/>
      <c r="L309" s="133"/>
      <c r="M309" s="133"/>
      <c r="N309" s="133"/>
      <c r="O309" s="133"/>
      <c r="P309" s="133"/>
      <c r="Q309" s="221"/>
      <c r="R309" s="221"/>
      <c r="S309" s="221"/>
      <c r="T309" s="221"/>
      <c r="U309" s="221"/>
      <c r="V309" s="221"/>
      <c r="W309" s="221"/>
      <c r="X309" s="221"/>
      <c r="Y309" s="221"/>
      <c r="Z309" s="221"/>
    </row>
    <row r="310" spans="1:26" ht="12.75" customHeight="1" x14ac:dyDescent="0.15">
      <c r="A310"/>
      <c r="B310" s="285"/>
      <c r="C310" s="212"/>
      <c r="D310" s="21"/>
      <c r="E310" s="31"/>
      <c r="F310" s="26"/>
      <c r="G310" s="26"/>
      <c r="H310" s="117"/>
      <c r="I310" s="288"/>
      <c r="J310" s="11"/>
      <c r="K310" s="221"/>
      <c r="L310" s="133"/>
      <c r="M310" s="133"/>
      <c r="N310" s="133"/>
      <c r="O310" s="133"/>
      <c r="P310" s="133"/>
      <c r="Q310" s="221"/>
      <c r="R310" s="221"/>
      <c r="S310" s="221"/>
      <c r="T310" s="221"/>
      <c r="U310" s="221"/>
      <c r="V310" s="221"/>
      <c r="W310" s="221"/>
      <c r="X310" s="221"/>
      <c r="Y310" s="221"/>
      <c r="Z310" s="221"/>
    </row>
    <row r="311" spans="1:26" ht="12" customHeight="1" x14ac:dyDescent="0.15">
      <c r="A311"/>
      <c r="B311" s="347" t="s">
        <v>222</v>
      </c>
      <c r="C311" s="347"/>
      <c r="D311" s="347"/>
      <c r="E311" s="347"/>
      <c r="F311" s="347"/>
      <c r="G311" s="347"/>
      <c r="H311" s="347"/>
      <c r="I311" s="347"/>
      <c r="J311" s="347"/>
      <c r="K311" s="1"/>
      <c r="L311" s="133"/>
      <c r="M311" s="133"/>
      <c r="N311" s="133"/>
      <c r="O311" s="133"/>
      <c r="P311" s="133"/>
      <c r="Q311" s="1"/>
      <c r="R311" s="1"/>
      <c r="S311" s="1"/>
      <c r="T311" s="1"/>
      <c r="U311" s="1"/>
      <c r="V311" s="1"/>
      <c r="W311" s="1"/>
      <c r="X311" s="1"/>
      <c r="Y311" s="1"/>
      <c r="Z311" s="1"/>
    </row>
    <row r="312" spans="1:26" ht="12.75" customHeight="1" x14ac:dyDescent="0.15">
      <c r="A312"/>
      <c r="B312" s="271" t="s">
        <v>223</v>
      </c>
      <c r="C312" s="272"/>
      <c r="D312" s="273"/>
      <c r="E312" s="81" t="s">
        <v>371</v>
      </c>
      <c r="F312" s="81"/>
      <c r="G312" s="81"/>
      <c r="H312" s="123"/>
      <c r="I312" s="82" t="s">
        <v>60</v>
      </c>
      <c r="J312" s="82" t="s">
        <v>368</v>
      </c>
      <c r="K312" s="1"/>
      <c r="L312" s="133"/>
      <c r="M312" s="133"/>
      <c r="N312" s="133"/>
      <c r="O312" s="133"/>
      <c r="P312" s="133"/>
      <c r="Q312" s="1"/>
      <c r="R312" s="1"/>
      <c r="S312" s="1"/>
      <c r="T312" s="1"/>
      <c r="U312" s="1"/>
      <c r="V312" s="1"/>
      <c r="W312" s="1"/>
      <c r="X312" s="1"/>
      <c r="Y312" s="1"/>
      <c r="Z312" s="1"/>
    </row>
    <row r="313" spans="1:26" ht="12.75" customHeight="1" x14ac:dyDescent="0.15">
      <c r="A313"/>
      <c r="B313" s="308" t="s">
        <v>224</v>
      </c>
      <c r="C313" s="294" t="s">
        <v>225</v>
      </c>
      <c r="D313" s="295"/>
      <c r="E313" s="5" t="s">
        <v>490</v>
      </c>
      <c r="F313" s="18">
        <v>1</v>
      </c>
      <c r="G313" s="18">
        <f>IFERROR(VLOOKUP(E313,AnswerCTBL,2,FALSE),0)</f>
        <v>0.2</v>
      </c>
      <c r="H313" s="104">
        <f>IFERROR(AVERAGE(G313,G321),0)</f>
        <v>0.2</v>
      </c>
      <c r="I313" s="286"/>
      <c r="J313" s="289">
        <f>SUM(H313,H328,H339)</f>
        <v>0.60000000000000009</v>
      </c>
      <c r="K313" s="1"/>
      <c r="L313" s="133"/>
      <c r="M313" s="133"/>
      <c r="N313" s="133"/>
      <c r="O313" s="133"/>
      <c r="P313" s="133"/>
      <c r="Q313" s="1"/>
      <c r="R313" s="1"/>
      <c r="S313" s="1"/>
      <c r="T313" s="1"/>
      <c r="U313" s="1"/>
      <c r="V313" s="1"/>
      <c r="W313" s="1"/>
      <c r="X313" s="1"/>
      <c r="Y313" s="1"/>
      <c r="Z313" s="1"/>
    </row>
    <row r="314" spans="1:26" ht="12.75" customHeight="1" x14ac:dyDescent="0.15">
      <c r="A314"/>
      <c r="B314" s="309"/>
      <c r="C314" s="209" t="s">
        <v>370</v>
      </c>
      <c r="D314" s="20" t="s">
        <v>226</v>
      </c>
      <c r="E314" s="29"/>
      <c r="F314" s="24"/>
      <c r="G314" s="24"/>
      <c r="H314" s="118"/>
      <c r="I314" s="287"/>
      <c r="J314" s="290"/>
      <c r="K314" s="1"/>
      <c r="L314" s="133"/>
      <c r="M314" s="133"/>
      <c r="N314" s="133"/>
      <c r="O314" s="133"/>
      <c r="P314" s="133"/>
      <c r="Q314" s="1"/>
      <c r="R314" s="1"/>
      <c r="S314" s="1"/>
      <c r="T314" s="1"/>
      <c r="U314" s="1"/>
      <c r="V314" s="1"/>
      <c r="W314" s="1"/>
      <c r="X314" s="1"/>
      <c r="Y314" s="1"/>
      <c r="Z314" s="1"/>
    </row>
    <row r="315" spans="1:26" ht="28" x14ac:dyDescent="0.15">
      <c r="A315"/>
      <c r="B315" s="309"/>
      <c r="C315" s="210" t="s">
        <v>370</v>
      </c>
      <c r="D315" s="19" t="s">
        <v>227</v>
      </c>
      <c r="E315" s="30"/>
      <c r="F315" s="25"/>
      <c r="G315" s="25"/>
      <c r="H315" s="116"/>
      <c r="I315" s="287"/>
      <c r="J315" s="290"/>
      <c r="K315" s="1"/>
      <c r="L315" s="133"/>
      <c r="M315" s="133"/>
      <c r="N315" s="133"/>
      <c r="O315" s="133"/>
      <c r="P315" s="133"/>
      <c r="Q315" s="1"/>
      <c r="R315" s="1"/>
      <c r="S315" s="1"/>
      <c r="T315" s="1"/>
      <c r="U315" s="1"/>
      <c r="V315" s="1"/>
      <c r="W315" s="1"/>
      <c r="X315" s="1"/>
      <c r="Y315" s="1"/>
      <c r="Z315" s="1"/>
    </row>
    <row r="316" spans="1:26" ht="12.75" customHeight="1" x14ac:dyDescent="0.15">
      <c r="A316"/>
      <c r="B316" s="309"/>
      <c r="C316" s="210" t="s">
        <v>370</v>
      </c>
      <c r="D316" s="19" t="s">
        <v>228</v>
      </c>
      <c r="E316" s="30"/>
      <c r="F316" s="25"/>
      <c r="G316" s="25"/>
      <c r="H316" s="116"/>
      <c r="I316" s="287"/>
      <c r="J316" s="290"/>
      <c r="K316" s="1"/>
      <c r="L316" s="133"/>
      <c r="M316" s="133"/>
      <c r="N316" s="133"/>
      <c r="O316" s="133"/>
      <c r="P316" s="133"/>
      <c r="Q316" s="1"/>
      <c r="R316" s="1"/>
      <c r="S316" s="1"/>
      <c r="T316" s="1"/>
      <c r="U316" s="1"/>
      <c r="V316" s="1"/>
      <c r="W316" s="1"/>
      <c r="X316" s="1"/>
      <c r="Y316" s="1"/>
      <c r="Z316" s="1"/>
    </row>
    <row r="317" spans="1:26" ht="12.75" customHeight="1" x14ac:dyDescent="0.15">
      <c r="A317"/>
      <c r="B317" s="309"/>
      <c r="C317" s="210" t="s">
        <v>370</v>
      </c>
      <c r="D317" s="19" t="s">
        <v>229</v>
      </c>
      <c r="E317" s="30"/>
      <c r="F317" s="25"/>
      <c r="G317" s="25"/>
      <c r="H317" s="116"/>
      <c r="I317" s="287"/>
      <c r="J317" s="291"/>
      <c r="K317" s="1"/>
      <c r="L317" s="133"/>
      <c r="M317" s="133"/>
      <c r="N317" s="133"/>
      <c r="O317" s="133"/>
      <c r="P317" s="133"/>
      <c r="Q317" s="1"/>
      <c r="R317" s="1"/>
      <c r="S317" s="1"/>
      <c r="T317" s="1"/>
      <c r="U317" s="1"/>
      <c r="V317" s="1"/>
      <c r="W317" s="1"/>
      <c r="X317" s="1"/>
      <c r="Y317" s="1"/>
      <c r="Z317" s="1"/>
    </row>
    <row r="318" spans="1:26" ht="12.75" customHeight="1" x14ac:dyDescent="0.15">
      <c r="A318"/>
      <c r="B318" s="309"/>
      <c r="C318" s="210" t="s">
        <v>370</v>
      </c>
      <c r="D318" s="19" t="s">
        <v>230</v>
      </c>
      <c r="E318" s="30"/>
      <c r="F318" s="25"/>
      <c r="G318" s="25"/>
      <c r="H318" s="116"/>
      <c r="I318" s="287"/>
      <c r="J318" s="11"/>
      <c r="K318" s="1"/>
      <c r="L318" s="133"/>
      <c r="M318" s="133"/>
      <c r="N318" s="133"/>
      <c r="O318" s="133"/>
      <c r="P318" s="133"/>
      <c r="Q318" s="1"/>
      <c r="R318" s="1"/>
      <c r="S318" s="1"/>
      <c r="T318" s="1"/>
      <c r="U318" s="1"/>
      <c r="V318" s="1"/>
      <c r="W318" s="1"/>
      <c r="X318" s="1"/>
      <c r="Y318" s="1"/>
      <c r="Z318" s="1"/>
    </row>
    <row r="319" spans="1:26" ht="12.75" customHeight="1" x14ac:dyDescent="0.15">
      <c r="A319"/>
      <c r="B319" s="309"/>
      <c r="C319" s="210" t="s">
        <v>370</v>
      </c>
      <c r="D319" s="19" t="s">
        <v>231</v>
      </c>
      <c r="E319" s="30"/>
      <c r="F319" s="25"/>
      <c r="G319" s="25"/>
      <c r="H319" s="116"/>
      <c r="I319" s="287"/>
      <c r="J319" s="11"/>
      <c r="K319" s="1"/>
      <c r="L319" s="133"/>
      <c r="M319" s="133"/>
      <c r="N319" s="133"/>
      <c r="O319" s="133"/>
      <c r="P319" s="133"/>
      <c r="Q319" s="1"/>
      <c r="R319" s="1"/>
      <c r="S319" s="1"/>
      <c r="T319" s="1"/>
      <c r="U319" s="1"/>
      <c r="V319" s="1"/>
      <c r="W319" s="1"/>
      <c r="X319" s="1"/>
      <c r="Y319" s="1"/>
      <c r="Z319" s="1"/>
    </row>
    <row r="320" spans="1:26" ht="12.75" customHeight="1" x14ac:dyDescent="0.15">
      <c r="A320"/>
      <c r="B320" s="309"/>
      <c r="C320" s="212"/>
      <c r="D320" s="21"/>
      <c r="E320" s="31"/>
      <c r="F320" s="26"/>
      <c r="G320" s="26"/>
      <c r="H320" s="117"/>
      <c r="I320" s="288"/>
      <c r="J320" s="11"/>
      <c r="K320" s="1"/>
      <c r="L320" s="133"/>
      <c r="M320" s="133"/>
      <c r="N320" s="133"/>
      <c r="O320" s="133"/>
      <c r="P320" s="133"/>
      <c r="Q320" s="1"/>
      <c r="R320" s="1"/>
      <c r="S320" s="1"/>
      <c r="T320" s="1"/>
      <c r="U320" s="1"/>
      <c r="V320" s="1"/>
      <c r="W320" s="1"/>
      <c r="X320" s="1"/>
      <c r="Y320" s="1"/>
      <c r="Z320" s="1"/>
    </row>
    <row r="321" spans="1:26" ht="12.75" customHeight="1" x14ac:dyDescent="0.15">
      <c r="A321"/>
      <c r="B321" s="309"/>
      <c r="C321" s="292" t="s">
        <v>232</v>
      </c>
      <c r="D321" s="293"/>
      <c r="E321" s="22" t="s">
        <v>490</v>
      </c>
      <c r="F321" s="18">
        <v>2</v>
      </c>
      <c r="G321" s="18">
        <f>IFERROR(VLOOKUP(E321,AnswerCTBL,2,FALSE),0)</f>
        <v>0.2</v>
      </c>
      <c r="H321" s="104"/>
      <c r="I321" s="286"/>
      <c r="J321" s="11"/>
      <c r="K321" s="1"/>
      <c r="L321" s="133"/>
      <c r="M321" s="133"/>
      <c r="N321" s="133"/>
      <c r="O321" s="133"/>
      <c r="P321" s="133"/>
      <c r="Q321" s="1"/>
      <c r="R321" s="1"/>
      <c r="S321" s="1"/>
      <c r="T321" s="1"/>
      <c r="U321" s="1"/>
      <c r="V321" s="1"/>
      <c r="W321" s="1"/>
      <c r="X321" s="1"/>
      <c r="Y321" s="1"/>
      <c r="Z321" s="1"/>
    </row>
    <row r="322" spans="1:26" ht="12.75" customHeight="1" x14ac:dyDescent="0.15">
      <c r="A322"/>
      <c r="B322" s="309"/>
      <c r="C322" s="209" t="s">
        <v>370</v>
      </c>
      <c r="D322" s="20" t="s">
        <v>233</v>
      </c>
      <c r="E322" s="29"/>
      <c r="F322" s="24"/>
      <c r="G322" s="24"/>
      <c r="H322" s="118"/>
      <c r="I322" s="287"/>
      <c r="J322" s="11"/>
      <c r="K322" s="1"/>
      <c r="L322" s="133"/>
      <c r="M322" s="133"/>
      <c r="N322" s="133"/>
      <c r="O322" s="133"/>
      <c r="P322" s="133"/>
      <c r="Q322" s="1"/>
      <c r="R322" s="1"/>
      <c r="S322" s="1"/>
      <c r="T322" s="1"/>
      <c r="U322" s="1"/>
      <c r="V322" s="1"/>
      <c r="W322" s="1"/>
      <c r="X322" s="1"/>
      <c r="Y322" s="1"/>
      <c r="Z322" s="1"/>
    </row>
    <row r="323" spans="1:26" ht="12.75" customHeight="1" x14ac:dyDescent="0.15">
      <c r="A323"/>
      <c r="B323" s="309"/>
      <c r="C323" s="210" t="s">
        <v>370</v>
      </c>
      <c r="D323" s="19" t="s">
        <v>234</v>
      </c>
      <c r="E323" s="30"/>
      <c r="F323" s="25"/>
      <c r="G323" s="25"/>
      <c r="H323" s="116"/>
      <c r="I323" s="287"/>
      <c r="J323" s="11"/>
      <c r="K323" s="1"/>
      <c r="L323" s="133"/>
      <c r="M323" s="133"/>
      <c r="N323" s="133"/>
      <c r="O323" s="133"/>
      <c r="P323" s="133"/>
      <c r="Q323" s="1"/>
      <c r="R323" s="1"/>
      <c r="S323" s="1"/>
      <c r="T323" s="1"/>
      <c r="U323" s="1"/>
      <c r="V323" s="1"/>
      <c r="W323" s="1"/>
      <c r="X323" s="1"/>
      <c r="Y323" s="1"/>
      <c r="Z323" s="1"/>
    </row>
    <row r="324" spans="1:26" ht="28" x14ac:dyDescent="0.15">
      <c r="A324"/>
      <c r="B324" s="309"/>
      <c r="C324" s="210" t="s">
        <v>370</v>
      </c>
      <c r="D324" s="19" t="s">
        <v>235</v>
      </c>
      <c r="E324" s="30"/>
      <c r="F324" s="25"/>
      <c r="G324" s="25"/>
      <c r="H324" s="116"/>
      <c r="I324" s="287"/>
      <c r="J324" s="11"/>
      <c r="K324" s="1"/>
      <c r="L324" s="133"/>
      <c r="M324" s="133"/>
      <c r="N324" s="133"/>
      <c r="O324" s="133"/>
      <c r="P324" s="133"/>
      <c r="Q324" s="1"/>
      <c r="R324" s="1"/>
      <c r="S324" s="1"/>
      <c r="T324" s="1"/>
      <c r="U324" s="1"/>
      <c r="V324" s="1"/>
      <c r="W324" s="1"/>
      <c r="X324" s="1"/>
      <c r="Y324" s="1"/>
      <c r="Z324" s="1"/>
    </row>
    <row r="325" spans="1:26" ht="12.75" customHeight="1" x14ac:dyDescent="0.15">
      <c r="A325"/>
      <c r="B325" s="309"/>
      <c r="C325" s="210" t="s">
        <v>370</v>
      </c>
      <c r="D325" s="19" t="s">
        <v>236</v>
      </c>
      <c r="E325" s="30"/>
      <c r="F325" s="25"/>
      <c r="G325" s="25"/>
      <c r="H325" s="116"/>
      <c r="I325" s="287"/>
      <c r="J325" s="11"/>
      <c r="K325" s="1"/>
      <c r="L325" s="133"/>
      <c r="M325" s="133"/>
      <c r="N325" s="133"/>
      <c r="O325" s="133"/>
      <c r="P325" s="133"/>
      <c r="Q325" s="1"/>
      <c r="R325" s="1"/>
      <c r="S325" s="1"/>
      <c r="T325" s="1"/>
      <c r="U325" s="1"/>
      <c r="V325" s="1"/>
      <c r="W325" s="1"/>
      <c r="X325" s="1"/>
      <c r="Y325" s="1"/>
      <c r="Z325" s="1"/>
    </row>
    <row r="326" spans="1:26" ht="12.75" customHeight="1" x14ac:dyDescent="0.15">
      <c r="A326"/>
      <c r="B326" s="310"/>
      <c r="C326" s="212"/>
      <c r="D326" s="21"/>
      <c r="E326" s="31"/>
      <c r="F326" s="26"/>
      <c r="G326" s="26"/>
      <c r="H326" s="117"/>
      <c r="I326" s="288"/>
      <c r="J326" s="11"/>
      <c r="K326" s="1"/>
      <c r="L326" s="133"/>
      <c r="M326" s="133"/>
      <c r="N326" s="133"/>
      <c r="O326" s="133"/>
      <c r="P326" s="133"/>
      <c r="Q326" s="1"/>
      <c r="R326" s="1"/>
      <c r="S326" s="1"/>
      <c r="T326" s="1"/>
      <c r="U326" s="1"/>
      <c r="V326" s="1"/>
      <c r="W326" s="1"/>
      <c r="X326" s="1"/>
      <c r="Y326" s="1"/>
      <c r="Z326" s="1"/>
    </row>
    <row r="327" spans="1:26" ht="12.75" customHeight="1" x14ac:dyDescent="0.15">
      <c r="A327"/>
      <c r="B327" s="299"/>
      <c r="C327" s="300"/>
      <c r="D327" s="300"/>
      <c r="E327" s="300"/>
      <c r="F327" s="300"/>
      <c r="G327" s="300"/>
      <c r="H327" s="300"/>
      <c r="I327" s="301"/>
      <c r="J327" s="11"/>
      <c r="K327" s="1"/>
      <c r="L327" s="133"/>
      <c r="M327" s="133"/>
      <c r="N327" s="133"/>
      <c r="O327" s="133"/>
      <c r="P327" s="133"/>
      <c r="Q327" s="1"/>
      <c r="R327" s="1"/>
      <c r="S327" s="1"/>
      <c r="T327" s="1"/>
      <c r="U327" s="1"/>
      <c r="V327" s="1"/>
      <c r="W327" s="1"/>
      <c r="X327" s="1"/>
      <c r="Y327" s="1"/>
      <c r="Z327" s="1"/>
    </row>
    <row r="328" spans="1:26" ht="12.75" customHeight="1" x14ac:dyDescent="0.15">
      <c r="A328"/>
      <c r="B328" s="308" t="s">
        <v>237</v>
      </c>
      <c r="C328" s="294" t="s">
        <v>345</v>
      </c>
      <c r="D328" s="295"/>
      <c r="E328" s="5" t="s">
        <v>490</v>
      </c>
      <c r="F328" s="18">
        <v>3</v>
      </c>
      <c r="G328" s="18">
        <f>IFERROR(VLOOKUP(E328,AnswerCTBL,2,FALSE),0)</f>
        <v>0.2</v>
      </c>
      <c r="H328" s="104">
        <f>IFERROR(AVERAGE(G328,G333),0)</f>
        <v>0.2</v>
      </c>
      <c r="I328" s="286"/>
      <c r="J328" s="11"/>
      <c r="K328" s="1"/>
      <c r="L328" s="133"/>
      <c r="M328" s="133"/>
      <c r="N328" s="133"/>
      <c r="O328" s="133"/>
      <c r="P328" s="133"/>
      <c r="Q328" s="1"/>
      <c r="R328" s="1"/>
      <c r="S328" s="1"/>
      <c r="T328" s="1"/>
      <c r="U328" s="1"/>
      <c r="V328" s="1"/>
      <c r="W328" s="1"/>
      <c r="X328" s="1"/>
      <c r="Y328" s="1"/>
      <c r="Z328" s="1"/>
    </row>
    <row r="329" spans="1:26" ht="28" x14ac:dyDescent="0.15">
      <c r="A329"/>
      <c r="B329" s="309"/>
      <c r="C329" s="209" t="s">
        <v>370</v>
      </c>
      <c r="D329" s="20" t="s">
        <v>238</v>
      </c>
      <c r="E329" s="29"/>
      <c r="F329" s="24"/>
      <c r="G329" s="24"/>
      <c r="H329" s="118"/>
      <c r="I329" s="287"/>
      <c r="J329" s="11"/>
      <c r="K329" s="1"/>
      <c r="L329" s="133"/>
      <c r="M329" s="133"/>
      <c r="N329" s="133"/>
      <c r="O329" s="133"/>
      <c r="P329" s="133"/>
      <c r="Q329" s="1"/>
      <c r="R329" s="1"/>
      <c r="S329" s="1"/>
      <c r="T329" s="1"/>
      <c r="U329" s="1"/>
      <c r="V329" s="1"/>
      <c r="W329" s="1"/>
      <c r="X329" s="1"/>
      <c r="Y329" s="1"/>
      <c r="Z329" s="1"/>
    </row>
    <row r="330" spans="1:26" ht="28" x14ac:dyDescent="0.15">
      <c r="A330"/>
      <c r="B330" s="309"/>
      <c r="C330" s="210" t="s">
        <v>370</v>
      </c>
      <c r="D330" s="19" t="s">
        <v>239</v>
      </c>
      <c r="E330" s="30"/>
      <c r="F330" s="25"/>
      <c r="G330" s="25"/>
      <c r="H330" s="116"/>
      <c r="I330" s="287"/>
      <c r="J330" s="11"/>
      <c r="K330" s="1"/>
      <c r="L330" s="133"/>
      <c r="M330" s="133"/>
      <c r="N330" s="133"/>
      <c r="O330" s="133"/>
      <c r="P330" s="133"/>
      <c r="Q330" s="1"/>
      <c r="R330" s="1"/>
      <c r="S330" s="1"/>
      <c r="T330" s="1"/>
      <c r="U330" s="1"/>
      <c r="V330" s="1"/>
      <c r="W330" s="1"/>
      <c r="X330" s="1"/>
      <c r="Y330" s="1"/>
      <c r="Z330" s="1"/>
    </row>
    <row r="331" spans="1:26" ht="12.75" customHeight="1" x14ac:dyDescent="0.15">
      <c r="A331"/>
      <c r="B331" s="309"/>
      <c r="C331" s="210" t="s">
        <v>370</v>
      </c>
      <c r="D331" s="19" t="s">
        <v>240</v>
      </c>
      <c r="E331" s="30"/>
      <c r="F331" s="25"/>
      <c r="G331" s="25"/>
      <c r="H331" s="116"/>
      <c r="I331" s="287"/>
      <c r="J331" s="11"/>
      <c r="K331" s="1"/>
      <c r="L331" s="133"/>
      <c r="M331" s="133"/>
      <c r="N331" s="133"/>
      <c r="O331" s="133"/>
      <c r="P331" s="133"/>
      <c r="Q331" s="1"/>
      <c r="R331" s="1"/>
      <c r="S331" s="1"/>
      <c r="T331" s="1"/>
      <c r="U331" s="1"/>
      <c r="V331" s="1"/>
      <c r="W331" s="1"/>
      <c r="X331" s="1"/>
      <c r="Y331" s="1"/>
      <c r="Z331" s="1"/>
    </row>
    <row r="332" spans="1:26" ht="12.75" customHeight="1" x14ac:dyDescent="0.15">
      <c r="A332"/>
      <c r="B332" s="309"/>
      <c r="C332" s="212"/>
      <c r="D332" s="21"/>
      <c r="E332" s="31"/>
      <c r="F332" s="26"/>
      <c r="G332" s="26"/>
      <c r="H332" s="117"/>
      <c r="I332" s="288"/>
      <c r="J332" s="11"/>
      <c r="K332" s="1"/>
      <c r="L332" s="133"/>
      <c r="M332" s="133"/>
      <c r="N332" s="133"/>
      <c r="O332" s="133"/>
      <c r="P332" s="133"/>
      <c r="Q332" s="1"/>
      <c r="R332" s="1"/>
      <c r="S332" s="1"/>
      <c r="T332" s="1"/>
      <c r="U332" s="1"/>
      <c r="V332" s="1"/>
      <c r="W332" s="1"/>
      <c r="X332" s="1"/>
      <c r="Y332" s="1"/>
      <c r="Z332" s="1"/>
    </row>
    <row r="333" spans="1:26" ht="12.75" customHeight="1" x14ac:dyDescent="0.15">
      <c r="A333"/>
      <c r="B333" s="309"/>
      <c r="C333" s="292" t="s">
        <v>413</v>
      </c>
      <c r="D333" s="293"/>
      <c r="E333" s="22" t="s">
        <v>423</v>
      </c>
      <c r="F333" s="18">
        <v>4</v>
      </c>
      <c r="G333" s="18">
        <f>IFERROR(VLOOKUP(E333,AnswerBTBL,2,FALSE),0)</f>
        <v>0.2</v>
      </c>
      <c r="H333" s="104"/>
      <c r="I333" s="286"/>
      <c r="J333" s="11"/>
      <c r="K333" s="1"/>
      <c r="L333" s="133"/>
      <c r="M333" s="133"/>
      <c r="N333" s="133"/>
      <c r="O333" s="133"/>
      <c r="P333" s="133"/>
      <c r="Q333" s="1"/>
      <c r="R333" s="1"/>
      <c r="S333" s="1"/>
      <c r="T333" s="1"/>
      <c r="U333" s="1"/>
      <c r="V333" s="1"/>
      <c r="W333" s="1"/>
      <c r="X333" s="1"/>
      <c r="Y333" s="1"/>
      <c r="Z333" s="1"/>
    </row>
    <row r="334" spans="1:26" ht="12.75" customHeight="1" x14ac:dyDescent="0.15">
      <c r="A334"/>
      <c r="B334" s="309"/>
      <c r="C334" s="209" t="s">
        <v>370</v>
      </c>
      <c r="D334" s="20" t="s">
        <v>241</v>
      </c>
      <c r="E334" s="29"/>
      <c r="F334" s="24"/>
      <c r="G334" s="24"/>
      <c r="H334" s="118"/>
      <c r="I334" s="287"/>
      <c r="J334" s="11"/>
      <c r="K334" s="1"/>
      <c r="L334" s="133"/>
      <c r="M334" s="133"/>
      <c r="N334" s="133"/>
      <c r="O334" s="133"/>
      <c r="P334" s="133"/>
      <c r="Q334" s="1"/>
      <c r="R334" s="1"/>
      <c r="S334" s="1"/>
      <c r="T334" s="1"/>
      <c r="U334" s="1"/>
      <c r="V334" s="1"/>
      <c r="W334" s="1"/>
      <c r="X334" s="1"/>
      <c r="Y334" s="1"/>
      <c r="Z334" s="1"/>
    </row>
    <row r="335" spans="1:26" ht="12.75" customHeight="1" x14ac:dyDescent="0.15">
      <c r="A335"/>
      <c r="B335" s="309"/>
      <c r="C335" s="210" t="s">
        <v>370</v>
      </c>
      <c r="D335" s="19" t="s">
        <v>242</v>
      </c>
      <c r="E335" s="30"/>
      <c r="F335" s="25"/>
      <c r="G335" s="25"/>
      <c r="H335" s="116"/>
      <c r="I335" s="287"/>
      <c r="J335" s="11"/>
      <c r="K335" s="1"/>
      <c r="L335" s="133"/>
      <c r="M335" s="133"/>
      <c r="N335" s="133"/>
      <c r="O335" s="133"/>
      <c r="P335" s="133"/>
      <c r="Q335" s="1"/>
      <c r="R335" s="1"/>
      <c r="S335" s="1"/>
      <c r="T335" s="1"/>
      <c r="U335" s="1"/>
      <c r="V335" s="1"/>
      <c r="W335" s="1"/>
      <c r="X335" s="1"/>
      <c r="Y335" s="1"/>
      <c r="Z335" s="1"/>
    </row>
    <row r="336" spans="1:26" ht="28" x14ac:dyDescent="0.15">
      <c r="A336"/>
      <c r="B336" s="309"/>
      <c r="C336" s="210" t="s">
        <v>370</v>
      </c>
      <c r="D336" s="19" t="s">
        <v>243</v>
      </c>
      <c r="E336" s="30"/>
      <c r="F336" s="25"/>
      <c r="G336" s="25"/>
      <c r="H336" s="116"/>
      <c r="I336" s="287"/>
      <c r="J336" s="11"/>
      <c r="K336" s="1"/>
      <c r="L336" s="133"/>
      <c r="M336" s="133"/>
      <c r="N336" s="133"/>
      <c r="O336" s="133"/>
      <c r="P336" s="133"/>
      <c r="Q336" s="1"/>
      <c r="R336" s="1"/>
      <c r="S336" s="1"/>
      <c r="T336" s="1"/>
      <c r="U336" s="1"/>
      <c r="V336" s="1"/>
      <c r="W336" s="1"/>
      <c r="X336" s="1"/>
      <c r="Y336" s="1"/>
      <c r="Z336" s="1"/>
    </row>
    <row r="337" spans="1:26" ht="12.75" customHeight="1" x14ac:dyDescent="0.15">
      <c r="A337"/>
      <c r="B337" s="310"/>
      <c r="C337" s="212"/>
      <c r="D337" s="21"/>
      <c r="E337" s="31"/>
      <c r="F337" s="26"/>
      <c r="G337" s="26"/>
      <c r="H337" s="117"/>
      <c r="I337" s="288"/>
      <c r="J337" s="11"/>
      <c r="K337" s="1"/>
      <c r="L337" s="133"/>
      <c r="M337" s="133"/>
      <c r="N337" s="133"/>
      <c r="O337" s="133"/>
      <c r="P337" s="133"/>
      <c r="Q337" s="1"/>
      <c r="R337" s="1"/>
      <c r="S337" s="1"/>
      <c r="T337" s="1"/>
      <c r="U337" s="1"/>
      <c r="V337" s="1"/>
      <c r="W337" s="1"/>
      <c r="X337" s="1"/>
      <c r="Y337" s="1"/>
      <c r="Z337" s="1"/>
    </row>
    <row r="338" spans="1:26" ht="12.75" customHeight="1" x14ac:dyDescent="0.15">
      <c r="A338"/>
      <c r="B338" s="299"/>
      <c r="C338" s="300"/>
      <c r="D338" s="300"/>
      <c r="E338" s="300"/>
      <c r="F338" s="300"/>
      <c r="G338" s="300"/>
      <c r="H338" s="300"/>
      <c r="I338" s="301"/>
      <c r="J338" s="11"/>
      <c r="K338" s="1"/>
      <c r="L338" s="133"/>
      <c r="M338" s="133"/>
      <c r="N338" s="133"/>
      <c r="O338" s="133"/>
      <c r="P338" s="133"/>
      <c r="Q338" s="1"/>
      <c r="R338" s="1"/>
      <c r="S338" s="1"/>
      <c r="T338" s="1"/>
      <c r="U338" s="1"/>
      <c r="V338" s="1"/>
      <c r="W338" s="1"/>
      <c r="X338" s="1"/>
      <c r="Y338" s="1"/>
      <c r="Z338" s="1"/>
    </row>
    <row r="339" spans="1:26" ht="12.75" customHeight="1" x14ac:dyDescent="0.15">
      <c r="A339"/>
      <c r="B339" s="308" t="s">
        <v>244</v>
      </c>
      <c r="C339" s="294" t="s">
        <v>414</v>
      </c>
      <c r="D339" s="295"/>
      <c r="E339" s="5" t="s">
        <v>490</v>
      </c>
      <c r="F339" s="18">
        <v>5</v>
      </c>
      <c r="G339" s="18">
        <f>IFERROR(VLOOKUP(E339,AnswerCTBL,2,FALSE),0)</f>
        <v>0.2</v>
      </c>
      <c r="H339" s="104">
        <f>IFERROR(AVERAGE(G339,G344),0)</f>
        <v>0.2</v>
      </c>
      <c r="I339" s="286"/>
      <c r="J339" s="11"/>
      <c r="K339" s="1"/>
      <c r="L339" s="133"/>
      <c r="M339" s="133"/>
      <c r="N339" s="133"/>
      <c r="O339" s="133"/>
      <c r="P339" s="133"/>
      <c r="Q339" s="1"/>
      <c r="R339" s="1"/>
      <c r="S339" s="1"/>
      <c r="T339" s="1"/>
      <c r="U339" s="1"/>
      <c r="V339" s="1"/>
      <c r="W339" s="1"/>
      <c r="X339" s="1"/>
      <c r="Y339" s="1"/>
      <c r="Z339" s="1"/>
    </row>
    <row r="340" spans="1:26" ht="12.75" customHeight="1" x14ac:dyDescent="0.15">
      <c r="A340"/>
      <c r="B340" s="309"/>
      <c r="C340" s="209" t="s">
        <v>370</v>
      </c>
      <c r="D340" s="20" t="s">
        <v>245</v>
      </c>
      <c r="E340" s="29"/>
      <c r="F340" s="24"/>
      <c r="G340" s="24"/>
      <c r="H340" s="118"/>
      <c r="I340" s="287"/>
      <c r="J340" s="11"/>
      <c r="K340" s="1"/>
      <c r="L340" s="133"/>
      <c r="M340" s="133"/>
      <c r="N340" s="133"/>
      <c r="O340" s="133"/>
      <c r="P340" s="133"/>
      <c r="Q340" s="1"/>
      <c r="R340" s="1"/>
      <c r="S340" s="1"/>
      <c r="T340" s="1"/>
      <c r="U340" s="1"/>
      <c r="V340" s="1"/>
      <c r="W340" s="1"/>
      <c r="X340" s="1"/>
      <c r="Y340" s="1"/>
      <c r="Z340" s="1"/>
    </row>
    <row r="341" spans="1:26" ht="28" x14ac:dyDescent="0.15">
      <c r="A341"/>
      <c r="B341" s="309"/>
      <c r="C341" s="210" t="s">
        <v>370</v>
      </c>
      <c r="D341" s="19" t="s">
        <v>246</v>
      </c>
      <c r="E341" s="30"/>
      <c r="F341" s="25"/>
      <c r="G341" s="25"/>
      <c r="H341" s="116"/>
      <c r="I341" s="287"/>
      <c r="J341" s="11"/>
      <c r="K341" s="1"/>
      <c r="L341" s="133"/>
      <c r="M341" s="133"/>
      <c r="N341" s="133"/>
      <c r="O341" s="133"/>
      <c r="P341" s="133"/>
      <c r="Q341" s="1"/>
      <c r="R341" s="1"/>
      <c r="S341" s="1"/>
      <c r="T341" s="1"/>
      <c r="U341" s="1"/>
      <c r="V341" s="1"/>
      <c r="W341" s="1"/>
      <c r="X341" s="1"/>
      <c r="Y341" s="1"/>
      <c r="Z341" s="1"/>
    </row>
    <row r="342" spans="1:26" ht="28" x14ac:dyDescent="0.15">
      <c r="A342"/>
      <c r="B342" s="309"/>
      <c r="C342" s="210" t="s">
        <v>370</v>
      </c>
      <c r="D342" s="19" t="s">
        <v>247</v>
      </c>
      <c r="E342" s="30"/>
      <c r="F342" s="25"/>
      <c r="G342" s="25"/>
      <c r="H342" s="116"/>
      <c r="I342" s="287"/>
      <c r="J342" s="11"/>
      <c r="K342" s="1"/>
      <c r="L342" s="133"/>
      <c r="M342" s="133"/>
      <c r="N342" s="133"/>
      <c r="O342" s="133"/>
      <c r="P342" s="133"/>
      <c r="Q342" s="1"/>
      <c r="R342" s="1"/>
      <c r="S342" s="1"/>
      <c r="T342" s="1"/>
      <c r="U342" s="1"/>
      <c r="V342" s="1"/>
      <c r="W342" s="1"/>
      <c r="X342" s="1"/>
      <c r="Y342" s="1"/>
      <c r="Z342" s="1"/>
    </row>
    <row r="343" spans="1:26" ht="12.75" customHeight="1" x14ac:dyDescent="0.15">
      <c r="A343"/>
      <c r="B343" s="309"/>
      <c r="C343" s="212"/>
      <c r="D343" s="21"/>
      <c r="E343" s="31"/>
      <c r="F343" s="26"/>
      <c r="G343" s="26"/>
      <c r="H343" s="117"/>
      <c r="I343" s="288"/>
      <c r="J343" s="11"/>
      <c r="K343" s="1"/>
      <c r="L343" s="133"/>
      <c r="M343" s="133"/>
      <c r="N343" s="133"/>
      <c r="O343" s="133"/>
      <c r="P343" s="133"/>
      <c r="Q343" s="1"/>
      <c r="R343" s="1"/>
      <c r="S343" s="1"/>
      <c r="T343" s="1"/>
      <c r="U343" s="1"/>
      <c r="V343" s="1"/>
      <c r="W343" s="1"/>
      <c r="X343" s="1"/>
      <c r="Y343" s="1"/>
      <c r="Z343" s="1"/>
    </row>
    <row r="344" spans="1:26" ht="12.75" customHeight="1" x14ac:dyDescent="0.15">
      <c r="A344"/>
      <c r="B344" s="309"/>
      <c r="C344" s="292" t="s">
        <v>415</v>
      </c>
      <c r="D344" s="293"/>
      <c r="E344" s="22" t="s">
        <v>494</v>
      </c>
      <c r="F344" s="18">
        <v>6</v>
      </c>
      <c r="G344" s="18">
        <f>IFERROR(VLOOKUP(E344,AnswerFTBL,2,FALSE),0)</f>
        <v>0.2</v>
      </c>
      <c r="H344" s="104"/>
      <c r="I344" s="286"/>
      <c r="J344" s="11"/>
      <c r="K344" s="1"/>
      <c r="L344" s="133"/>
      <c r="M344" s="133"/>
      <c r="N344" s="133"/>
      <c r="O344" s="133"/>
      <c r="P344" s="133"/>
      <c r="Q344" s="1"/>
      <c r="R344" s="1"/>
      <c r="S344" s="1"/>
      <c r="T344" s="1"/>
      <c r="U344" s="1"/>
      <c r="V344" s="1"/>
      <c r="W344" s="1"/>
      <c r="X344" s="1"/>
      <c r="Y344" s="1"/>
      <c r="Z344" s="1"/>
    </row>
    <row r="345" spans="1:26" ht="12.75" customHeight="1" x14ac:dyDescent="0.15">
      <c r="A345"/>
      <c r="B345" s="309"/>
      <c r="C345" s="209" t="s">
        <v>370</v>
      </c>
      <c r="D345" s="20" t="s">
        <v>248</v>
      </c>
      <c r="E345" s="29"/>
      <c r="F345" s="24"/>
      <c r="G345" s="24"/>
      <c r="H345" s="118"/>
      <c r="I345" s="287"/>
      <c r="J345" s="11"/>
      <c r="K345" s="1"/>
      <c r="L345" s="133"/>
      <c r="M345" s="133"/>
      <c r="N345" s="133"/>
      <c r="O345" s="133"/>
      <c r="P345" s="133"/>
      <c r="Q345" s="1"/>
      <c r="R345" s="1"/>
      <c r="S345" s="1"/>
      <c r="T345" s="1"/>
      <c r="U345" s="1"/>
      <c r="V345" s="1"/>
      <c r="W345" s="1"/>
      <c r="X345" s="1"/>
      <c r="Y345" s="1"/>
      <c r="Z345" s="1"/>
    </row>
    <row r="346" spans="1:26" ht="12.75" customHeight="1" x14ac:dyDescent="0.15">
      <c r="A346"/>
      <c r="B346" s="309"/>
      <c r="C346" s="210" t="s">
        <v>370</v>
      </c>
      <c r="D346" s="19" t="s">
        <v>249</v>
      </c>
      <c r="E346" s="30"/>
      <c r="F346" s="25"/>
      <c r="G346" s="25"/>
      <c r="H346" s="116"/>
      <c r="I346" s="287"/>
      <c r="J346" s="11"/>
      <c r="K346" s="1"/>
      <c r="L346" s="133"/>
      <c r="M346" s="133"/>
      <c r="N346" s="133"/>
      <c r="O346" s="133"/>
      <c r="P346" s="133"/>
      <c r="Q346" s="1"/>
      <c r="R346" s="1"/>
      <c r="S346" s="1"/>
      <c r="T346" s="1"/>
      <c r="U346" s="1"/>
      <c r="V346" s="1"/>
      <c r="W346" s="1"/>
      <c r="X346" s="1"/>
      <c r="Y346" s="1"/>
      <c r="Z346" s="1"/>
    </row>
    <row r="347" spans="1:26" ht="28" x14ac:dyDescent="0.15">
      <c r="A347"/>
      <c r="B347" s="309"/>
      <c r="C347" s="210" t="s">
        <v>370</v>
      </c>
      <c r="D347" s="19" t="s">
        <v>250</v>
      </c>
      <c r="E347" s="30"/>
      <c r="F347" s="25"/>
      <c r="G347" s="25"/>
      <c r="H347" s="116"/>
      <c r="I347" s="287"/>
      <c r="J347" s="11"/>
      <c r="K347" s="1"/>
      <c r="L347" s="133"/>
      <c r="M347" s="133"/>
      <c r="N347" s="133"/>
      <c r="O347" s="133"/>
      <c r="P347" s="133"/>
      <c r="Q347" s="1"/>
      <c r="R347" s="1"/>
      <c r="S347" s="1"/>
      <c r="T347" s="1"/>
      <c r="U347" s="1"/>
      <c r="V347" s="1"/>
      <c r="W347" s="1"/>
      <c r="X347" s="1"/>
      <c r="Y347" s="1"/>
      <c r="Z347" s="1"/>
    </row>
    <row r="348" spans="1:26" ht="28" x14ac:dyDescent="0.15">
      <c r="A348"/>
      <c r="B348" s="309"/>
      <c r="C348" s="210" t="s">
        <v>370</v>
      </c>
      <c r="D348" s="19" t="s">
        <v>251</v>
      </c>
      <c r="E348" s="30"/>
      <c r="F348" s="25"/>
      <c r="G348" s="25"/>
      <c r="H348" s="116"/>
      <c r="I348" s="287"/>
      <c r="J348" s="11"/>
      <c r="K348" s="1"/>
      <c r="L348" s="133"/>
      <c r="M348" s="133"/>
      <c r="N348" s="133"/>
      <c r="O348" s="133"/>
      <c r="P348" s="133"/>
      <c r="Q348" s="1"/>
      <c r="R348" s="1"/>
      <c r="S348" s="1"/>
      <c r="T348" s="1"/>
      <c r="U348" s="1"/>
      <c r="V348" s="1"/>
      <c r="W348" s="1"/>
      <c r="X348" s="1"/>
      <c r="Y348" s="1"/>
      <c r="Z348" s="1"/>
    </row>
    <row r="349" spans="1:26" ht="12.75" customHeight="1" x14ac:dyDescent="0.15">
      <c r="A349"/>
      <c r="B349" s="310"/>
      <c r="C349" s="212"/>
      <c r="D349" s="21"/>
      <c r="E349" s="31"/>
      <c r="F349" s="26"/>
      <c r="G349" s="26"/>
      <c r="H349" s="117"/>
      <c r="I349" s="288"/>
      <c r="J349" s="11"/>
      <c r="K349" s="1"/>
      <c r="L349" s="133"/>
      <c r="M349" s="133"/>
      <c r="N349" s="133"/>
      <c r="O349" s="133"/>
      <c r="P349" s="133"/>
      <c r="Q349" s="1"/>
      <c r="R349" s="1"/>
      <c r="S349" s="1"/>
      <c r="T349" s="1"/>
      <c r="U349" s="1"/>
      <c r="V349" s="1"/>
      <c r="W349" s="1"/>
      <c r="X349" s="1"/>
      <c r="Y349" s="1"/>
      <c r="Z349" s="1"/>
    </row>
    <row r="350" spans="1:26" ht="12.75" customHeight="1" x14ac:dyDescent="0.15">
      <c r="A350"/>
      <c r="B350" s="268" t="s">
        <v>381</v>
      </c>
      <c r="C350" s="269"/>
      <c r="D350" s="270"/>
      <c r="E350" s="83" t="s">
        <v>371</v>
      </c>
      <c r="F350" s="83"/>
      <c r="G350" s="83"/>
      <c r="H350" s="124"/>
      <c r="I350" s="82" t="s">
        <v>60</v>
      </c>
      <c r="J350" s="82" t="s">
        <v>368</v>
      </c>
      <c r="K350" s="1"/>
      <c r="L350" s="133"/>
      <c r="M350" s="133"/>
      <c r="N350" s="133"/>
      <c r="O350" s="133"/>
      <c r="P350" s="133"/>
      <c r="Q350" s="1"/>
      <c r="R350" s="1"/>
      <c r="S350" s="1"/>
      <c r="T350" s="1"/>
      <c r="U350" s="1"/>
      <c r="V350" s="1"/>
      <c r="W350" s="1"/>
      <c r="X350" s="1"/>
      <c r="Y350" s="1"/>
      <c r="Z350" s="1"/>
    </row>
    <row r="351" spans="1:26" ht="12.75" customHeight="1" x14ac:dyDescent="0.15">
      <c r="A351"/>
      <c r="B351" s="308" t="s">
        <v>378</v>
      </c>
      <c r="C351" s="294" t="s">
        <v>416</v>
      </c>
      <c r="D351" s="295"/>
      <c r="E351" s="5" t="s">
        <v>441</v>
      </c>
      <c r="F351" s="18">
        <v>7</v>
      </c>
      <c r="G351" s="18">
        <f>IFERROR(VLOOKUP(E351,AnswerGTBL,2,FALSE),0)</f>
        <v>0.2</v>
      </c>
      <c r="H351" s="104">
        <f>IFERROR(AVERAGE(G351,G355),0)</f>
        <v>0.2</v>
      </c>
      <c r="I351" s="286"/>
      <c r="J351" s="289">
        <f>SUM(H351,H361,H370)</f>
        <v>0.60000000000000009</v>
      </c>
      <c r="K351" s="1"/>
      <c r="L351" s="133"/>
      <c r="M351" s="133"/>
      <c r="N351" s="133"/>
      <c r="O351" s="133"/>
      <c r="P351" s="133"/>
      <c r="Q351" s="1"/>
      <c r="R351" s="1"/>
      <c r="S351" s="1"/>
      <c r="T351" s="1"/>
      <c r="U351" s="1"/>
      <c r="V351" s="1"/>
      <c r="W351" s="1"/>
      <c r="X351" s="1"/>
      <c r="Y351" s="1"/>
      <c r="Z351" s="1"/>
    </row>
    <row r="352" spans="1:26" ht="12.75" customHeight="1" x14ac:dyDescent="0.15">
      <c r="A352"/>
      <c r="B352" s="309"/>
      <c r="C352" s="209" t="s">
        <v>370</v>
      </c>
      <c r="D352" s="20" t="s">
        <v>252</v>
      </c>
      <c r="E352" s="29"/>
      <c r="F352" s="24"/>
      <c r="G352" s="24"/>
      <c r="H352" s="118"/>
      <c r="I352" s="287"/>
      <c r="J352" s="290"/>
      <c r="K352" s="1"/>
      <c r="L352" s="133"/>
      <c r="M352" s="133"/>
      <c r="N352" s="133"/>
      <c r="O352" s="133"/>
      <c r="P352" s="133"/>
      <c r="Q352" s="1"/>
      <c r="R352" s="1"/>
      <c r="S352" s="1"/>
      <c r="T352" s="1"/>
      <c r="U352" s="1"/>
      <c r="V352" s="1"/>
      <c r="W352" s="1"/>
      <c r="X352" s="1"/>
      <c r="Y352" s="1"/>
      <c r="Z352" s="1"/>
    </row>
    <row r="353" spans="1:26" ht="12.75" customHeight="1" x14ac:dyDescent="0.15">
      <c r="A353"/>
      <c r="B353" s="309"/>
      <c r="C353" s="210" t="s">
        <v>370</v>
      </c>
      <c r="D353" s="19" t="s">
        <v>253</v>
      </c>
      <c r="E353" s="30"/>
      <c r="F353" s="25"/>
      <c r="G353" s="25"/>
      <c r="H353" s="116"/>
      <c r="I353" s="287"/>
      <c r="J353" s="290"/>
      <c r="K353" s="1"/>
      <c r="L353" s="133"/>
      <c r="M353" s="133"/>
      <c r="N353" s="133"/>
      <c r="O353" s="133"/>
      <c r="P353" s="133"/>
      <c r="Q353" s="1"/>
      <c r="R353" s="1"/>
      <c r="S353" s="1"/>
      <c r="T353" s="1"/>
      <c r="U353" s="1"/>
      <c r="V353" s="1"/>
      <c r="W353" s="1"/>
      <c r="X353" s="1"/>
      <c r="Y353" s="1"/>
      <c r="Z353" s="1"/>
    </row>
    <row r="354" spans="1:26" ht="12.75" customHeight="1" x14ac:dyDescent="0.15">
      <c r="A354"/>
      <c r="B354" s="309"/>
      <c r="C354" s="212"/>
      <c r="D354" s="21"/>
      <c r="E354" s="31"/>
      <c r="F354" s="26"/>
      <c r="G354" s="26"/>
      <c r="H354" s="117"/>
      <c r="I354" s="288"/>
      <c r="J354" s="290"/>
      <c r="K354" s="1"/>
      <c r="L354" s="133"/>
      <c r="M354" s="133"/>
      <c r="N354" s="133"/>
      <c r="O354" s="133"/>
      <c r="P354" s="133"/>
      <c r="Q354" s="1"/>
      <c r="R354" s="1"/>
      <c r="S354" s="1"/>
      <c r="T354" s="1"/>
      <c r="U354" s="1"/>
      <c r="V354" s="1"/>
      <c r="W354" s="1"/>
      <c r="X354" s="1"/>
      <c r="Y354" s="1"/>
      <c r="Z354" s="1"/>
    </row>
    <row r="355" spans="1:26" ht="12.75" customHeight="1" x14ac:dyDescent="0.15">
      <c r="A355"/>
      <c r="B355" s="309"/>
      <c r="C355" s="292" t="s">
        <v>346</v>
      </c>
      <c r="D355" s="293"/>
      <c r="E355" s="22" t="s">
        <v>490</v>
      </c>
      <c r="F355" s="18">
        <v>8</v>
      </c>
      <c r="G355" s="18">
        <f>IFERROR(VLOOKUP(E355,AnswerCTBL,2,FALSE),0)</f>
        <v>0.2</v>
      </c>
      <c r="H355" s="104"/>
      <c r="I355" s="286"/>
      <c r="J355" s="291"/>
      <c r="K355" s="1"/>
      <c r="L355" s="133"/>
      <c r="M355" s="133"/>
      <c r="N355" s="133"/>
      <c r="O355" s="133"/>
      <c r="P355" s="133"/>
      <c r="Q355" s="1"/>
      <c r="R355" s="1"/>
      <c r="S355" s="1"/>
      <c r="T355" s="1"/>
      <c r="U355" s="1"/>
      <c r="V355" s="1"/>
      <c r="W355" s="1"/>
      <c r="X355" s="1"/>
      <c r="Y355" s="1"/>
      <c r="Z355" s="1"/>
    </row>
    <row r="356" spans="1:26" ht="12.75" customHeight="1" x14ac:dyDescent="0.15">
      <c r="A356"/>
      <c r="B356" s="309"/>
      <c r="C356" s="209" t="s">
        <v>370</v>
      </c>
      <c r="D356" s="20" t="s">
        <v>254</v>
      </c>
      <c r="E356" s="29"/>
      <c r="F356" s="24"/>
      <c r="G356" s="24"/>
      <c r="H356" s="118"/>
      <c r="I356" s="287"/>
      <c r="J356" s="11"/>
      <c r="K356" s="1"/>
      <c r="L356" s="133"/>
      <c r="M356" s="133"/>
      <c r="N356" s="133"/>
      <c r="O356" s="133"/>
      <c r="P356" s="133"/>
      <c r="Q356" s="1"/>
      <c r="R356" s="1"/>
      <c r="S356" s="1"/>
      <c r="T356" s="1"/>
      <c r="U356" s="1"/>
      <c r="V356" s="1"/>
      <c r="W356" s="1"/>
      <c r="X356" s="1"/>
      <c r="Y356" s="1"/>
      <c r="Z356" s="1"/>
    </row>
    <row r="357" spans="1:26" ht="12.75" customHeight="1" x14ac:dyDescent="0.15">
      <c r="A357"/>
      <c r="B357" s="309"/>
      <c r="C357" s="210" t="s">
        <v>370</v>
      </c>
      <c r="D357" s="19" t="s">
        <v>255</v>
      </c>
      <c r="E357" s="30"/>
      <c r="F357" s="25"/>
      <c r="G357" s="25"/>
      <c r="H357" s="116"/>
      <c r="I357" s="287"/>
      <c r="J357" s="11"/>
      <c r="K357" s="1"/>
      <c r="L357" s="133"/>
      <c r="M357" s="133"/>
      <c r="N357" s="133"/>
      <c r="O357" s="133"/>
      <c r="P357" s="133"/>
      <c r="Q357" s="1"/>
      <c r="R357" s="1"/>
      <c r="S357" s="1"/>
      <c r="T357" s="1"/>
      <c r="U357" s="1"/>
      <c r="V357" s="1"/>
      <c r="W357" s="1"/>
      <c r="X357" s="1"/>
      <c r="Y357" s="1"/>
      <c r="Z357" s="1"/>
    </row>
    <row r="358" spans="1:26" ht="12.75" customHeight="1" x14ac:dyDescent="0.15">
      <c r="A358"/>
      <c r="B358" s="309"/>
      <c r="C358" s="210" t="s">
        <v>370</v>
      </c>
      <c r="D358" s="19" t="s">
        <v>256</v>
      </c>
      <c r="E358" s="30"/>
      <c r="F358" s="25"/>
      <c r="G358" s="25"/>
      <c r="H358" s="116"/>
      <c r="I358" s="287"/>
      <c r="J358" s="11"/>
      <c r="K358" s="1"/>
      <c r="L358" s="133"/>
      <c r="M358" s="133"/>
      <c r="N358" s="133"/>
      <c r="O358" s="133"/>
      <c r="P358" s="133"/>
      <c r="Q358" s="1"/>
      <c r="R358" s="1"/>
      <c r="S358" s="1"/>
      <c r="T358" s="1"/>
      <c r="U358" s="1"/>
      <c r="V358" s="1"/>
      <c r="W358" s="1"/>
      <c r="X358" s="1"/>
      <c r="Y358" s="1"/>
      <c r="Z358" s="1"/>
    </row>
    <row r="359" spans="1:26" ht="12.75" customHeight="1" x14ac:dyDescent="0.15">
      <c r="A359"/>
      <c r="B359" s="310"/>
      <c r="C359" s="212"/>
      <c r="D359" s="21"/>
      <c r="E359" s="31"/>
      <c r="F359" s="26"/>
      <c r="G359" s="26"/>
      <c r="H359" s="117"/>
      <c r="I359" s="288"/>
      <c r="J359" s="11"/>
      <c r="K359" s="1"/>
      <c r="L359" s="133"/>
      <c r="M359" s="133"/>
      <c r="N359" s="133"/>
      <c r="O359" s="133"/>
      <c r="P359" s="133"/>
      <c r="Q359" s="1"/>
      <c r="R359" s="1"/>
      <c r="S359" s="1"/>
      <c r="T359" s="1"/>
      <c r="U359" s="1"/>
      <c r="V359" s="1"/>
      <c r="W359" s="1"/>
      <c r="X359" s="1"/>
      <c r="Y359" s="1"/>
      <c r="Z359" s="1"/>
    </row>
    <row r="360" spans="1:26" ht="12.75" customHeight="1" x14ac:dyDescent="0.15">
      <c r="A360"/>
      <c r="B360" s="299"/>
      <c r="C360" s="300"/>
      <c r="D360" s="300"/>
      <c r="E360" s="300"/>
      <c r="F360" s="300"/>
      <c r="G360" s="300"/>
      <c r="H360" s="300"/>
      <c r="I360" s="301"/>
      <c r="J360" s="11"/>
      <c r="K360" s="1"/>
      <c r="L360" s="133"/>
      <c r="M360" s="133"/>
      <c r="N360" s="133"/>
      <c r="O360" s="133"/>
      <c r="P360" s="133"/>
      <c r="Q360" s="1"/>
      <c r="R360" s="1"/>
      <c r="S360" s="1"/>
      <c r="T360" s="1"/>
      <c r="U360" s="1"/>
      <c r="V360" s="1"/>
      <c r="W360" s="1"/>
      <c r="X360" s="1"/>
      <c r="Y360" s="1"/>
      <c r="Z360" s="1"/>
    </row>
    <row r="361" spans="1:26" ht="12.75" customHeight="1" x14ac:dyDescent="0.15">
      <c r="A361"/>
      <c r="B361" s="308" t="s">
        <v>379</v>
      </c>
      <c r="C361" s="294" t="s">
        <v>347</v>
      </c>
      <c r="D361" s="295"/>
      <c r="E361" s="5" t="s">
        <v>494</v>
      </c>
      <c r="F361" s="18">
        <v>9</v>
      </c>
      <c r="G361" s="18">
        <f>IFERROR(VLOOKUP(E361,AnswerFTBL,2,FALSE),0)</f>
        <v>0.2</v>
      </c>
      <c r="H361" s="104">
        <f>IFERROR(AVERAGE(G361,G365),0)</f>
        <v>0.2</v>
      </c>
      <c r="I361" s="286"/>
      <c r="J361" s="11"/>
      <c r="K361" s="1"/>
      <c r="L361" s="133"/>
      <c r="M361" s="133"/>
      <c r="N361" s="133"/>
      <c r="O361" s="133"/>
      <c r="P361" s="133"/>
      <c r="Q361" s="1"/>
      <c r="R361" s="1"/>
      <c r="S361" s="1"/>
      <c r="T361" s="1"/>
      <c r="U361" s="1"/>
      <c r="V361" s="1"/>
      <c r="W361" s="1"/>
      <c r="X361" s="1"/>
      <c r="Y361" s="1"/>
      <c r="Z361" s="1"/>
    </row>
    <row r="362" spans="1:26" ht="28" x14ac:dyDescent="0.15">
      <c r="A362"/>
      <c r="B362" s="309"/>
      <c r="C362" s="209" t="s">
        <v>370</v>
      </c>
      <c r="D362" s="20" t="s">
        <v>257</v>
      </c>
      <c r="E362" s="29"/>
      <c r="F362" s="24"/>
      <c r="G362" s="24"/>
      <c r="H362" s="118"/>
      <c r="I362" s="287"/>
      <c r="J362" s="11"/>
      <c r="K362" s="1"/>
      <c r="L362" s="133"/>
      <c r="M362" s="133"/>
      <c r="N362" s="133"/>
      <c r="O362" s="133"/>
      <c r="P362" s="133"/>
      <c r="Q362" s="1"/>
      <c r="R362" s="1"/>
      <c r="S362" s="1"/>
      <c r="T362" s="1"/>
      <c r="U362" s="1"/>
      <c r="V362" s="1"/>
      <c r="W362" s="1"/>
      <c r="X362" s="1"/>
      <c r="Y362" s="1"/>
      <c r="Z362" s="1"/>
    </row>
    <row r="363" spans="1:26" ht="12.75" customHeight="1" x14ac:dyDescent="0.15">
      <c r="A363"/>
      <c r="B363" s="309"/>
      <c r="C363" s="210" t="s">
        <v>370</v>
      </c>
      <c r="D363" s="19" t="s">
        <v>258</v>
      </c>
      <c r="E363" s="30"/>
      <c r="F363" s="25"/>
      <c r="G363" s="25"/>
      <c r="H363" s="116"/>
      <c r="I363" s="287"/>
      <c r="J363" s="11"/>
      <c r="K363" s="1"/>
      <c r="L363" s="133"/>
      <c r="M363" s="133"/>
      <c r="N363" s="133"/>
      <c r="O363" s="133"/>
      <c r="P363" s="133"/>
      <c r="Q363" s="1"/>
      <c r="R363" s="1"/>
      <c r="S363" s="1"/>
      <c r="T363" s="1"/>
      <c r="U363" s="1"/>
      <c r="V363" s="1"/>
      <c r="W363" s="1"/>
      <c r="X363" s="1"/>
      <c r="Y363" s="1"/>
      <c r="Z363" s="1"/>
    </row>
    <row r="364" spans="1:26" ht="12.75" customHeight="1" x14ac:dyDescent="0.15">
      <c r="A364"/>
      <c r="B364" s="309"/>
      <c r="C364" s="212"/>
      <c r="D364" s="21"/>
      <c r="E364" s="31"/>
      <c r="F364" s="26"/>
      <c r="G364" s="26"/>
      <c r="H364" s="117"/>
      <c r="I364" s="288"/>
      <c r="J364" s="11"/>
      <c r="K364" s="1"/>
      <c r="L364" s="133"/>
      <c r="M364" s="133"/>
      <c r="N364" s="133"/>
      <c r="O364" s="133"/>
      <c r="P364" s="133"/>
      <c r="Q364" s="1"/>
      <c r="R364" s="1"/>
      <c r="S364" s="1"/>
      <c r="T364" s="1"/>
      <c r="U364" s="1"/>
      <c r="V364" s="1"/>
      <c r="W364" s="1"/>
      <c r="X364" s="1"/>
      <c r="Y364" s="1"/>
      <c r="Z364" s="1"/>
    </row>
    <row r="365" spans="1:26" ht="12.75" customHeight="1" x14ac:dyDescent="0.15">
      <c r="A365"/>
      <c r="B365" s="309"/>
      <c r="C365" s="292" t="s">
        <v>348</v>
      </c>
      <c r="D365" s="293"/>
      <c r="E365" s="22" t="s">
        <v>490</v>
      </c>
      <c r="F365" s="18">
        <v>10</v>
      </c>
      <c r="G365" s="18">
        <f>IFERROR(VLOOKUP(E365,AnswerCTBL,2,FALSE),0)</f>
        <v>0.2</v>
      </c>
      <c r="H365" s="104"/>
      <c r="I365" s="286"/>
      <c r="J365" s="11"/>
      <c r="K365" s="1"/>
      <c r="L365" s="133"/>
      <c r="M365" s="133"/>
      <c r="N365" s="133"/>
      <c r="O365" s="133"/>
      <c r="P365" s="133"/>
      <c r="Q365" s="1"/>
      <c r="R365" s="1"/>
      <c r="S365" s="1"/>
      <c r="T365" s="1"/>
      <c r="U365" s="1"/>
      <c r="V365" s="1"/>
      <c r="W365" s="1"/>
      <c r="X365" s="1"/>
      <c r="Y365" s="1"/>
      <c r="Z365" s="1"/>
    </row>
    <row r="366" spans="1:26" ht="12.75" customHeight="1" x14ac:dyDescent="0.15">
      <c r="A366"/>
      <c r="B366" s="309"/>
      <c r="C366" s="209" t="s">
        <v>370</v>
      </c>
      <c r="D366" s="20" t="s">
        <v>259</v>
      </c>
      <c r="E366" s="29"/>
      <c r="F366" s="24"/>
      <c r="G366" s="24"/>
      <c r="H366" s="118"/>
      <c r="I366" s="287"/>
      <c r="J366" s="11"/>
      <c r="K366" s="1"/>
      <c r="L366" s="133"/>
      <c r="M366" s="133"/>
      <c r="N366" s="133"/>
      <c r="O366" s="133"/>
      <c r="P366" s="133"/>
      <c r="Q366" s="1"/>
      <c r="R366" s="1"/>
      <c r="S366" s="1"/>
      <c r="T366" s="1"/>
      <c r="U366" s="1"/>
      <c r="V366" s="1"/>
      <c r="W366" s="1"/>
      <c r="X366" s="1"/>
      <c r="Y366" s="1"/>
      <c r="Z366" s="1"/>
    </row>
    <row r="367" spans="1:26" ht="12.75" customHeight="1" x14ac:dyDescent="0.15">
      <c r="A367"/>
      <c r="B367" s="309"/>
      <c r="C367" s="210" t="s">
        <v>370</v>
      </c>
      <c r="D367" s="19" t="s">
        <v>260</v>
      </c>
      <c r="E367" s="30"/>
      <c r="F367" s="25"/>
      <c r="G367" s="25"/>
      <c r="H367" s="116"/>
      <c r="I367" s="287"/>
      <c r="J367" s="11"/>
      <c r="K367" s="1"/>
      <c r="L367" s="133"/>
      <c r="M367" s="133"/>
      <c r="N367" s="133"/>
      <c r="O367" s="133"/>
      <c r="P367" s="133"/>
      <c r="Q367" s="1"/>
      <c r="R367" s="1"/>
      <c r="S367" s="1"/>
      <c r="T367" s="1"/>
      <c r="U367" s="1"/>
      <c r="V367" s="1"/>
      <c r="W367" s="1"/>
      <c r="X367" s="1"/>
      <c r="Y367" s="1"/>
      <c r="Z367" s="1"/>
    </row>
    <row r="368" spans="1:26" ht="12.75" customHeight="1" x14ac:dyDescent="0.15">
      <c r="A368"/>
      <c r="B368" s="310"/>
      <c r="C368" s="212"/>
      <c r="D368" s="21"/>
      <c r="E368" s="31"/>
      <c r="F368" s="26"/>
      <c r="G368" s="26"/>
      <c r="H368" s="117"/>
      <c r="I368" s="288"/>
      <c r="J368" s="11"/>
      <c r="K368" s="1"/>
      <c r="L368" s="133"/>
      <c r="M368" s="133"/>
      <c r="N368" s="133"/>
      <c r="O368" s="133"/>
      <c r="P368" s="133"/>
      <c r="Q368" s="1"/>
      <c r="R368" s="1"/>
      <c r="S368" s="1"/>
      <c r="T368" s="1"/>
      <c r="U368" s="1"/>
      <c r="V368" s="1"/>
      <c r="W368" s="1"/>
      <c r="X368" s="1"/>
      <c r="Y368" s="1"/>
      <c r="Z368" s="1"/>
    </row>
    <row r="369" spans="1:26" ht="12.75" customHeight="1" x14ac:dyDescent="0.15">
      <c r="A369"/>
      <c r="B369" s="299"/>
      <c r="C369" s="300"/>
      <c r="D369" s="300"/>
      <c r="E369" s="300"/>
      <c r="F369" s="300"/>
      <c r="G369" s="300"/>
      <c r="H369" s="300"/>
      <c r="I369" s="301"/>
      <c r="J369" s="11"/>
      <c r="K369" s="1"/>
      <c r="L369" s="133"/>
      <c r="M369" s="133"/>
      <c r="N369" s="133"/>
      <c r="O369" s="133"/>
      <c r="P369" s="133"/>
      <c r="Q369" s="1"/>
      <c r="R369" s="1"/>
      <c r="S369" s="1"/>
      <c r="T369" s="1"/>
      <c r="U369" s="1"/>
      <c r="V369" s="1"/>
      <c r="W369" s="1"/>
      <c r="X369" s="1"/>
      <c r="Y369" s="1"/>
      <c r="Z369" s="1"/>
    </row>
    <row r="370" spans="1:26" ht="12.75" customHeight="1" x14ac:dyDescent="0.15">
      <c r="A370"/>
      <c r="B370" s="308" t="s">
        <v>380</v>
      </c>
      <c r="C370" s="294" t="s">
        <v>261</v>
      </c>
      <c r="D370" s="295"/>
      <c r="E370" s="5" t="s">
        <v>441</v>
      </c>
      <c r="F370" s="18">
        <v>11</v>
      </c>
      <c r="G370" s="18">
        <f>IFERROR(VLOOKUP(E370,AnswerGTBL,2,FALSE),0)</f>
        <v>0.2</v>
      </c>
      <c r="H370" s="104">
        <f>IFERROR(AVERAGE(G370,G373),0)</f>
        <v>0.2</v>
      </c>
      <c r="I370" s="286"/>
      <c r="J370" s="11"/>
      <c r="K370" s="1"/>
      <c r="L370" s="133"/>
      <c r="M370" s="133"/>
      <c r="N370" s="133"/>
      <c r="O370" s="133"/>
      <c r="P370" s="133"/>
      <c r="Q370" s="1"/>
      <c r="R370" s="1"/>
      <c r="S370" s="1"/>
      <c r="T370" s="1"/>
      <c r="U370" s="1"/>
      <c r="V370" s="1"/>
      <c r="W370" s="1"/>
      <c r="X370" s="1"/>
      <c r="Y370" s="1"/>
      <c r="Z370" s="1"/>
    </row>
    <row r="371" spans="1:26" ht="28" x14ac:dyDescent="0.15">
      <c r="A371"/>
      <c r="B371" s="309"/>
      <c r="C371" s="209" t="s">
        <v>370</v>
      </c>
      <c r="D371" s="20" t="s">
        <v>262</v>
      </c>
      <c r="E371" s="29"/>
      <c r="F371" s="24"/>
      <c r="G371" s="24"/>
      <c r="H371" s="118"/>
      <c r="I371" s="287"/>
      <c r="J371" s="11"/>
      <c r="K371" s="1"/>
      <c r="L371" s="133"/>
      <c r="M371" s="133"/>
      <c r="N371" s="133"/>
      <c r="O371" s="133"/>
      <c r="P371" s="133"/>
      <c r="Q371" s="1"/>
      <c r="R371" s="1"/>
      <c r="S371" s="1"/>
      <c r="T371" s="1"/>
      <c r="U371" s="1"/>
      <c r="V371" s="1"/>
      <c r="W371" s="1"/>
      <c r="X371" s="1"/>
      <c r="Y371" s="1"/>
      <c r="Z371" s="1"/>
    </row>
    <row r="372" spans="1:26" ht="12.75" customHeight="1" x14ac:dyDescent="0.15">
      <c r="A372"/>
      <c r="B372" s="309"/>
      <c r="C372" s="212"/>
      <c r="D372" s="21"/>
      <c r="E372" s="31"/>
      <c r="F372" s="26"/>
      <c r="G372" s="26"/>
      <c r="H372" s="117"/>
      <c r="I372" s="288"/>
      <c r="J372" s="11"/>
      <c r="K372" s="1"/>
      <c r="L372" s="133"/>
      <c r="M372" s="133"/>
      <c r="N372" s="133"/>
      <c r="O372" s="133"/>
      <c r="P372" s="133"/>
      <c r="Q372" s="1"/>
      <c r="R372" s="1"/>
      <c r="S372" s="1"/>
      <c r="T372" s="1"/>
      <c r="U372" s="1"/>
      <c r="V372" s="1"/>
      <c r="W372" s="1"/>
      <c r="X372" s="1"/>
      <c r="Y372" s="1"/>
      <c r="Z372" s="1"/>
    </row>
    <row r="373" spans="1:26" ht="12.75" customHeight="1" x14ac:dyDescent="0.15">
      <c r="A373"/>
      <c r="B373" s="309"/>
      <c r="C373" s="292" t="s">
        <v>349</v>
      </c>
      <c r="D373" s="293"/>
      <c r="E373" s="22" t="s">
        <v>494</v>
      </c>
      <c r="F373" s="18">
        <v>12</v>
      </c>
      <c r="G373" s="18">
        <f>IFERROR(VLOOKUP(E373,AnswerFTBL,2,FALSE),0)</f>
        <v>0.2</v>
      </c>
      <c r="H373" s="104"/>
      <c r="I373" s="286"/>
      <c r="J373" s="11"/>
      <c r="K373" s="1"/>
      <c r="L373" s="133"/>
      <c r="M373" s="133"/>
      <c r="N373" s="133"/>
      <c r="O373" s="133"/>
      <c r="P373" s="133"/>
      <c r="Q373" s="1"/>
      <c r="R373" s="1"/>
      <c r="S373" s="1"/>
      <c r="T373" s="1"/>
      <c r="U373" s="1"/>
      <c r="V373" s="1"/>
      <c r="W373" s="1"/>
      <c r="X373" s="1"/>
      <c r="Y373" s="1"/>
      <c r="Z373" s="1"/>
    </row>
    <row r="374" spans="1:26" ht="28" x14ac:dyDescent="0.15">
      <c r="A374"/>
      <c r="B374" s="309"/>
      <c r="C374" s="209" t="s">
        <v>370</v>
      </c>
      <c r="D374" s="20" t="s">
        <v>263</v>
      </c>
      <c r="E374" s="29"/>
      <c r="F374" s="24"/>
      <c r="G374" s="24"/>
      <c r="H374" s="118"/>
      <c r="I374" s="287"/>
      <c r="J374" s="11"/>
      <c r="K374" s="1"/>
      <c r="L374" s="133"/>
      <c r="M374" s="133"/>
      <c r="N374" s="133"/>
      <c r="O374" s="133"/>
      <c r="P374" s="133"/>
      <c r="Q374" s="1"/>
      <c r="R374" s="1"/>
      <c r="S374" s="1"/>
      <c r="T374" s="1"/>
      <c r="U374" s="1"/>
      <c r="V374" s="1"/>
      <c r="W374" s="1"/>
      <c r="X374" s="1"/>
      <c r="Y374" s="1"/>
      <c r="Z374" s="1"/>
    </row>
    <row r="375" spans="1:26" ht="28" x14ac:dyDescent="0.15">
      <c r="A375"/>
      <c r="B375" s="309"/>
      <c r="C375" s="210" t="s">
        <v>370</v>
      </c>
      <c r="D375" s="19" t="s">
        <v>264</v>
      </c>
      <c r="E375" s="30"/>
      <c r="F375" s="25"/>
      <c r="G375" s="25"/>
      <c r="H375" s="116"/>
      <c r="I375" s="287"/>
      <c r="J375" s="11"/>
      <c r="K375" s="1"/>
      <c r="L375" s="133"/>
      <c r="M375" s="133"/>
      <c r="N375" s="133"/>
      <c r="O375" s="133"/>
      <c r="P375" s="133"/>
      <c r="Q375" s="1"/>
      <c r="R375" s="1"/>
      <c r="S375" s="1"/>
      <c r="T375" s="1"/>
      <c r="U375" s="1"/>
      <c r="V375" s="1"/>
      <c r="W375" s="1"/>
      <c r="X375" s="1"/>
      <c r="Y375" s="1"/>
      <c r="Z375" s="1"/>
    </row>
    <row r="376" spans="1:26" ht="12.75" customHeight="1" x14ac:dyDescent="0.15">
      <c r="A376"/>
      <c r="B376" s="310"/>
      <c r="C376" s="212"/>
      <c r="D376" s="21"/>
      <c r="E376" s="31"/>
      <c r="F376" s="26"/>
      <c r="G376" s="26"/>
      <c r="H376" s="117"/>
      <c r="I376" s="288"/>
      <c r="J376" s="11"/>
      <c r="K376" s="1"/>
      <c r="L376" s="133"/>
      <c r="M376" s="133"/>
      <c r="N376" s="133"/>
      <c r="O376" s="133"/>
      <c r="P376" s="133"/>
      <c r="Q376" s="1"/>
      <c r="R376" s="1"/>
      <c r="S376" s="1"/>
      <c r="T376" s="1"/>
      <c r="U376" s="1"/>
      <c r="V376" s="1"/>
      <c r="W376" s="1"/>
      <c r="X376" s="1"/>
      <c r="Y376" s="1"/>
      <c r="Z376" s="1"/>
    </row>
    <row r="377" spans="1:26" ht="12.75" customHeight="1" x14ac:dyDescent="0.15">
      <c r="A377"/>
      <c r="B377" s="268" t="s">
        <v>265</v>
      </c>
      <c r="C377" s="269"/>
      <c r="D377" s="270"/>
      <c r="E377" s="83" t="s">
        <v>371</v>
      </c>
      <c r="F377" s="83"/>
      <c r="G377" s="83"/>
      <c r="H377" s="124"/>
      <c r="I377" s="82" t="s">
        <v>60</v>
      </c>
      <c r="J377" s="82" t="s">
        <v>368</v>
      </c>
      <c r="K377" s="1"/>
      <c r="L377" s="133"/>
      <c r="M377" s="133"/>
      <c r="N377" s="133"/>
      <c r="O377" s="133"/>
      <c r="P377" s="133"/>
      <c r="Q377" s="1"/>
      <c r="R377" s="1"/>
      <c r="S377" s="1"/>
      <c r="T377" s="1"/>
      <c r="U377" s="1"/>
      <c r="V377" s="1"/>
      <c r="W377" s="1"/>
      <c r="X377" s="1"/>
      <c r="Y377" s="1"/>
      <c r="Z377" s="1"/>
    </row>
    <row r="378" spans="1:26" ht="12.75" customHeight="1" x14ac:dyDescent="0.15">
      <c r="A378"/>
      <c r="B378" s="308" t="s">
        <v>266</v>
      </c>
      <c r="C378" s="294" t="s">
        <v>350</v>
      </c>
      <c r="D378" s="295"/>
      <c r="E378" s="5" t="s">
        <v>490</v>
      </c>
      <c r="F378" s="18">
        <v>13</v>
      </c>
      <c r="G378" s="18">
        <f>IFERROR(VLOOKUP(E378,AnswerCTBL,2,FALSE),0)</f>
        <v>0.2</v>
      </c>
      <c r="H378" s="104">
        <f>IFERROR(AVERAGE(G378,G383,G388),0)</f>
        <v>0.20000000000000004</v>
      </c>
      <c r="I378" s="286"/>
      <c r="J378" s="289">
        <f>SUM(H378,H394,H403)</f>
        <v>0.60000000000000009</v>
      </c>
      <c r="K378" s="1"/>
      <c r="L378" s="133"/>
      <c r="M378" s="133"/>
      <c r="N378" s="133"/>
      <c r="O378" s="133"/>
      <c r="P378" s="133"/>
      <c r="Q378" s="1"/>
      <c r="R378" s="1"/>
      <c r="S378" s="1"/>
      <c r="T378" s="1"/>
      <c r="U378" s="1"/>
      <c r="V378" s="1"/>
      <c r="W378" s="1"/>
      <c r="X378" s="1"/>
      <c r="Y378" s="1"/>
      <c r="Z378" s="1"/>
    </row>
    <row r="379" spans="1:26" ht="12.75" customHeight="1" x14ac:dyDescent="0.15">
      <c r="A379"/>
      <c r="B379" s="309"/>
      <c r="C379" s="209" t="s">
        <v>370</v>
      </c>
      <c r="D379" s="20" t="s">
        <v>267</v>
      </c>
      <c r="E379" s="29"/>
      <c r="F379" s="24"/>
      <c r="G379" s="24"/>
      <c r="H379" s="118"/>
      <c r="I379" s="287"/>
      <c r="J379" s="290"/>
      <c r="K379" s="1"/>
      <c r="L379" s="133"/>
      <c r="M379" s="133"/>
      <c r="N379" s="133"/>
      <c r="O379" s="133"/>
      <c r="P379" s="133"/>
      <c r="Q379" s="1"/>
      <c r="R379" s="1"/>
      <c r="S379" s="1"/>
      <c r="T379" s="1"/>
      <c r="U379" s="1"/>
      <c r="V379" s="1"/>
      <c r="W379" s="1"/>
      <c r="X379" s="1"/>
      <c r="Y379" s="1"/>
      <c r="Z379" s="1"/>
    </row>
    <row r="380" spans="1:26" ht="12.75" customHeight="1" x14ac:dyDescent="0.15">
      <c r="A380"/>
      <c r="B380" s="309"/>
      <c r="C380" s="210" t="s">
        <v>370</v>
      </c>
      <c r="D380" s="19" t="s">
        <v>268</v>
      </c>
      <c r="E380" s="30"/>
      <c r="F380" s="25"/>
      <c r="G380" s="25"/>
      <c r="H380" s="116"/>
      <c r="I380" s="287"/>
      <c r="J380" s="290"/>
      <c r="K380" s="1"/>
      <c r="L380" s="133"/>
      <c r="M380" s="133"/>
      <c r="N380" s="133"/>
      <c r="O380" s="133"/>
      <c r="P380" s="133"/>
      <c r="Q380" s="1"/>
      <c r="R380" s="1"/>
      <c r="S380" s="1"/>
      <c r="T380" s="1"/>
      <c r="U380" s="1"/>
      <c r="V380" s="1"/>
      <c r="W380" s="1"/>
      <c r="X380" s="1"/>
      <c r="Y380" s="1"/>
      <c r="Z380" s="1"/>
    </row>
    <row r="381" spans="1:26" ht="12.75" customHeight="1" x14ac:dyDescent="0.15">
      <c r="A381"/>
      <c r="B381" s="309"/>
      <c r="C381" s="210" t="s">
        <v>370</v>
      </c>
      <c r="D381" s="19" t="s">
        <v>269</v>
      </c>
      <c r="E381" s="30"/>
      <c r="F381" s="25"/>
      <c r="G381" s="25"/>
      <c r="H381" s="116"/>
      <c r="I381" s="287"/>
      <c r="J381" s="290"/>
      <c r="K381" s="1"/>
      <c r="L381" s="133"/>
      <c r="M381" s="133"/>
      <c r="N381" s="133"/>
      <c r="O381" s="133"/>
      <c r="P381" s="133"/>
      <c r="Q381" s="1"/>
      <c r="R381" s="1"/>
      <c r="S381" s="1"/>
      <c r="T381" s="1"/>
      <c r="U381" s="1"/>
      <c r="V381" s="1"/>
      <c r="W381" s="1"/>
      <c r="X381" s="1"/>
      <c r="Y381" s="1"/>
      <c r="Z381" s="1"/>
    </row>
    <row r="382" spans="1:26" ht="12.75" customHeight="1" x14ac:dyDescent="0.15">
      <c r="A382"/>
      <c r="B382" s="309"/>
      <c r="C382" s="212"/>
      <c r="D382" s="21"/>
      <c r="E382" s="31"/>
      <c r="F382" s="26"/>
      <c r="G382" s="26"/>
      <c r="H382" s="117"/>
      <c r="I382" s="288"/>
      <c r="J382" s="291"/>
      <c r="K382" s="1"/>
      <c r="L382" s="133"/>
      <c r="M382" s="133"/>
      <c r="N382" s="133"/>
      <c r="O382" s="133"/>
      <c r="P382" s="133"/>
      <c r="Q382" s="1"/>
      <c r="R382" s="1"/>
      <c r="S382" s="1"/>
      <c r="T382" s="1"/>
      <c r="U382" s="1"/>
      <c r="V382" s="1"/>
      <c r="W382" s="1"/>
      <c r="X382" s="1"/>
      <c r="Y382" s="1"/>
      <c r="Z382" s="1"/>
    </row>
    <row r="383" spans="1:26" ht="12.75" customHeight="1" x14ac:dyDescent="0.15">
      <c r="A383"/>
      <c r="B383" s="309"/>
      <c r="C383" s="292" t="s">
        <v>417</v>
      </c>
      <c r="D383" s="293"/>
      <c r="E383" s="22" t="s">
        <v>490</v>
      </c>
      <c r="F383" s="18">
        <v>14</v>
      </c>
      <c r="G383" s="18">
        <f>IFERROR(VLOOKUP(E383,AnswerCTBL,2,FALSE),0)</f>
        <v>0.2</v>
      </c>
      <c r="H383" s="104"/>
      <c r="I383" s="286"/>
      <c r="J383" s="11"/>
      <c r="K383" s="1"/>
      <c r="L383" s="133"/>
      <c r="M383" s="133"/>
      <c r="N383" s="133"/>
      <c r="O383" s="133"/>
      <c r="P383" s="133"/>
      <c r="Q383" s="1"/>
      <c r="R383" s="1"/>
      <c r="S383" s="1"/>
      <c r="T383" s="1"/>
      <c r="U383" s="1"/>
      <c r="V383" s="1"/>
      <c r="W383" s="1"/>
      <c r="X383" s="1"/>
      <c r="Y383" s="1"/>
      <c r="Z383" s="1"/>
    </row>
    <row r="384" spans="1:26" ht="12.75" customHeight="1" x14ac:dyDescent="0.15">
      <c r="A384"/>
      <c r="B384" s="309"/>
      <c r="C384" s="209" t="s">
        <v>370</v>
      </c>
      <c r="D384" s="20" t="s">
        <v>270</v>
      </c>
      <c r="E384" s="29"/>
      <c r="F384" s="24"/>
      <c r="G384" s="24"/>
      <c r="H384" s="118"/>
      <c r="I384" s="287"/>
      <c r="J384" s="11"/>
      <c r="K384" s="1"/>
      <c r="L384" s="133"/>
      <c r="M384" s="133"/>
      <c r="N384" s="133"/>
      <c r="O384" s="133"/>
      <c r="P384" s="133"/>
      <c r="Q384" s="1"/>
      <c r="R384" s="1"/>
      <c r="S384" s="1"/>
      <c r="T384" s="1"/>
      <c r="U384" s="1"/>
      <c r="V384" s="1"/>
      <c r="W384" s="1"/>
      <c r="X384" s="1"/>
      <c r="Y384" s="1"/>
      <c r="Z384" s="1"/>
    </row>
    <row r="385" spans="1:26" ht="12.75" customHeight="1" x14ac:dyDescent="0.15">
      <c r="A385"/>
      <c r="B385" s="309"/>
      <c r="C385" s="210" t="s">
        <v>370</v>
      </c>
      <c r="D385" s="19" t="s">
        <v>271</v>
      </c>
      <c r="E385" s="30"/>
      <c r="F385" s="25"/>
      <c r="G385" s="25"/>
      <c r="H385" s="116"/>
      <c r="I385" s="287"/>
      <c r="J385" s="11"/>
      <c r="K385" s="1"/>
      <c r="L385" s="133"/>
      <c r="M385" s="133"/>
      <c r="N385" s="133"/>
      <c r="O385" s="133"/>
      <c r="P385" s="133"/>
      <c r="Q385" s="1"/>
      <c r="R385" s="1"/>
      <c r="S385" s="1"/>
      <c r="T385" s="1"/>
      <c r="U385" s="1"/>
      <c r="V385" s="1"/>
      <c r="W385" s="1"/>
      <c r="X385" s="1"/>
      <c r="Y385" s="1"/>
      <c r="Z385" s="1"/>
    </row>
    <row r="386" spans="1:26" ht="12.75" customHeight="1" x14ac:dyDescent="0.15">
      <c r="A386"/>
      <c r="B386" s="309"/>
      <c r="C386" s="210" t="s">
        <v>370</v>
      </c>
      <c r="D386" s="19" t="s">
        <v>272</v>
      </c>
      <c r="E386" s="30"/>
      <c r="F386" s="25"/>
      <c r="G386" s="25"/>
      <c r="H386" s="116"/>
      <c r="I386" s="287"/>
      <c r="J386" s="11"/>
      <c r="K386" s="1"/>
      <c r="L386" s="133"/>
      <c r="M386" s="133"/>
      <c r="N386" s="133"/>
      <c r="O386" s="133"/>
      <c r="P386" s="133"/>
      <c r="Q386" s="1"/>
      <c r="R386" s="1"/>
      <c r="S386" s="1"/>
      <c r="T386" s="1"/>
      <c r="U386" s="1"/>
      <c r="V386" s="1"/>
      <c r="W386" s="1"/>
      <c r="X386" s="1"/>
      <c r="Y386" s="1"/>
      <c r="Z386" s="1"/>
    </row>
    <row r="387" spans="1:26" ht="12.75" customHeight="1" x14ac:dyDescent="0.15">
      <c r="A387"/>
      <c r="B387" s="309"/>
      <c r="C387" s="212"/>
      <c r="D387" s="21"/>
      <c r="E387" s="31"/>
      <c r="F387" s="26"/>
      <c r="G387" s="26"/>
      <c r="H387" s="117"/>
      <c r="I387" s="288"/>
      <c r="J387" s="11"/>
      <c r="K387" s="1"/>
      <c r="L387" s="133"/>
      <c r="M387" s="133"/>
      <c r="N387" s="133"/>
      <c r="O387" s="133"/>
      <c r="P387" s="133"/>
      <c r="Q387" s="1"/>
      <c r="R387" s="1"/>
      <c r="S387" s="1"/>
      <c r="T387" s="1"/>
      <c r="U387" s="1"/>
      <c r="V387" s="1"/>
      <c r="W387" s="1"/>
      <c r="X387" s="1"/>
      <c r="Y387" s="1"/>
      <c r="Z387" s="1"/>
    </row>
    <row r="388" spans="1:26" ht="12.75" customHeight="1" x14ac:dyDescent="0.15">
      <c r="A388"/>
      <c r="B388" s="309"/>
      <c r="C388" s="292" t="s">
        <v>351</v>
      </c>
      <c r="D388" s="293"/>
      <c r="E388" s="22" t="s">
        <v>423</v>
      </c>
      <c r="F388" s="18">
        <v>15</v>
      </c>
      <c r="G388" s="18">
        <f>IFERROR(VLOOKUP(E388,AnswerBTBL,2,FALSE),0)</f>
        <v>0.2</v>
      </c>
      <c r="H388" s="104"/>
      <c r="I388" s="286"/>
      <c r="J388" s="11"/>
      <c r="K388" s="1"/>
      <c r="L388" s="133"/>
      <c r="M388" s="133"/>
      <c r="N388" s="133"/>
      <c r="O388" s="133"/>
      <c r="P388" s="133"/>
      <c r="Q388" s="1"/>
      <c r="R388" s="1"/>
      <c r="S388" s="1"/>
      <c r="T388" s="1"/>
      <c r="U388" s="1"/>
      <c r="V388" s="1"/>
      <c r="W388" s="1"/>
      <c r="X388" s="1"/>
      <c r="Y388" s="1"/>
      <c r="Z388" s="1"/>
    </row>
    <row r="389" spans="1:26" ht="12.75" customHeight="1" x14ac:dyDescent="0.15">
      <c r="A389"/>
      <c r="B389" s="309"/>
      <c r="C389" s="209" t="s">
        <v>370</v>
      </c>
      <c r="D389" s="20" t="s">
        <v>273</v>
      </c>
      <c r="E389" s="29"/>
      <c r="F389" s="24"/>
      <c r="G389" s="24"/>
      <c r="H389" s="118"/>
      <c r="I389" s="287"/>
      <c r="J389" s="11"/>
      <c r="K389" s="1"/>
      <c r="L389" s="133"/>
      <c r="M389" s="133"/>
      <c r="N389" s="133"/>
      <c r="O389" s="133"/>
      <c r="P389" s="133"/>
      <c r="Q389" s="1"/>
      <c r="R389" s="1"/>
      <c r="S389" s="1"/>
      <c r="T389" s="1"/>
      <c r="U389" s="1"/>
      <c r="V389" s="1"/>
      <c r="W389" s="1"/>
      <c r="X389" s="1"/>
      <c r="Y389" s="1"/>
      <c r="Z389" s="1"/>
    </row>
    <row r="390" spans="1:26" ht="12.75" customHeight="1" x14ac:dyDescent="0.15">
      <c r="A390"/>
      <c r="B390" s="309"/>
      <c r="C390" s="210" t="s">
        <v>370</v>
      </c>
      <c r="D390" s="19" t="s">
        <v>274</v>
      </c>
      <c r="E390" s="30"/>
      <c r="F390" s="25"/>
      <c r="G390" s="25"/>
      <c r="H390" s="116"/>
      <c r="I390" s="287"/>
      <c r="J390" s="11"/>
      <c r="K390" s="1"/>
      <c r="L390" s="133"/>
      <c r="M390" s="133"/>
      <c r="N390" s="133"/>
      <c r="O390" s="133"/>
      <c r="P390" s="133"/>
      <c r="Q390" s="1"/>
      <c r="R390" s="1"/>
      <c r="S390" s="1"/>
      <c r="T390" s="1"/>
      <c r="U390" s="1"/>
      <c r="V390" s="1"/>
      <c r="W390" s="1"/>
      <c r="X390" s="1"/>
      <c r="Y390" s="1"/>
      <c r="Z390" s="1"/>
    </row>
    <row r="391" spans="1:26" ht="12.75" customHeight="1" x14ac:dyDescent="0.15">
      <c r="A391"/>
      <c r="B391" s="309"/>
      <c r="C391" s="210" t="s">
        <v>370</v>
      </c>
      <c r="D391" s="19" t="s">
        <v>275</v>
      </c>
      <c r="E391" s="30"/>
      <c r="F391" s="25"/>
      <c r="G391" s="25"/>
      <c r="H391" s="116"/>
      <c r="I391" s="287"/>
      <c r="J391" s="11"/>
      <c r="K391" s="1"/>
      <c r="L391" s="133"/>
      <c r="M391" s="133"/>
      <c r="N391" s="133"/>
      <c r="O391" s="133"/>
      <c r="P391" s="133"/>
      <c r="Q391" s="1"/>
      <c r="R391" s="1"/>
      <c r="S391" s="1"/>
      <c r="T391" s="1"/>
      <c r="U391" s="1"/>
      <c r="V391" s="1"/>
      <c r="W391" s="1"/>
      <c r="X391" s="1"/>
      <c r="Y391" s="1"/>
      <c r="Z391" s="1"/>
    </row>
    <row r="392" spans="1:26" ht="12.75" customHeight="1" x14ac:dyDescent="0.15">
      <c r="A392"/>
      <c r="B392" s="310"/>
      <c r="C392" s="212"/>
      <c r="D392" s="21"/>
      <c r="E392" s="31"/>
      <c r="F392" s="26"/>
      <c r="G392" s="26"/>
      <c r="H392" s="117"/>
      <c r="I392" s="288"/>
      <c r="J392" s="11"/>
      <c r="K392" s="1"/>
      <c r="L392" s="133"/>
      <c r="M392" s="133"/>
      <c r="N392" s="133"/>
      <c r="O392" s="133"/>
      <c r="P392" s="133"/>
      <c r="Q392" s="1"/>
      <c r="R392" s="1"/>
      <c r="S392" s="1"/>
      <c r="T392" s="1"/>
      <c r="U392" s="1"/>
      <c r="V392" s="1"/>
      <c r="W392" s="1"/>
      <c r="X392" s="1"/>
      <c r="Y392" s="1"/>
      <c r="Z392" s="1"/>
    </row>
    <row r="393" spans="1:26" ht="12.75" customHeight="1" x14ac:dyDescent="0.15">
      <c r="A393"/>
      <c r="B393" s="299"/>
      <c r="C393" s="300"/>
      <c r="D393" s="300"/>
      <c r="E393" s="300"/>
      <c r="F393" s="300"/>
      <c r="G393" s="300"/>
      <c r="H393" s="300"/>
      <c r="I393" s="301"/>
      <c r="J393" s="11"/>
      <c r="K393" s="1"/>
      <c r="L393" s="133"/>
      <c r="M393" s="133"/>
      <c r="N393" s="133"/>
      <c r="O393" s="133"/>
      <c r="P393" s="133"/>
      <c r="Q393" s="1"/>
      <c r="R393" s="1"/>
      <c r="S393" s="1"/>
      <c r="T393" s="1"/>
      <c r="U393" s="1"/>
      <c r="V393" s="1"/>
      <c r="W393" s="1"/>
      <c r="X393" s="1"/>
      <c r="Y393" s="1"/>
      <c r="Z393" s="1"/>
    </row>
    <row r="394" spans="1:26" ht="12.75" customHeight="1" x14ac:dyDescent="0.15">
      <c r="A394"/>
      <c r="B394" s="308" t="s">
        <v>276</v>
      </c>
      <c r="C394" s="294" t="s">
        <v>352</v>
      </c>
      <c r="D394" s="295"/>
      <c r="E394" s="5" t="s">
        <v>490</v>
      </c>
      <c r="F394" s="18">
        <v>16</v>
      </c>
      <c r="G394" s="18">
        <f>IFERROR(VLOOKUP(E394,AnswerCTBL,2,FALSE),0)</f>
        <v>0.2</v>
      </c>
      <c r="H394" s="104">
        <f>IFERROR(AVERAGE(G394,G398),0)</f>
        <v>0.2</v>
      </c>
      <c r="I394" s="286"/>
      <c r="J394" s="11"/>
      <c r="K394" s="1"/>
      <c r="L394" s="133"/>
      <c r="M394" s="133"/>
      <c r="N394" s="133"/>
      <c r="O394" s="133"/>
      <c r="P394" s="133"/>
      <c r="Q394" s="1"/>
      <c r="R394" s="1"/>
      <c r="S394" s="1"/>
      <c r="T394" s="1"/>
      <c r="U394" s="1"/>
      <c r="V394" s="1"/>
      <c r="W394" s="1"/>
      <c r="X394" s="1"/>
      <c r="Y394" s="1"/>
      <c r="Z394" s="1"/>
    </row>
    <row r="395" spans="1:26" ht="28" x14ac:dyDescent="0.15">
      <c r="A395"/>
      <c r="B395" s="309"/>
      <c r="C395" s="209" t="s">
        <v>370</v>
      </c>
      <c r="D395" s="20" t="s">
        <v>277</v>
      </c>
      <c r="E395" s="29"/>
      <c r="F395" s="24"/>
      <c r="G395" s="24"/>
      <c r="H395" s="118"/>
      <c r="I395" s="287"/>
      <c r="J395" s="11"/>
      <c r="K395" s="1"/>
      <c r="L395" s="133"/>
      <c r="M395" s="133"/>
      <c r="N395" s="133"/>
      <c r="O395" s="133"/>
      <c r="P395" s="133"/>
      <c r="Q395" s="1"/>
      <c r="R395" s="1"/>
      <c r="S395" s="1"/>
      <c r="T395" s="1"/>
      <c r="U395" s="1"/>
      <c r="V395" s="1"/>
      <c r="W395" s="1"/>
      <c r="X395" s="1"/>
      <c r="Y395" s="1"/>
      <c r="Z395" s="1"/>
    </row>
    <row r="396" spans="1:26" ht="12.75" customHeight="1" x14ac:dyDescent="0.15">
      <c r="A396"/>
      <c r="B396" s="309"/>
      <c r="C396" s="210" t="s">
        <v>370</v>
      </c>
      <c r="D396" s="19" t="s">
        <v>278</v>
      </c>
      <c r="E396" s="30"/>
      <c r="F396" s="25"/>
      <c r="G396" s="25"/>
      <c r="H396" s="116"/>
      <c r="I396" s="287"/>
      <c r="J396" s="11"/>
      <c r="K396" s="1"/>
      <c r="L396" s="133"/>
      <c r="M396" s="133"/>
      <c r="N396" s="133"/>
      <c r="O396" s="133"/>
      <c r="P396" s="133"/>
      <c r="Q396" s="1"/>
      <c r="R396" s="1"/>
      <c r="S396" s="1"/>
      <c r="T396" s="1"/>
      <c r="U396" s="1"/>
      <c r="V396" s="1"/>
      <c r="W396" s="1"/>
      <c r="X396" s="1"/>
      <c r="Y396" s="1"/>
      <c r="Z396" s="1"/>
    </row>
    <row r="397" spans="1:26" ht="12.75" customHeight="1" x14ac:dyDescent="0.15">
      <c r="A397"/>
      <c r="B397" s="309"/>
      <c r="C397" s="212"/>
      <c r="D397" s="21"/>
      <c r="E397" s="31"/>
      <c r="F397" s="26"/>
      <c r="G397" s="26"/>
      <c r="H397" s="117"/>
      <c r="I397" s="288"/>
      <c r="J397" s="11"/>
      <c r="K397" s="1"/>
      <c r="L397" s="133"/>
      <c r="M397" s="133"/>
      <c r="N397" s="133"/>
      <c r="O397" s="133"/>
      <c r="P397" s="133"/>
      <c r="Q397" s="1"/>
      <c r="R397" s="1"/>
      <c r="S397" s="1"/>
      <c r="T397" s="1"/>
      <c r="U397" s="1"/>
      <c r="V397" s="1"/>
      <c r="W397" s="1"/>
      <c r="X397" s="1"/>
      <c r="Y397" s="1"/>
      <c r="Z397" s="1"/>
    </row>
    <row r="398" spans="1:26" ht="12.75" customHeight="1" x14ac:dyDescent="0.15">
      <c r="A398"/>
      <c r="B398" s="309"/>
      <c r="C398" s="292" t="s">
        <v>353</v>
      </c>
      <c r="D398" s="293"/>
      <c r="E398" s="22" t="s">
        <v>490</v>
      </c>
      <c r="F398" s="18">
        <v>17</v>
      </c>
      <c r="G398" s="18">
        <f>IFERROR(VLOOKUP(E398,AnswerCTBL,2,FALSE),0)</f>
        <v>0.2</v>
      </c>
      <c r="H398" s="104"/>
      <c r="I398" s="286"/>
      <c r="J398" s="11"/>
      <c r="K398" s="1"/>
      <c r="L398" s="133"/>
      <c r="M398" s="133"/>
      <c r="N398" s="133"/>
      <c r="O398" s="133"/>
      <c r="P398" s="133"/>
      <c r="Q398" s="1"/>
      <c r="R398" s="1"/>
      <c r="S398" s="1"/>
      <c r="T398" s="1"/>
      <c r="U398" s="1"/>
      <c r="V398" s="1"/>
      <c r="W398" s="1"/>
      <c r="X398" s="1"/>
      <c r="Y398" s="1"/>
      <c r="Z398" s="1"/>
    </row>
    <row r="399" spans="1:26" ht="12.75" customHeight="1" x14ac:dyDescent="0.15">
      <c r="A399"/>
      <c r="B399" s="309"/>
      <c r="C399" s="209" t="s">
        <v>370</v>
      </c>
      <c r="D399" s="20" t="s">
        <v>279</v>
      </c>
      <c r="E399" s="29"/>
      <c r="F399" s="24"/>
      <c r="G399" s="24"/>
      <c r="H399" s="118"/>
      <c r="I399" s="287"/>
      <c r="J399" s="11"/>
      <c r="K399" s="1"/>
      <c r="L399" s="133"/>
      <c r="M399" s="133"/>
      <c r="N399" s="133"/>
      <c r="O399" s="133"/>
      <c r="P399" s="133"/>
      <c r="Q399" s="1"/>
      <c r="R399" s="1"/>
      <c r="S399" s="1"/>
      <c r="T399" s="1"/>
      <c r="U399" s="1"/>
      <c r="V399" s="1"/>
      <c r="W399" s="1"/>
      <c r="X399" s="1"/>
      <c r="Y399" s="1"/>
      <c r="Z399" s="1"/>
    </row>
    <row r="400" spans="1:26" ht="12.75" customHeight="1" x14ac:dyDescent="0.15">
      <c r="A400"/>
      <c r="B400" s="309"/>
      <c r="C400" s="210" t="s">
        <v>370</v>
      </c>
      <c r="D400" s="19" t="s">
        <v>280</v>
      </c>
      <c r="E400" s="30"/>
      <c r="F400" s="25"/>
      <c r="G400" s="25"/>
      <c r="H400" s="116"/>
      <c r="I400" s="287"/>
      <c r="J400" s="11"/>
      <c r="K400" s="1"/>
      <c r="L400" s="133"/>
      <c r="M400" s="133"/>
      <c r="N400" s="133"/>
      <c r="O400" s="133"/>
      <c r="P400" s="133"/>
      <c r="Q400" s="1"/>
      <c r="R400" s="1"/>
      <c r="S400" s="1"/>
      <c r="T400" s="1"/>
      <c r="U400" s="1"/>
      <c r="V400" s="1"/>
      <c r="W400" s="1"/>
      <c r="X400" s="1"/>
      <c r="Y400" s="1"/>
      <c r="Z400" s="1"/>
    </row>
    <row r="401" spans="1:26" ht="12.75" customHeight="1" x14ac:dyDescent="0.15">
      <c r="A401"/>
      <c r="B401" s="310"/>
      <c r="C401" s="212"/>
      <c r="D401" s="21"/>
      <c r="E401" s="31"/>
      <c r="F401" s="26"/>
      <c r="G401" s="26"/>
      <c r="H401" s="117"/>
      <c r="I401" s="288"/>
      <c r="J401" s="11"/>
      <c r="K401" s="1"/>
      <c r="L401" s="133"/>
      <c r="M401" s="133"/>
      <c r="N401" s="133"/>
      <c r="O401" s="133"/>
      <c r="P401" s="133"/>
      <c r="Q401" s="1"/>
      <c r="R401" s="1"/>
      <c r="S401" s="1"/>
      <c r="T401" s="1"/>
      <c r="U401" s="1"/>
      <c r="V401" s="1"/>
      <c r="W401" s="1"/>
      <c r="X401" s="1"/>
      <c r="Y401" s="1"/>
      <c r="Z401" s="1"/>
    </row>
    <row r="402" spans="1:26" ht="12.75" customHeight="1" x14ac:dyDescent="0.15">
      <c r="A402"/>
      <c r="B402" s="299"/>
      <c r="C402" s="300"/>
      <c r="D402" s="300"/>
      <c r="E402" s="300"/>
      <c r="F402" s="300"/>
      <c r="G402" s="300"/>
      <c r="H402" s="300"/>
      <c r="I402" s="301"/>
      <c r="J402" s="11"/>
      <c r="K402" s="1"/>
      <c r="L402" s="133"/>
      <c r="M402" s="133"/>
      <c r="N402" s="133"/>
      <c r="O402" s="133"/>
      <c r="P402" s="133"/>
      <c r="Q402" s="1"/>
      <c r="R402" s="1"/>
      <c r="S402" s="1"/>
      <c r="T402" s="1"/>
      <c r="U402" s="1"/>
      <c r="V402" s="1"/>
      <c r="W402" s="1"/>
      <c r="X402" s="1"/>
      <c r="Y402" s="1"/>
      <c r="Z402" s="1"/>
    </row>
    <row r="403" spans="1:26" ht="12.75" customHeight="1" x14ac:dyDescent="0.15">
      <c r="A403"/>
      <c r="B403" s="308" t="s">
        <v>281</v>
      </c>
      <c r="C403" s="294" t="s">
        <v>282</v>
      </c>
      <c r="D403" s="295"/>
      <c r="E403" s="5" t="s">
        <v>490</v>
      </c>
      <c r="F403" s="18">
        <v>18</v>
      </c>
      <c r="G403" s="18">
        <f>IFERROR(VLOOKUP(E403,AnswerCTBL,2,FALSE),0)</f>
        <v>0.2</v>
      </c>
      <c r="H403" s="104">
        <f>IFERROR(AVERAGE(G403,G406),0)</f>
        <v>0.2</v>
      </c>
      <c r="I403" s="286"/>
      <c r="J403" s="11"/>
      <c r="K403" s="1"/>
      <c r="L403" s="133"/>
      <c r="M403" s="133"/>
      <c r="N403" s="133"/>
      <c r="O403" s="133"/>
      <c r="P403" s="133"/>
      <c r="Q403" s="1"/>
      <c r="R403" s="1"/>
      <c r="S403" s="1"/>
      <c r="T403" s="1"/>
      <c r="U403" s="1"/>
      <c r="V403" s="1"/>
      <c r="W403" s="1"/>
      <c r="X403" s="1"/>
      <c r="Y403" s="1"/>
      <c r="Z403" s="1"/>
    </row>
    <row r="404" spans="1:26" ht="28" x14ac:dyDescent="0.15">
      <c r="A404"/>
      <c r="B404" s="309"/>
      <c r="C404" s="209" t="s">
        <v>370</v>
      </c>
      <c r="D404" s="20" t="s">
        <v>283</v>
      </c>
      <c r="E404" s="29"/>
      <c r="F404" s="24"/>
      <c r="G404" s="24"/>
      <c r="H404" s="118"/>
      <c r="I404" s="287"/>
      <c r="J404" s="11"/>
      <c r="K404" s="1"/>
      <c r="L404" s="133"/>
      <c r="M404" s="133"/>
      <c r="N404" s="133"/>
      <c r="O404" s="133"/>
      <c r="P404" s="133"/>
      <c r="Q404" s="1"/>
      <c r="R404" s="1"/>
      <c r="S404" s="1"/>
      <c r="T404" s="1"/>
      <c r="U404" s="1"/>
      <c r="V404" s="1"/>
      <c r="W404" s="1"/>
      <c r="X404" s="1"/>
      <c r="Y404" s="1"/>
      <c r="Z404" s="1"/>
    </row>
    <row r="405" spans="1:26" ht="12.75" customHeight="1" x14ac:dyDescent="0.15">
      <c r="A405"/>
      <c r="B405" s="309"/>
      <c r="C405" s="212"/>
      <c r="D405" s="21"/>
      <c r="E405" s="31"/>
      <c r="F405" s="26"/>
      <c r="G405" s="26"/>
      <c r="H405" s="117"/>
      <c r="I405" s="288"/>
      <c r="J405" s="11"/>
      <c r="K405" s="1"/>
      <c r="L405" s="133"/>
      <c r="M405" s="133"/>
      <c r="N405" s="133"/>
      <c r="O405" s="133"/>
      <c r="P405" s="133"/>
      <c r="Q405" s="1"/>
      <c r="R405" s="1"/>
      <c r="S405" s="1"/>
      <c r="T405" s="1"/>
      <c r="U405" s="1"/>
      <c r="V405" s="1"/>
      <c r="W405" s="1"/>
      <c r="X405" s="1"/>
      <c r="Y405" s="1"/>
      <c r="Z405" s="1"/>
    </row>
    <row r="406" spans="1:26" ht="12.75" customHeight="1" x14ac:dyDescent="0.15">
      <c r="A406"/>
      <c r="B406" s="309"/>
      <c r="C406" s="292" t="s">
        <v>354</v>
      </c>
      <c r="D406" s="293"/>
      <c r="E406" s="22" t="s">
        <v>494</v>
      </c>
      <c r="F406" s="18">
        <v>19</v>
      </c>
      <c r="G406" s="18">
        <f>IFERROR(VLOOKUP(E406,AnswerFTBL,2,FALSE),0)</f>
        <v>0.2</v>
      </c>
      <c r="H406" s="104"/>
      <c r="I406" s="286"/>
      <c r="J406" s="11"/>
      <c r="K406" s="1"/>
      <c r="L406" s="133"/>
      <c r="M406" s="133"/>
      <c r="N406" s="133"/>
      <c r="O406" s="133"/>
      <c r="P406" s="133"/>
      <c r="Q406" s="1"/>
      <c r="R406" s="1"/>
      <c r="S406" s="1"/>
      <c r="T406" s="1"/>
      <c r="U406" s="1"/>
      <c r="V406" s="1"/>
      <c r="W406" s="1"/>
      <c r="X406" s="1"/>
      <c r="Y406" s="1"/>
      <c r="Z406" s="1"/>
    </row>
    <row r="407" spans="1:26" ht="28" customHeight="1" x14ac:dyDescent="0.15">
      <c r="A407"/>
      <c r="B407" s="309"/>
      <c r="C407" s="209" t="s">
        <v>370</v>
      </c>
      <c r="D407" s="20" t="s">
        <v>284</v>
      </c>
      <c r="E407" s="29"/>
      <c r="F407" s="24"/>
      <c r="G407" s="24"/>
      <c r="H407" s="118"/>
      <c r="I407" s="287"/>
      <c r="J407" s="11"/>
      <c r="K407" s="1"/>
      <c r="L407" s="133"/>
      <c r="M407" s="133"/>
      <c r="N407" s="133"/>
      <c r="O407" s="133"/>
      <c r="P407" s="133"/>
      <c r="Q407" s="1"/>
      <c r="R407" s="1"/>
      <c r="S407" s="1"/>
      <c r="T407" s="1"/>
      <c r="U407" s="1"/>
      <c r="V407" s="1"/>
      <c r="W407" s="1"/>
      <c r="X407" s="1"/>
      <c r="Y407" s="1"/>
      <c r="Z407" s="1"/>
    </row>
    <row r="408" spans="1:26" ht="28" x14ac:dyDescent="0.15">
      <c r="A408"/>
      <c r="B408" s="309"/>
      <c r="C408" s="210" t="s">
        <v>370</v>
      </c>
      <c r="D408" s="19" t="s">
        <v>285</v>
      </c>
      <c r="E408" s="30"/>
      <c r="F408" s="25"/>
      <c r="G408" s="25"/>
      <c r="H408" s="116"/>
      <c r="I408" s="287"/>
      <c r="J408" s="11"/>
      <c r="K408" s="1"/>
      <c r="L408" s="133"/>
      <c r="M408" s="133"/>
      <c r="N408" s="133"/>
      <c r="O408" s="133"/>
      <c r="P408" s="133"/>
      <c r="Q408" s="1"/>
      <c r="R408" s="1"/>
      <c r="S408" s="1"/>
      <c r="T408" s="1"/>
      <c r="U408" s="1"/>
      <c r="V408" s="1"/>
      <c r="W408" s="1"/>
      <c r="X408" s="1"/>
      <c r="Y408" s="1"/>
      <c r="Z408" s="1"/>
    </row>
    <row r="409" spans="1:26" ht="12.75" customHeight="1" x14ac:dyDescent="0.15">
      <c r="A409"/>
      <c r="B409" s="310"/>
      <c r="C409" s="212"/>
      <c r="D409" s="21"/>
      <c r="E409" s="31"/>
      <c r="F409" s="26"/>
      <c r="G409" s="26"/>
      <c r="H409" s="117"/>
      <c r="I409" s="288"/>
      <c r="J409" s="11"/>
      <c r="K409" s="1"/>
      <c r="L409" s="133"/>
      <c r="M409" s="133"/>
      <c r="N409" s="133"/>
      <c r="O409" s="133"/>
      <c r="P409" s="133"/>
      <c r="Q409" s="1"/>
      <c r="R409" s="1"/>
      <c r="S409" s="1"/>
      <c r="T409" s="1"/>
      <c r="U409" s="1"/>
      <c r="V409" s="1"/>
      <c r="W409" s="1"/>
      <c r="X409" s="1"/>
      <c r="Y409" s="1"/>
      <c r="Z409" s="1"/>
    </row>
    <row r="410" spans="1:26" ht="12.75" customHeight="1" x14ac:dyDescent="0.15">
      <c r="A410"/>
      <c r="B410" s="268" t="s">
        <v>503</v>
      </c>
      <c r="C410" s="269"/>
      <c r="D410" s="270"/>
      <c r="E410" s="83" t="s">
        <v>371</v>
      </c>
      <c r="F410" s="83"/>
      <c r="G410" s="83"/>
      <c r="H410" s="124"/>
      <c r="I410" s="82" t="s">
        <v>60</v>
      </c>
      <c r="J410" s="82" t="s">
        <v>368</v>
      </c>
      <c r="K410" s="221"/>
      <c r="L410" s="133"/>
      <c r="M410" s="133"/>
      <c r="N410" s="133"/>
      <c r="O410" s="133"/>
      <c r="P410" s="133"/>
      <c r="Q410" s="221"/>
      <c r="R410" s="221"/>
      <c r="S410" s="221"/>
      <c r="T410" s="221"/>
      <c r="U410" s="221"/>
      <c r="V410" s="221"/>
      <c r="W410" s="221"/>
      <c r="X410" s="221"/>
      <c r="Y410" s="221"/>
      <c r="Z410" s="221"/>
    </row>
    <row r="411" spans="1:26" ht="12.75" customHeight="1" x14ac:dyDescent="0.15">
      <c r="A411"/>
      <c r="B411" s="308" t="s">
        <v>508</v>
      </c>
      <c r="C411" s="350" t="s">
        <v>518</v>
      </c>
      <c r="D411" s="351"/>
      <c r="E411" s="5" t="s">
        <v>494</v>
      </c>
      <c r="F411" s="18">
        <v>20</v>
      </c>
      <c r="G411" s="18">
        <f>IFERROR(VLOOKUP(E411,AnswerFTBL,2,FALSE),0)</f>
        <v>0.2</v>
      </c>
      <c r="H411" s="104">
        <f>IFERROR(AVERAGE(G411,G416,G420),0)</f>
        <v>0.20000000000000004</v>
      </c>
      <c r="I411" s="286"/>
      <c r="J411" s="289">
        <f>SUM(H411,H425,H440)</f>
        <v>1</v>
      </c>
      <c r="K411" s="221"/>
      <c r="L411" s="133"/>
      <c r="M411" s="133"/>
      <c r="N411" s="133"/>
      <c r="O411" s="133"/>
      <c r="P411" s="133"/>
      <c r="Q411" s="221"/>
      <c r="R411" s="221"/>
      <c r="S411" s="221"/>
      <c r="T411" s="221"/>
      <c r="U411" s="221"/>
      <c r="V411" s="221"/>
      <c r="W411" s="221"/>
      <c r="X411" s="221"/>
      <c r="Y411" s="221"/>
      <c r="Z411" s="221"/>
    </row>
    <row r="412" spans="1:26" ht="12.75" customHeight="1" x14ac:dyDescent="0.15">
      <c r="A412"/>
      <c r="B412" s="309"/>
      <c r="C412" s="209" t="s">
        <v>370</v>
      </c>
      <c r="D412" s="20" t="s">
        <v>529</v>
      </c>
      <c r="E412" s="29"/>
      <c r="F412" s="24"/>
      <c r="G412" s="24"/>
      <c r="H412" s="118"/>
      <c r="I412" s="287"/>
      <c r="J412" s="290"/>
      <c r="K412" s="221"/>
      <c r="L412" s="133"/>
      <c r="M412" s="133"/>
      <c r="N412" s="133"/>
      <c r="O412" s="133"/>
      <c r="P412" s="133"/>
      <c r="Q412" s="221"/>
      <c r="R412" s="221"/>
      <c r="S412" s="221"/>
      <c r="T412" s="221"/>
      <c r="U412" s="221"/>
      <c r="V412" s="221"/>
      <c r="W412" s="221"/>
      <c r="X412" s="221"/>
      <c r="Y412" s="221"/>
      <c r="Z412" s="221"/>
    </row>
    <row r="413" spans="1:26" ht="12.75" customHeight="1" x14ac:dyDescent="0.15">
      <c r="A413"/>
      <c r="B413" s="309"/>
      <c r="C413" s="210" t="s">
        <v>370</v>
      </c>
      <c r="D413" s="20" t="s">
        <v>526</v>
      </c>
      <c r="E413" s="30"/>
      <c r="F413" s="25"/>
      <c r="G413" s="25"/>
      <c r="H413" s="116"/>
      <c r="I413" s="287"/>
      <c r="J413" s="290"/>
      <c r="K413" s="221"/>
      <c r="L413" s="133"/>
      <c r="M413" s="133"/>
      <c r="N413" s="133"/>
      <c r="O413" s="133"/>
      <c r="P413" s="133"/>
      <c r="Q413" s="221"/>
      <c r="R413" s="221"/>
      <c r="S413" s="221"/>
      <c r="T413" s="221"/>
      <c r="U413" s="221"/>
      <c r="V413" s="221"/>
      <c r="W413" s="221"/>
      <c r="X413" s="221"/>
      <c r="Y413" s="221"/>
      <c r="Z413" s="221"/>
    </row>
    <row r="414" spans="1:26" ht="12.75" customHeight="1" x14ac:dyDescent="0.15">
      <c r="A414"/>
      <c r="B414" s="309"/>
      <c r="C414" s="210" t="s">
        <v>370</v>
      </c>
      <c r="D414" s="20" t="s">
        <v>524</v>
      </c>
      <c r="E414" s="30"/>
      <c r="F414" s="25"/>
      <c r="G414" s="25"/>
      <c r="H414" s="116"/>
      <c r="I414" s="287"/>
      <c r="J414" s="290"/>
      <c r="K414" s="221"/>
      <c r="L414" s="133"/>
      <c r="M414" s="133"/>
      <c r="N414" s="133"/>
      <c r="O414" s="133"/>
      <c r="P414" s="133"/>
      <c r="Q414" s="221"/>
      <c r="R414" s="221"/>
      <c r="S414" s="221"/>
      <c r="T414" s="221"/>
      <c r="U414" s="221"/>
      <c r="V414" s="221"/>
      <c r="W414" s="221"/>
      <c r="X414" s="221"/>
      <c r="Y414" s="221"/>
      <c r="Z414" s="221"/>
    </row>
    <row r="415" spans="1:26" ht="12.75" customHeight="1" x14ac:dyDescent="0.15">
      <c r="A415"/>
      <c r="B415" s="309"/>
      <c r="C415" s="212"/>
      <c r="D415" s="21"/>
      <c r="E415" s="31"/>
      <c r="F415" s="26"/>
      <c r="G415" s="26"/>
      <c r="H415" s="117"/>
      <c r="I415" s="288"/>
      <c r="J415" s="291"/>
      <c r="K415" s="221"/>
      <c r="L415" s="133"/>
      <c r="M415" s="133"/>
      <c r="N415" s="133"/>
      <c r="O415" s="133"/>
      <c r="P415" s="133"/>
      <c r="Q415" s="221"/>
      <c r="R415" s="221"/>
      <c r="S415" s="221"/>
      <c r="T415" s="221"/>
      <c r="U415" s="221"/>
      <c r="V415" s="221"/>
      <c r="W415" s="221"/>
      <c r="X415" s="221"/>
      <c r="Y415" s="221"/>
      <c r="Z415" s="221"/>
    </row>
    <row r="416" spans="1:26" ht="12.75" customHeight="1" x14ac:dyDescent="0.15">
      <c r="A416"/>
      <c r="B416" s="309"/>
      <c r="C416" s="352" t="s">
        <v>519</v>
      </c>
      <c r="D416" s="353"/>
      <c r="E416" s="22" t="s">
        <v>490</v>
      </c>
      <c r="F416" s="18">
        <v>21</v>
      </c>
      <c r="G416" s="18">
        <f>IFERROR(VLOOKUP(E416,AnswerCTBL,2,FALSE),0)</f>
        <v>0.2</v>
      </c>
      <c r="H416" s="104"/>
      <c r="I416" s="286"/>
      <c r="J416" s="11"/>
      <c r="K416" s="221"/>
      <c r="L416" s="133"/>
      <c r="M416" s="133"/>
      <c r="N416" s="133"/>
      <c r="O416" s="133"/>
      <c r="P416" s="133"/>
      <c r="Q416" s="221"/>
      <c r="R416" s="221"/>
      <c r="S416" s="221"/>
      <c r="T416" s="221"/>
      <c r="U416" s="221"/>
      <c r="V416" s="221"/>
      <c r="W416" s="221"/>
      <c r="X416" s="221"/>
      <c r="Y416" s="221"/>
      <c r="Z416" s="221"/>
    </row>
    <row r="417" spans="1:26" ht="12.75" customHeight="1" x14ac:dyDescent="0.15">
      <c r="A417"/>
      <c r="B417" s="309"/>
      <c r="C417" s="209" t="s">
        <v>370</v>
      </c>
      <c r="D417" s="20" t="s">
        <v>525</v>
      </c>
      <c r="E417" s="29"/>
      <c r="F417" s="24"/>
      <c r="G417" s="24"/>
      <c r="H417" s="118"/>
      <c r="I417" s="287"/>
      <c r="J417" s="11"/>
      <c r="K417" s="221"/>
      <c r="L417" s="133"/>
      <c r="M417" s="133"/>
      <c r="N417" s="133"/>
      <c r="O417" s="133"/>
      <c r="P417" s="133"/>
      <c r="Q417" s="221"/>
      <c r="R417" s="221"/>
      <c r="S417" s="221"/>
      <c r="T417" s="221"/>
      <c r="U417" s="221"/>
      <c r="V417" s="221"/>
      <c r="W417" s="221"/>
      <c r="X417" s="221"/>
      <c r="Y417" s="221"/>
      <c r="Z417" s="221"/>
    </row>
    <row r="418" spans="1:26" ht="28" customHeight="1" x14ac:dyDescent="0.15">
      <c r="A418"/>
      <c r="B418" s="309"/>
      <c r="C418" s="210" t="s">
        <v>370</v>
      </c>
      <c r="D418" s="486" t="s">
        <v>527</v>
      </c>
      <c r="E418" s="30"/>
      <c r="F418" s="25"/>
      <c r="G418" s="25"/>
      <c r="H418" s="116"/>
      <c r="I418" s="287"/>
      <c r="J418" s="11"/>
      <c r="K418" s="221"/>
      <c r="L418" s="133"/>
      <c r="M418" s="133"/>
      <c r="N418" s="133"/>
      <c r="O418" s="133"/>
      <c r="P418" s="133"/>
      <c r="Q418" s="221"/>
      <c r="R418" s="221"/>
      <c r="S418" s="221"/>
      <c r="T418" s="221"/>
      <c r="U418" s="221"/>
      <c r="V418" s="221"/>
      <c r="W418" s="221"/>
      <c r="X418" s="221"/>
      <c r="Y418" s="221"/>
      <c r="Z418" s="221"/>
    </row>
    <row r="419" spans="1:26" ht="12.75" customHeight="1" x14ac:dyDescent="0.15">
      <c r="A419"/>
      <c r="B419" s="309"/>
      <c r="C419" s="210"/>
      <c r="D419" s="19"/>
      <c r="E419" s="30"/>
      <c r="F419" s="25"/>
      <c r="G419" s="25"/>
      <c r="H419" s="116"/>
      <c r="I419" s="287"/>
      <c r="J419" s="11"/>
      <c r="K419" s="223"/>
      <c r="L419" s="133"/>
      <c r="M419" s="133"/>
      <c r="N419" s="133"/>
      <c r="O419" s="133"/>
      <c r="P419" s="133"/>
      <c r="Q419" s="223"/>
      <c r="R419" s="223"/>
      <c r="S419" s="223"/>
      <c r="T419" s="223"/>
      <c r="U419" s="223"/>
      <c r="V419" s="223"/>
      <c r="W419" s="223"/>
      <c r="X419" s="223"/>
      <c r="Y419" s="223"/>
      <c r="Z419" s="223"/>
    </row>
    <row r="420" spans="1:26" ht="12.75" customHeight="1" x14ac:dyDescent="0.15">
      <c r="A420"/>
      <c r="B420" s="309"/>
      <c r="C420" s="352" t="s">
        <v>528</v>
      </c>
      <c r="D420" s="353"/>
      <c r="E420" s="22" t="s">
        <v>490</v>
      </c>
      <c r="F420" s="18">
        <v>21</v>
      </c>
      <c r="G420" s="18">
        <f>IFERROR(VLOOKUP(E420,AnswerCTBL,2,FALSE),0)</f>
        <v>0.2</v>
      </c>
      <c r="H420" s="104"/>
      <c r="I420" s="287"/>
      <c r="J420" s="11"/>
      <c r="K420" s="223"/>
      <c r="L420" s="133"/>
      <c r="M420" s="133"/>
      <c r="N420" s="133"/>
      <c r="O420" s="133"/>
      <c r="P420" s="133"/>
      <c r="Q420" s="223"/>
      <c r="R420" s="223"/>
      <c r="S420" s="223"/>
      <c r="T420" s="223"/>
      <c r="U420" s="223"/>
      <c r="V420" s="223"/>
      <c r="W420" s="223"/>
      <c r="X420" s="223"/>
      <c r="Y420" s="223"/>
      <c r="Z420" s="223"/>
    </row>
    <row r="421" spans="1:26" ht="28" customHeight="1" x14ac:dyDescent="0.15">
      <c r="A421"/>
      <c r="B421" s="309"/>
      <c r="C421" s="209" t="s">
        <v>370</v>
      </c>
      <c r="D421" s="486" t="s">
        <v>530</v>
      </c>
      <c r="E421" s="29"/>
      <c r="F421" s="24"/>
      <c r="G421" s="24"/>
      <c r="H421" s="118"/>
      <c r="I421" s="287"/>
      <c r="J421" s="11"/>
      <c r="K421" s="223"/>
      <c r="L421" s="133"/>
      <c r="M421" s="133"/>
      <c r="N421" s="133"/>
      <c r="O421" s="133"/>
      <c r="P421" s="133"/>
      <c r="Q421" s="223"/>
      <c r="R421" s="223"/>
      <c r="S421" s="223"/>
      <c r="T421" s="223"/>
      <c r="U421" s="223"/>
      <c r="V421" s="223"/>
      <c r="W421" s="223"/>
      <c r="X421" s="223"/>
      <c r="Y421" s="223"/>
      <c r="Z421" s="223"/>
    </row>
    <row r="422" spans="1:26" ht="28" customHeight="1" x14ac:dyDescent="0.15">
      <c r="A422"/>
      <c r="B422" s="309"/>
      <c r="C422" s="210" t="s">
        <v>370</v>
      </c>
      <c r="D422" s="486" t="s">
        <v>531</v>
      </c>
      <c r="E422" s="30"/>
      <c r="F422" s="25"/>
      <c r="G422" s="25"/>
      <c r="H422" s="116"/>
      <c r="I422" s="287"/>
      <c r="J422" s="11"/>
      <c r="K422" s="223"/>
      <c r="L422" s="133"/>
      <c r="M422" s="133"/>
      <c r="N422" s="133"/>
      <c r="O422" s="133"/>
      <c r="P422" s="133"/>
      <c r="Q422" s="223"/>
      <c r="R422" s="223"/>
      <c r="S422" s="223"/>
      <c r="T422" s="223"/>
      <c r="U422" s="223"/>
      <c r="V422" s="223"/>
      <c r="W422" s="223"/>
      <c r="X422" s="223"/>
      <c r="Y422" s="223"/>
      <c r="Z422" s="223"/>
    </row>
    <row r="423" spans="1:26" ht="12.75" customHeight="1" x14ac:dyDescent="0.15">
      <c r="A423"/>
      <c r="B423" s="309"/>
      <c r="C423" s="212"/>
      <c r="D423" s="21"/>
      <c r="E423" s="31"/>
      <c r="F423" s="26"/>
      <c r="G423" s="26"/>
      <c r="H423" s="117"/>
      <c r="I423" s="288"/>
      <c r="J423" s="11"/>
      <c r="K423" s="221"/>
      <c r="L423" s="133"/>
      <c r="M423" s="133"/>
      <c r="N423" s="133"/>
      <c r="O423" s="133"/>
      <c r="P423" s="133"/>
      <c r="Q423" s="221"/>
      <c r="R423" s="221"/>
      <c r="S423" s="221"/>
      <c r="T423" s="221"/>
      <c r="U423" s="221"/>
      <c r="V423" s="221"/>
      <c r="W423" s="221"/>
      <c r="X423" s="221"/>
      <c r="Y423" s="221"/>
      <c r="Z423" s="221"/>
    </row>
    <row r="424" spans="1:26" ht="12.75" customHeight="1" x14ac:dyDescent="0.15">
      <c r="A424"/>
      <c r="B424" s="317"/>
      <c r="C424" s="300"/>
      <c r="D424" s="300"/>
      <c r="E424" s="300"/>
      <c r="F424" s="300"/>
      <c r="G424" s="300"/>
      <c r="H424" s="300"/>
      <c r="I424" s="318"/>
      <c r="J424" s="11"/>
      <c r="K424" s="221"/>
      <c r="L424" s="133"/>
      <c r="M424" s="133"/>
      <c r="N424" s="133"/>
      <c r="O424" s="133"/>
      <c r="P424" s="133"/>
      <c r="Q424" s="221"/>
      <c r="R424" s="221"/>
      <c r="S424" s="221"/>
      <c r="T424" s="221"/>
      <c r="U424" s="221"/>
      <c r="V424" s="221"/>
      <c r="W424" s="221"/>
      <c r="X424" s="221"/>
      <c r="Y424" s="221"/>
      <c r="Z424" s="221"/>
    </row>
    <row r="425" spans="1:26" ht="12.75" customHeight="1" x14ac:dyDescent="0.15">
      <c r="A425"/>
      <c r="B425" s="308" t="s">
        <v>509</v>
      </c>
      <c r="C425" s="294" t="s">
        <v>520</v>
      </c>
      <c r="D425" s="295"/>
      <c r="E425" s="5" t="s">
        <v>490</v>
      </c>
      <c r="F425" s="18">
        <v>22</v>
      </c>
      <c r="G425" s="18">
        <f>IFERROR(VLOOKUP(E425,AnswerCTBL,2,FALSE),0)</f>
        <v>0.2</v>
      </c>
      <c r="H425" s="104">
        <f>IFERROR(AVERAGE(G425,G430),0)</f>
        <v>0.6</v>
      </c>
      <c r="I425" s="286"/>
      <c r="J425" s="11"/>
      <c r="K425" s="221"/>
      <c r="L425" s="133"/>
      <c r="M425" s="133"/>
      <c r="N425" s="133"/>
      <c r="O425" s="133"/>
      <c r="P425" s="133"/>
      <c r="Q425" s="221"/>
      <c r="R425" s="221"/>
      <c r="S425" s="221"/>
      <c r="T425" s="221"/>
      <c r="U425" s="221"/>
      <c r="V425" s="221"/>
      <c r="W425" s="221"/>
      <c r="X425" s="221"/>
      <c r="Y425" s="221"/>
      <c r="Z425" s="221"/>
    </row>
    <row r="426" spans="1:26" ht="12.75" customHeight="1" x14ac:dyDescent="0.15">
      <c r="A426"/>
      <c r="B426" s="309"/>
      <c r="C426" s="209" t="s">
        <v>370</v>
      </c>
      <c r="D426" s="20" t="s">
        <v>535</v>
      </c>
      <c r="E426" s="29"/>
      <c r="F426" s="24"/>
      <c r="G426" s="24"/>
      <c r="H426" s="118"/>
      <c r="I426" s="287"/>
      <c r="J426" s="11"/>
      <c r="K426" s="221"/>
      <c r="L426" s="133"/>
      <c r="M426" s="133"/>
      <c r="N426" s="133"/>
      <c r="O426" s="133"/>
      <c r="P426" s="133"/>
      <c r="Q426" s="221"/>
      <c r="R426" s="221"/>
      <c r="S426" s="221"/>
      <c r="T426" s="221"/>
      <c r="U426" s="221"/>
      <c r="V426" s="221"/>
      <c r="W426" s="221"/>
      <c r="X426" s="221"/>
      <c r="Y426" s="221"/>
      <c r="Z426" s="221"/>
    </row>
    <row r="427" spans="1:26" ht="12.75" customHeight="1" x14ac:dyDescent="0.15">
      <c r="A427"/>
      <c r="B427" s="309"/>
      <c r="C427" s="210" t="s">
        <v>370</v>
      </c>
      <c r="D427" s="20" t="s">
        <v>539</v>
      </c>
      <c r="E427" s="30"/>
      <c r="F427" s="25"/>
      <c r="G427" s="25"/>
      <c r="H427" s="116"/>
      <c r="I427" s="287"/>
      <c r="J427" s="11"/>
      <c r="K427" s="221"/>
      <c r="L427" s="133"/>
      <c r="M427" s="133"/>
      <c r="N427" s="133"/>
      <c r="O427" s="133"/>
      <c r="P427" s="133"/>
      <c r="Q427" s="221"/>
      <c r="R427" s="221"/>
      <c r="S427" s="221"/>
      <c r="T427" s="221"/>
      <c r="U427" s="221"/>
      <c r="V427" s="221"/>
      <c r="W427" s="221"/>
      <c r="X427" s="221"/>
      <c r="Y427" s="221"/>
      <c r="Z427" s="221"/>
    </row>
    <row r="428" spans="1:26" ht="12.75" customHeight="1" x14ac:dyDescent="0.15">
      <c r="A428"/>
      <c r="B428" s="309"/>
      <c r="C428" s="210" t="s">
        <v>370</v>
      </c>
      <c r="D428" s="20" t="s">
        <v>538</v>
      </c>
      <c r="E428" s="30"/>
      <c r="F428" s="25"/>
      <c r="G428" s="25"/>
      <c r="H428" s="116"/>
      <c r="I428" s="287"/>
      <c r="J428" s="11"/>
      <c r="K428" s="221"/>
      <c r="L428" s="133"/>
      <c r="M428" s="133"/>
      <c r="N428" s="133"/>
      <c r="O428" s="133"/>
      <c r="P428" s="133"/>
      <c r="Q428" s="221"/>
      <c r="R428" s="221"/>
      <c r="S428" s="221"/>
      <c r="T428" s="221"/>
      <c r="U428" s="221"/>
      <c r="V428" s="221"/>
      <c r="W428" s="221"/>
      <c r="X428" s="221"/>
      <c r="Y428" s="221"/>
      <c r="Z428" s="221"/>
    </row>
    <row r="429" spans="1:26" ht="12" customHeight="1" x14ac:dyDescent="0.15">
      <c r="A429"/>
      <c r="B429" s="309"/>
      <c r="C429" s="212"/>
      <c r="D429" s="21"/>
      <c r="E429" s="31"/>
      <c r="F429" s="26"/>
      <c r="G429" s="26"/>
      <c r="H429" s="117"/>
      <c r="I429" s="288"/>
      <c r="J429" s="11"/>
      <c r="K429" s="221"/>
      <c r="L429" s="133"/>
      <c r="M429" s="133"/>
      <c r="N429" s="133"/>
      <c r="O429" s="133"/>
      <c r="P429" s="133"/>
      <c r="Q429" s="221"/>
      <c r="R429" s="221"/>
      <c r="S429" s="221"/>
      <c r="T429" s="221"/>
      <c r="U429" s="221"/>
      <c r="V429" s="221"/>
      <c r="W429" s="221"/>
      <c r="X429" s="221"/>
      <c r="Y429" s="221"/>
      <c r="Z429" s="221"/>
    </row>
    <row r="430" spans="1:26" ht="12" customHeight="1" x14ac:dyDescent="0.15">
      <c r="A430"/>
      <c r="B430" s="309"/>
      <c r="C430" s="292" t="s">
        <v>521</v>
      </c>
      <c r="D430" s="293"/>
      <c r="E430" s="22" t="s">
        <v>446</v>
      </c>
      <c r="F430" s="18">
        <v>23</v>
      </c>
      <c r="G430" s="18">
        <f>IFERROR(VLOOKUP(E430,AnswerETBL,2,FALSE),0)</f>
        <v>1</v>
      </c>
      <c r="H430" s="104"/>
      <c r="I430" s="286"/>
      <c r="J430" s="11"/>
      <c r="K430" s="221"/>
      <c r="L430" s="133"/>
      <c r="M430" s="133"/>
      <c r="N430" s="133"/>
      <c r="O430" s="133"/>
      <c r="P430" s="133"/>
      <c r="Q430" s="221"/>
      <c r="R430" s="221"/>
      <c r="S430" s="221"/>
      <c r="T430" s="221"/>
      <c r="U430" s="221"/>
      <c r="V430" s="221"/>
      <c r="W430" s="221"/>
      <c r="X430" s="221"/>
      <c r="Y430" s="221"/>
      <c r="Z430" s="221"/>
    </row>
    <row r="431" spans="1:26" ht="12" customHeight="1" x14ac:dyDescent="0.15">
      <c r="A431"/>
      <c r="B431" s="309"/>
      <c r="C431" s="209" t="s">
        <v>370</v>
      </c>
      <c r="D431" s="20" t="s">
        <v>536</v>
      </c>
      <c r="E431" s="29"/>
      <c r="F431" s="24"/>
      <c r="G431" s="24"/>
      <c r="H431" s="118"/>
      <c r="I431" s="287"/>
      <c r="J431" s="11"/>
      <c r="K431" s="221"/>
      <c r="L431" s="133"/>
      <c r="M431" s="133"/>
      <c r="N431" s="133"/>
      <c r="O431" s="133"/>
      <c r="P431" s="133"/>
      <c r="Q431" s="221"/>
      <c r="R431" s="221"/>
      <c r="S431" s="221"/>
      <c r="T431" s="221"/>
      <c r="U431" s="221"/>
      <c r="V431" s="221"/>
      <c r="W431" s="221"/>
      <c r="X431" s="221"/>
      <c r="Y431" s="221"/>
      <c r="Z431" s="221"/>
    </row>
    <row r="432" spans="1:26" ht="12" customHeight="1" x14ac:dyDescent="0.15">
      <c r="A432"/>
      <c r="B432" s="309"/>
      <c r="C432" s="210" t="s">
        <v>370</v>
      </c>
      <c r="D432" s="20" t="s">
        <v>537</v>
      </c>
      <c r="E432" s="30"/>
      <c r="F432" s="25"/>
      <c r="G432" s="25"/>
      <c r="H432" s="116"/>
      <c r="I432" s="287"/>
      <c r="J432" s="11"/>
      <c r="K432" s="221"/>
      <c r="L432" s="133"/>
      <c r="M432" s="133"/>
      <c r="N432" s="133"/>
      <c r="O432" s="133"/>
      <c r="P432" s="133"/>
      <c r="Q432" s="221"/>
      <c r="R432" s="221"/>
      <c r="S432" s="221"/>
      <c r="T432" s="221"/>
      <c r="U432" s="221"/>
      <c r="V432" s="221"/>
      <c r="W432" s="221"/>
      <c r="X432" s="221"/>
      <c r="Y432" s="221"/>
      <c r="Z432" s="221"/>
    </row>
    <row r="433" spans="1:26" ht="12" customHeight="1" x14ac:dyDescent="0.15">
      <c r="A433"/>
      <c r="B433" s="309"/>
      <c r="C433" s="210" t="s">
        <v>370</v>
      </c>
      <c r="D433" s="20" t="s">
        <v>540</v>
      </c>
      <c r="E433" s="30"/>
      <c r="F433" s="25"/>
      <c r="G433" s="25"/>
      <c r="H433" s="116"/>
      <c r="I433" s="287"/>
      <c r="J433" s="11"/>
      <c r="K433" s="221"/>
      <c r="L433" s="133"/>
      <c r="M433" s="133"/>
      <c r="N433" s="133"/>
      <c r="O433" s="133"/>
      <c r="P433" s="133"/>
      <c r="Q433" s="221"/>
      <c r="R433" s="221"/>
      <c r="S433" s="221"/>
      <c r="T433" s="221"/>
      <c r="U433" s="221"/>
      <c r="V433" s="221"/>
      <c r="W433" s="221"/>
      <c r="X433" s="221"/>
      <c r="Y433" s="221"/>
      <c r="Z433" s="221"/>
    </row>
    <row r="434" spans="1:26" ht="12" customHeight="1" x14ac:dyDescent="0.15">
      <c r="A434"/>
      <c r="B434" s="309"/>
      <c r="C434" s="210"/>
      <c r="D434" s="490"/>
      <c r="E434" s="30"/>
      <c r="F434" s="25"/>
      <c r="G434" s="25"/>
      <c r="H434" s="116"/>
      <c r="I434" s="287"/>
      <c r="J434" s="11"/>
      <c r="K434" s="223"/>
      <c r="L434" s="133"/>
      <c r="M434" s="133"/>
      <c r="N434" s="133"/>
      <c r="O434" s="133"/>
      <c r="P434" s="133"/>
      <c r="Q434" s="223"/>
      <c r="R434" s="223"/>
      <c r="S434" s="223"/>
      <c r="T434" s="223"/>
      <c r="U434" s="223"/>
      <c r="V434" s="223"/>
      <c r="W434" s="223"/>
      <c r="X434" s="223"/>
      <c r="Y434" s="223"/>
      <c r="Z434" s="223"/>
    </row>
    <row r="435" spans="1:26" ht="12" customHeight="1" x14ac:dyDescent="0.15">
      <c r="A435"/>
      <c r="B435" s="309"/>
      <c r="C435" s="292" t="s">
        <v>532</v>
      </c>
      <c r="D435" s="293"/>
      <c r="E435" s="22" t="s">
        <v>490</v>
      </c>
      <c r="F435" s="18">
        <v>23</v>
      </c>
      <c r="G435" s="18">
        <f>IFERROR(VLOOKUP(E435,AnswerCTBL,2,FALSE),0)</f>
        <v>0.2</v>
      </c>
      <c r="H435" s="104"/>
      <c r="I435" s="287"/>
      <c r="J435" s="11"/>
      <c r="K435" s="223"/>
      <c r="L435" s="133"/>
      <c r="M435" s="133"/>
      <c r="N435" s="133"/>
      <c r="O435" s="133"/>
      <c r="P435" s="133"/>
      <c r="Q435" s="223"/>
      <c r="R435" s="223"/>
      <c r="S435" s="223"/>
      <c r="T435" s="223"/>
      <c r="U435" s="223"/>
      <c r="V435" s="223"/>
      <c r="W435" s="223"/>
      <c r="X435" s="223"/>
      <c r="Y435" s="223"/>
      <c r="Z435" s="223"/>
    </row>
    <row r="436" spans="1:26" ht="12" customHeight="1" x14ac:dyDescent="0.15">
      <c r="A436"/>
      <c r="B436" s="309"/>
      <c r="C436" s="209" t="s">
        <v>370</v>
      </c>
      <c r="D436" s="20" t="s">
        <v>534</v>
      </c>
      <c r="E436" s="29"/>
      <c r="F436" s="24"/>
      <c r="G436" s="24"/>
      <c r="H436" s="118"/>
      <c r="I436" s="287"/>
      <c r="J436" s="11"/>
      <c r="K436" s="223"/>
      <c r="L436" s="133"/>
      <c r="M436" s="133"/>
      <c r="N436" s="133"/>
      <c r="O436" s="133"/>
      <c r="P436" s="133"/>
      <c r="Q436" s="223"/>
      <c r="R436" s="223"/>
      <c r="S436" s="223"/>
      <c r="T436" s="223"/>
      <c r="U436" s="223"/>
      <c r="V436" s="223"/>
      <c r="W436" s="223"/>
      <c r="X436" s="223"/>
      <c r="Y436" s="223"/>
      <c r="Z436" s="223"/>
    </row>
    <row r="437" spans="1:26" ht="12" customHeight="1" x14ac:dyDescent="0.15">
      <c r="A437"/>
      <c r="B437" s="309"/>
      <c r="C437" s="210" t="s">
        <v>370</v>
      </c>
      <c r="D437" s="20" t="s">
        <v>533</v>
      </c>
      <c r="E437" s="30"/>
      <c r="F437" s="25"/>
      <c r="G437" s="25"/>
      <c r="H437" s="116"/>
      <c r="I437" s="287"/>
      <c r="J437" s="11"/>
      <c r="K437" s="223"/>
      <c r="L437" s="133"/>
      <c r="M437" s="133"/>
      <c r="N437" s="133"/>
      <c r="O437" s="133"/>
      <c r="P437" s="133"/>
      <c r="Q437" s="223"/>
      <c r="R437" s="223"/>
      <c r="S437" s="223"/>
      <c r="T437" s="223"/>
      <c r="U437" s="223"/>
      <c r="V437" s="223"/>
      <c r="W437" s="223"/>
      <c r="X437" s="223"/>
      <c r="Y437" s="223"/>
      <c r="Z437" s="223"/>
    </row>
    <row r="438" spans="1:26" ht="12" customHeight="1" x14ac:dyDescent="0.15">
      <c r="A438"/>
      <c r="B438" s="310"/>
      <c r="C438" s="210"/>
      <c r="D438" s="490"/>
      <c r="E438" s="30"/>
      <c r="F438" s="25"/>
      <c r="G438" s="25"/>
      <c r="H438" s="116"/>
      <c r="I438" s="288"/>
      <c r="J438" s="11"/>
      <c r="K438" s="221"/>
      <c r="L438" s="133"/>
      <c r="M438" s="133"/>
      <c r="N438" s="133"/>
      <c r="O438" s="133"/>
      <c r="P438" s="133"/>
      <c r="Q438" s="221"/>
      <c r="R438" s="221"/>
      <c r="S438" s="221"/>
      <c r="T438" s="221"/>
      <c r="U438" s="221"/>
      <c r="V438" s="221"/>
      <c r="W438" s="221"/>
      <c r="X438" s="221"/>
      <c r="Y438" s="221"/>
      <c r="Z438" s="221"/>
    </row>
    <row r="439" spans="1:26" ht="12.75" customHeight="1" x14ac:dyDescent="0.15">
      <c r="A439"/>
      <c r="B439" s="317"/>
      <c r="C439" s="300"/>
      <c r="D439" s="300"/>
      <c r="E439" s="300"/>
      <c r="F439" s="300"/>
      <c r="G439" s="300"/>
      <c r="H439" s="300"/>
      <c r="I439" s="318"/>
      <c r="J439" s="11"/>
      <c r="K439" s="221"/>
      <c r="L439" s="133"/>
      <c r="M439" s="133"/>
      <c r="N439" s="133"/>
      <c r="O439" s="133"/>
      <c r="P439" s="133"/>
      <c r="Q439" s="221"/>
      <c r="R439" s="221"/>
      <c r="S439" s="221"/>
      <c r="T439" s="221"/>
      <c r="U439" s="221"/>
      <c r="V439" s="221"/>
      <c r="W439" s="221"/>
      <c r="X439" s="221"/>
      <c r="Y439" s="221"/>
      <c r="Z439" s="221"/>
    </row>
    <row r="440" spans="1:26" ht="12.75" customHeight="1" x14ac:dyDescent="0.15">
      <c r="A440"/>
      <c r="B440" s="308" t="s">
        <v>510</v>
      </c>
      <c r="C440" s="294" t="s">
        <v>522</v>
      </c>
      <c r="D440" s="295"/>
      <c r="E440" s="22" t="s">
        <v>490</v>
      </c>
      <c r="F440" s="18">
        <v>24</v>
      </c>
      <c r="G440" s="18">
        <f>IFERROR(VLOOKUP(E440,AnswerCTBL,2,FALSE),0)</f>
        <v>0.2</v>
      </c>
      <c r="H440" s="104">
        <f>IFERROR(AVERAGE(G440,G445),0)</f>
        <v>0.2</v>
      </c>
      <c r="I440" s="286"/>
      <c r="J440" s="11"/>
      <c r="K440" s="221"/>
      <c r="L440" s="133"/>
      <c r="M440" s="133"/>
      <c r="N440" s="133"/>
      <c r="O440" s="133"/>
      <c r="P440" s="133"/>
      <c r="Q440" s="221"/>
      <c r="R440" s="221"/>
      <c r="S440" s="221"/>
      <c r="T440" s="221"/>
      <c r="U440" s="221"/>
      <c r="V440" s="221"/>
      <c r="W440" s="221"/>
      <c r="X440" s="221"/>
      <c r="Y440" s="221"/>
      <c r="Z440" s="221"/>
    </row>
    <row r="441" spans="1:26" ht="12.75" customHeight="1" x14ac:dyDescent="0.15">
      <c r="A441"/>
      <c r="B441" s="309"/>
      <c r="C441" s="209" t="s">
        <v>370</v>
      </c>
      <c r="D441" s="20" t="s">
        <v>542</v>
      </c>
      <c r="E441" s="29"/>
      <c r="F441" s="24"/>
      <c r="G441" s="24"/>
      <c r="H441" s="118"/>
      <c r="I441" s="287"/>
      <c r="J441" s="11"/>
      <c r="K441" s="221"/>
      <c r="L441" s="133"/>
      <c r="M441" s="133"/>
      <c r="N441" s="133"/>
      <c r="O441" s="133"/>
      <c r="P441" s="133"/>
      <c r="Q441" s="221"/>
      <c r="R441" s="221"/>
      <c r="S441" s="221"/>
      <c r="T441" s="221"/>
      <c r="U441" s="221"/>
      <c r="V441" s="221"/>
      <c r="W441" s="221"/>
      <c r="X441" s="221"/>
      <c r="Y441" s="221"/>
      <c r="Z441" s="221"/>
    </row>
    <row r="442" spans="1:26" ht="12.75" customHeight="1" x14ac:dyDescent="0.15">
      <c r="A442"/>
      <c r="B442" s="309"/>
      <c r="C442" s="210" t="s">
        <v>370</v>
      </c>
      <c r="D442" s="20" t="s">
        <v>541</v>
      </c>
      <c r="E442" s="30"/>
      <c r="F442" s="25"/>
      <c r="G442" s="25"/>
      <c r="H442" s="116"/>
      <c r="I442" s="287"/>
      <c r="J442" s="11"/>
      <c r="K442" s="221"/>
      <c r="L442" s="133"/>
      <c r="M442" s="133"/>
      <c r="N442" s="133"/>
      <c r="O442" s="133"/>
      <c r="P442" s="133"/>
      <c r="Q442" s="221"/>
      <c r="R442" s="221"/>
      <c r="S442" s="221"/>
      <c r="T442" s="221"/>
      <c r="U442" s="221"/>
      <c r="V442" s="221"/>
      <c r="W442" s="221"/>
      <c r="X442" s="221"/>
      <c r="Y442" s="221"/>
      <c r="Z442" s="221"/>
    </row>
    <row r="443" spans="1:26" ht="13" customHeight="1" x14ac:dyDescent="0.15">
      <c r="A443"/>
      <c r="B443" s="309"/>
      <c r="C443" s="210" t="s">
        <v>370</v>
      </c>
      <c r="D443" s="20" t="s">
        <v>543</v>
      </c>
      <c r="E443" s="30"/>
      <c r="F443" s="25"/>
      <c r="G443" s="25"/>
      <c r="H443" s="116"/>
      <c r="I443" s="287"/>
      <c r="J443" s="11"/>
      <c r="K443" s="221"/>
      <c r="L443" s="133"/>
      <c r="M443" s="133"/>
      <c r="N443" s="133"/>
      <c r="O443" s="133"/>
      <c r="P443" s="133"/>
      <c r="Q443" s="221"/>
      <c r="R443" s="221"/>
      <c r="S443" s="221"/>
      <c r="T443" s="221"/>
      <c r="U443" s="221"/>
      <c r="V443" s="221"/>
      <c r="W443" s="221"/>
      <c r="X443" s="221"/>
      <c r="Y443" s="221"/>
      <c r="Z443" s="221"/>
    </row>
    <row r="444" spans="1:26" ht="12.75" customHeight="1" x14ac:dyDescent="0.15">
      <c r="A444"/>
      <c r="B444" s="309"/>
      <c r="C444" s="212"/>
      <c r="D444" s="21"/>
      <c r="E444" s="31"/>
      <c r="F444" s="26"/>
      <c r="G444" s="26"/>
      <c r="H444" s="117"/>
      <c r="I444" s="288"/>
      <c r="J444" s="11"/>
      <c r="K444" s="221"/>
      <c r="L444" s="133"/>
      <c r="M444" s="133"/>
      <c r="N444" s="133"/>
      <c r="O444" s="133"/>
      <c r="P444" s="133"/>
      <c r="Q444" s="221"/>
      <c r="R444" s="221"/>
      <c r="S444" s="221"/>
      <c r="T444" s="221"/>
      <c r="U444" s="221"/>
      <c r="V444" s="221"/>
      <c r="W444" s="221"/>
      <c r="X444" s="221"/>
      <c r="Y444" s="221"/>
      <c r="Z444" s="221"/>
    </row>
    <row r="445" spans="1:26" ht="12.75" customHeight="1" x14ac:dyDescent="0.15">
      <c r="A445"/>
      <c r="B445" s="309"/>
      <c r="C445" s="292" t="s">
        <v>523</v>
      </c>
      <c r="D445" s="293"/>
      <c r="E445" s="22" t="s">
        <v>490</v>
      </c>
      <c r="F445" s="18">
        <v>25</v>
      </c>
      <c r="G445" s="18">
        <f>IFERROR(VLOOKUP(E445,AnswerCTBL,2,FALSE),0)</f>
        <v>0.2</v>
      </c>
      <c r="H445" s="104"/>
      <c r="I445" s="286"/>
      <c r="J445" s="11"/>
      <c r="K445" s="221"/>
      <c r="L445" s="133"/>
      <c r="M445" s="133"/>
      <c r="N445" s="133"/>
      <c r="O445" s="133"/>
      <c r="P445" s="133"/>
      <c r="Q445" s="221"/>
      <c r="R445" s="221"/>
      <c r="S445" s="221"/>
      <c r="T445" s="221"/>
      <c r="U445" s="221"/>
      <c r="V445" s="221"/>
      <c r="W445" s="221"/>
      <c r="X445" s="221"/>
      <c r="Y445" s="221"/>
      <c r="Z445" s="221"/>
    </row>
    <row r="446" spans="1:26" ht="12.75" customHeight="1" x14ac:dyDescent="0.15">
      <c r="A446"/>
      <c r="B446" s="309"/>
      <c r="C446" s="209" t="s">
        <v>370</v>
      </c>
      <c r="D446" s="20" t="s">
        <v>544</v>
      </c>
      <c r="E446" s="29"/>
      <c r="F446" s="24"/>
      <c r="G446" s="24"/>
      <c r="H446" s="118"/>
      <c r="I446" s="287"/>
      <c r="J446" s="11"/>
      <c r="K446" s="221"/>
      <c r="L446" s="133"/>
      <c r="M446" s="133"/>
      <c r="N446" s="133"/>
      <c r="O446" s="133"/>
      <c r="P446" s="133"/>
      <c r="Q446" s="221"/>
      <c r="R446" s="221"/>
      <c r="S446" s="221"/>
      <c r="T446" s="221"/>
      <c r="U446" s="221"/>
      <c r="V446" s="221"/>
      <c r="W446" s="221"/>
      <c r="X446" s="221"/>
      <c r="Y446" s="221"/>
      <c r="Z446" s="221"/>
    </row>
    <row r="447" spans="1:26" ht="12.75" customHeight="1" x14ac:dyDescent="0.15">
      <c r="A447"/>
      <c r="B447" s="309"/>
      <c r="C447" s="210" t="s">
        <v>370</v>
      </c>
      <c r="D447" s="20" t="s">
        <v>545</v>
      </c>
      <c r="E447" s="30"/>
      <c r="F447" s="25"/>
      <c r="G447" s="25"/>
      <c r="H447" s="116"/>
      <c r="I447" s="287"/>
      <c r="J447" s="11"/>
      <c r="K447" s="221"/>
      <c r="L447" s="133"/>
      <c r="M447" s="133"/>
      <c r="N447" s="133"/>
      <c r="O447" s="133"/>
      <c r="P447" s="133"/>
      <c r="Q447" s="221"/>
      <c r="R447" s="221"/>
      <c r="S447" s="221"/>
      <c r="T447" s="221"/>
      <c r="U447" s="221"/>
      <c r="V447" s="221"/>
      <c r="W447" s="221"/>
      <c r="X447" s="221"/>
      <c r="Y447" s="221"/>
      <c r="Z447" s="221"/>
    </row>
    <row r="448" spans="1:26" ht="12.75" customHeight="1" x14ac:dyDescent="0.15">
      <c r="A448"/>
      <c r="B448" s="309"/>
      <c r="C448" s="210" t="s">
        <v>370</v>
      </c>
      <c r="D448" s="20" t="s">
        <v>546</v>
      </c>
      <c r="E448" s="30"/>
      <c r="F448" s="25"/>
      <c r="G448" s="25"/>
      <c r="H448" s="116"/>
      <c r="I448" s="287"/>
      <c r="J448" s="11"/>
      <c r="K448" s="221"/>
      <c r="L448" s="133"/>
      <c r="M448" s="133"/>
      <c r="N448" s="133"/>
      <c r="O448" s="133"/>
      <c r="P448" s="133"/>
      <c r="Q448" s="221"/>
      <c r="R448" s="221"/>
      <c r="S448" s="221"/>
      <c r="T448" s="221"/>
      <c r="U448" s="221"/>
      <c r="V448" s="221"/>
      <c r="W448" s="221"/>
      <c r="X448" s="221"/>
      <c r="Y448" s="221"/>
      <c r="Z448" s="221"/>
    </row>
    <row r="449" spans="1:26" ht="12.75" customHeight="1" x14ac:dyDescent="0.15">
      <c r="A449"/>
      <c r="B449" s="310"/>
      <c r="C449" s="212"/>
      <c r="D449" s="21"/>
      <c r="E449" s="31"/>
      <c r="F449" s="26"/>
      <c r="G449" s="26"/>
      <c r="H449" s="117"/>
      <c r="I449" s="288"/>
      <c r="J449" s="11"/>
      <c r="K449" s="221"/>
      <c r="L449" s="133"/>
      <c r="M449" s="133"/>
      <c r="N449" s="133"/>
      <c r="O449" s="133"/>
      <c r="P449" s="133"/>
      <c r="Q449" s="221"/>
      <c r="R449" s="221"/>
      <c r="S449" s="221"/>
      <c r="T449" s="221"/>
      <c r="U449" s="221"/>
      <c r="V449" s="221"/>
      <c r="W449" s="221"/>
      <c r="X449" s="221"/>
      <c r="Y449" s="221"/>
      <c r="Z449" s="221"/>
    </row>
    <row r="450" spans="1:26" ht="12.75" customHeight="1" x14ac:dyDescent="0.15">
      <c r="A450"/>
      <c r="B450" s="354" t="s">
        <v>373</v>
      </c>
      <c r="C450" s="354"/>
      <c r="D450" s="354"/>
      <c r="E450" s="354"/>
      <c r="F450" s="354"/>
      <c r="G450" s="354"/>
      <c r="H450" s="354"/>
      <c r="I450" s="354"/>
      <c r="J450" s="354"/>
      <c r="K450" s="1"/>
      <c r="L450" s="133"/>
      <c r="M450" s="133"/>
      <c r="N450" s="133"/>
      <c r="O450" s="133"/>
      <c r="P450" s="133"/>
      <c r="Q450" s="1"/>
      <c r="R450" s="1"/>
      <c r="S450" s="1"/>
      <c r="T450" s="1"/>
      <c r="U450" s="1"/>
      <c r="V450" s="1"/>
      <c r="W450" s="1"/>
      <c r="X450" s="1"/>
      <c r="Y450" s="1"/>
      <c r="Z450" s="1"/>
    </row>
    <row r="451" spans="1:26" ht="12.75" customHeight="1" x14ac:dyDescent="0.15">
      <c r="A451"/>
      <c r="B451" s="319" t="s">
        <v>374</v>
      </c>
      <c r="C451" s="320"/>
      <c r="D451" s="321"/>
      <c r="E451" s="86" t="s">
        <v>371</v>
      </c>
      <c r="F451" s="86"/>
      <c r="G451" s="86"/>
      <c r="H451" s="125"/>
      <c r="I451" s="87" t="s">
        <v>60</v>
      </c>
      <c r="J451" s="87" t="s">
        <v>368</v>
      </c>
      <c r="K451" s="1"/>
      <c r="L451" s="133"/>
      <c r="M451" s="133"/>
      <c r="N451" s="133"/>
      <c r="O451" s="133"/>
      <c r="P451" s="133"/>
      <c r="Q451" s="1"/>
      <c r="R451" s="1"/>
      <c r="S451" s="1"/>
      <c r="T451" s="1"/>
      <c r="U451" s="1"/>
      <c r="V451" s="1"/>
      <c r="W451" s="1"/>
      <c r="X451" s="1"/>
      <c r="Y451" s="1"/>
      <c r="Z451" s="1"/>
    </row>
    <row r="452" spans="1:26" ht="12.75" customHeight="1" x14ac:dyDescent="0.15">
      <c r="A452"/>
      <c r="B452" s="296" t="s">
        <v>375</v>
      </c>
      <c r="C452" s="294" t="s">
        <v>418</v>
      </c>
      <c r="D452" s="295"/>
      <c r="E452" s="5" t="s">
        <v>490</v>
      </c>
      <c r="F452" s="18">
        <v>1</v>
      </c>
      <c r="G452" s="18">
        <f>IFERROR(VLOOKUP(E452,AnswerCTBL,2,FALSE),0)</f>
        <v>0.2</v>
      </c>
      <c r="H452" s="104">
        <f>IFERROR(AVERAGE(G452,G456,G460),0)</f>
        <v>0.3</v>
      </c>
      <c r="I452" s="286"/>
      <c r="J452" s="305">
        <f>SUM(H452,H464,H478)</f>
        <v>0.84999999999999987</v>
      </c>
      <c r="K452" s="1"/>
      <c r="L452" s="133"/>
      <c r="M452" s="133"/>
      <c r="N452" s="133"/>
      <c r="O452" s="133"/>
      <c r="P452" s="133"/>
      <c r="Q452" s="1"/>
      <c r="R452" s="1"/>
      <c r="S452" s="1"/>
      <c r="T452" s="1"/>
      <c r="U452" s="1"/>
      <c r="V452" s="1"/>
      <c r="W452" s="1"/>
      <c r="X452" s="1"/>
      <c r="Y452" s="1"/>
      <c r="Z452" s="1"/>
    </row>
    <row r="453" spans="1:26" ht="12.75" customHeight="1" x14ac:dyDescent="0.15">
      <c r="A453"/>
      <c r="B453" s="297"/>
      <c r="C453" s="209" t="s">
        <v>370</v>
      </c>
      <c r="D453" s="20" t="s">
        <v>286</v>
      </c>
      <c r="E453" s="29"/>
      <c r="F453" s="24"/>
      <c r="G453" s="24"/>
      <c r="H453" s="118"/>
      <c r="I453" s="287"/>
      <c r="J453" s="306"/>
      <c r="K453" s="1"/>
      <c r="L453" s="133"/>
      <c r="M453" s="133"/>
      <c r="N453" s="133"/>
      <c r="O453" s="133"/>
      <c r="P453" s="133"/>
      <c r="Q453" s="1"/>
      <c r="R453" s="1"/>
      <c r="S453" s="1"/>
      <c r="T453" s="1"/>
      <c r="U453" s="1"/>
      <c r="V453" s="1"/>
      <c r="W453" s="1"/>
      <c r="X453" s="1"/>
      <c r="Y453" s="1"/>
      <c r="Z453" s="1"/>
    </row>
    <row r="454" spans="1:26" ht="12.75" customHeight="1" x14ac:dyDescent="0.15">
      <c r="A454"/>
      <c r="B454" s="297"/>
      <c r="C454" s="210" t="s">
        <v>370</v>
      </c>
      <c r="D454" s="19" t="s">
        <v>287</v>
      </c>
      <c r="E454" s="30"/>
      <c r="F454" s="25"/>
      <c r="G454" s="25"/>
      <c r="H454" s="116"/>
      <c r="I454" s="287"/>
      <c r="J454" s="306"/>
      <c r="K454" s="1"/>
      <c r="L454" s="133"/>
      <c r="M454" s="133"/>
      <c r="N454" s="133"/>
      <c r="O454" s="133"/>
      <c r="P454" s="133"/>
      <c r="Q454" s="1"/>
      <c r="R454" s="1"/>
      <c r="S454" s="1"/>
      <c r="T454" s="1"/>
      <c r="U454" s="1"/>
      <c r="V454" s="1"/>
      <c r="W454" s="1"/>
      <c r="X454" s="1"/>
      <c r="Y454" s="1"/>
      <c r="Z454" s="1"/>
    </row>
    <row r="455" spans="1:26" ht="12.75" customHeight="1" x14ac:dyDescent="0.15">
      <c r="A455"/>
      <c r="B455" s="297"/>
      <c r="C455" s="212"/>
      <c r="D455" s="21"/>
      <c r="E455" s="31"/>
      <c r="F455" s="26"/>
      <c r="G455" s="26"/>
      <c r="H455" s="117"/>
      <c r="I455" s="288"/>
      <c r="J455" s="306"/>
      <c r="K455" s="1"/>
      <c r="L455" s="133"/>
      <c r="M455" s="133"/>
      <c r="N455" s="133"/>
      <c r="O455" s="133"/>
      <c r="P455" s="133"/>
      <c r="Q455" s="1"/>
      <c r="R455" s="1"/>
      <c r="S455" s="1"/>
      <c r="T455" s="1"/>
      <c r="U455" s="1"/>
      <c r="V455" s="1"/>
      <c r="W455" s="1"/>
      <c r="X455" s="1"/>
      <c r="Y455" s="1"/>
      <c r="Z455" s="1"/>
    </row>
    <row r="456" spans="1:26" ht="12.75" customHeight="1" x14ac:dyDescent="0.15">
      <c r="A456"/>
      <c r="B456" s="297"/>
      <c r="C456" s="292" t="s">
        <v>288</v>
      </c>
      <c r="D456" s="293"/>
      <c r="E456" s="22" t="s">
        <v>453</v>
      </c>
      <c r="F456" s="18">
        <v>2</v>
      </c>
      <c r="G456" s="18">
        <f>IFERROR(VLOOKUP(E456,AnswerATBL,2,FALSE),0)</f>
        <v>0.5</v>
      </c>
      <c r="H456" s="104"/>
      <c r="I456" s="286"/>
      <c r="J456" s="307"/>
      <c r="K456" s="1"/>
      <c r="L456" s="133"/>
      <c r="M456" s="133"/>
      <c r="N456" s="133"/>
      <c r="O456" s="133"/>
      <c r="P456" s="133"/>
      <c r="Q456" s="1"/>
      <c r="R456" s="1"/>
      <c r="S456" s="1"/>
      <c r="T456" s="1"/>
      <c r="U456" s="1"/>
      <c r="V456" s="1"/>
      <c r="W456" s="1"/>
      <c r="X456" s="1"/>
      <c r="Y456" s="1"/>
      <c r="Z456" s="1"/>
    </row>
    <row r="457" spans="1:26" ht="28" x14ac:dyDescent="0.15">
      <c r="A457"/>
      <c r="B457" s="297"/>
      <c r="C457" s="209" t="s">
        <v>370</v>
      </c>
      <c r="D457" s="20" t="s">
        <v>289</v>
      </c>
      <c r="E457" s="29"/>
      <c r="F457" s="24"/>
      <c r="G457" s="24"/>
      <c r="H457" s="118"/>
      <c r="I457" s="287"/>
      <c r="J457" s="11"/>
      <c r="K457" s="1"/>
      <c r="L457" s="133"/>
      <c r="M457" s="133"/>
      <c r="N457" s="133"/>
      <c r="O457" s="133"/>
      <c r="P457" s="133"/>
      <c r="Q457" s="1"/>
      <c r="R457" s="1"/>
      <c r="S457" s="1"/>
      <c r="T457" s="1"/>
      <c r="U457" s="1"/>
      <c r="V457" s="1"/>
      <c r="W457" s="1"/>
      <c r="X457" s="1"/>
      <c r="Y457" s="1"/>
      <c r="Z457" s="1"/>
    </row>
    <row r="458" spans="1:26" ht="12.75" customHeight="1" x14ac:dyDescent="0.15">
      <c r="A458"/>
      <c r="B458" s="297"/>
      <c r="C458" s="210" t="s">
        <v>370</v>
      </c>
      <c r="D458" s="19" t="s">
        <v>290</v>
      </c>
      <c r="E458" s="30"/>
      <c r="F458" s="25"/>
      <c r="G458" s="25"/>
      <c r="H458" s="116"/>
      <c r="I458" s="287"/>
      <c r="J458" s="11"/>
      <c r="K458" s="1"/>
      <c r="L458" s="133"/>
      <c r="M458" s="133"/>
      <c r="N458" s="133"/>
      <c r="O458" s="133"/>
      <c r="P458" s="133"/>
      <c r="Q458" s="1"/>
      <c r="R458" s="1"/>
      <c r="S458" s="1"/>
      <c r="T458" s="1"/>
      <c r="U458" s="1"/>
      <c r="V458" s="1"/>
      <c r="W458" s="1"/>
      <c r="X458" s="1"/>
      <c r="Y458" s="1"/>
      <c r="Z458" s="1"/>
    </row>
    <row r="459" spans="1:26" ht="12.75" customHeight="1" x14ac:dyDescent="0.15">
      <c r="A459"/>
      <c r="B459" s="297"/>
      <c r="C459" s="212"/>
      <c r="D459" s="21"/>
      <c r="E459" s="31"/>
      <c r="F459" s="26"/>
      <c r="G459" s="26"/>
      <c r="H459" s="117"/>
      <c r="I459" s="288"/>
      <c r="J459" s="11"/>
      <c r="K459" s="1"/>
      <c r="L459" s="133"/>
      <c r="M459" s="133"/>
      <c r="N459" s="133"/>
      <c r="O459" s="133"/>
      <c r="P459" s="133"/>
      <c r="Q459" s="1"/>
      <c r="R459" s="1"/>
      <c r="S459" s="1"/>
      <c r="T459" s="1"/>
      <c r="U459" s="1"/>
      <c r="V459" s="1"/>
      <c r="W459" s="1"/>
      <c r="X459" s="1"/>
      <c r="Y459" s="1"/>
      <c r="Z459" s="1"/>
    </row>
    <row r="460" spans="1:26" ht="12.75" customHeight="1" x14ac:dyDescent="0.15">
      <c r="A460"/>
      <c r="B460" s="297"/>
      <c r="C460" s="292" t="s">
        <v>355</v>
      </c>
      <c r="D460" s="293"/>
      <c r="E460" s="22" t="s">
        <v>490</v>
      </c>
      <c r="F460" s="18">
        <v>3</v>
      </c>
      <c r="G460" s="18">
        <f>IFERROR(VLOOKUP(E460,AnswerCTBL,2,FALSE),0)</f>
        <v>0.2</v>
      </c>
      <c r="H460" s="104"/>
      <c r="I460" s="286"/>
      <c r="J460" s="11"/>
      <c r="K460" s="1"/>
      <c r="L460" s="133"/>
      <c r="M460" s="133"/>
      <c r="N460" s="133"/>
      <c r="O460" s="133"/>
      <c r="P460" s="133"/>
      <c r="Q460" s="1"/>
      <c r="R460" s="1"/>
      <c r="S460" s="1"/>
      <c r="T460" s="1"/>
      <c r="U460" s="1"/>
      <c r="V460" s="1"/>
      <c r="W460" s="1"/>
      <c r="X460" s="1"/>
      <c r="Y460" s="1"/>
      <c r="Z460" s="1"/>
    </row>
    <row r="461" spans="1:26" ht="12.75" customHeight="1" x14ac:dyDescent="0.15">
      <c r="A461"/>
      <c r="B461" s="297"/>
      <c r="C461" s="209" t="s">
        <v>370</v>
      </c>
      <c r="D461" s="20" t="s">
        <v>291</v>
      </c>
      <c r="E461" s="29"/>
      <c r="F461" s="24"/>
      <c r="G461" s="24"/>
      <c r="H461" s="118"/>
      <c r="I461" s="287"/>
      <c r="J461" s="11"/>
      <c r="K461" s="1"/>
      <c r="L461" s="133"/>
      <c r="M461" s="133"/>
      <c r="N461" s="133"/>
      <c r="O461" s="133"/>
      <c r="P461" s="133"/>
      <c r="Q461" s="1"/>
      <c r="R461" s="1"/>
      <c r="S461" s="1"/>
      <c r="T461" s="1"/>
      <c r="U461" s="1"/>
      <c r="V461" s="1"/>
      <c r="W461" s="1"/>
      <c r="X461" s="1"/>
      <c r="Y461" s="1"/>
      <c r="Z461" s="1"/>
    </row>
    <row r="462" spans="1:26" ht="12.75" customHeight="1" x14ac:dyDescent="0.15">
      <c r="A462"/>
      <c r="B462" s="298"/>
      <c r="C462" s="212"/>
      <c r="D462" s="21"/>
      <c r="E462" s="31"/>
      <c r="F462" s="26"/>
      <c r="G462" s="26"/>
      <c r="H462" s="117"/>
      <c r="I462" s="288"/>
      <c r="J462" s="11"/>
      <c r="K462" s="1"/>
      <c r="L462" s="133"/>
      <c r="M462" s="133"/>
      <c r="N462" s="133"/>
      <c r="O462" s="133"/>
      <c r="P462" s="133"/>
      <c r="Q462" s="1"/>
      <c r="R462" s="1"/>
      <c r="S462" s="1"/>
      <c r="T462" s="1"/>
      <c r="U462" s="1"/>
      <c r="V462" s="1"/>
      <c r="W462" s="1"/>
      <c r="X462" s="1"/>
      <c r="Y462" s="1"/>
      <c r="Z462" s="1"/>
    </row>
    <row r="463" spans="1:26" ht="12.75" customHeight="1" x14ac:dyDescent="0.15">
      <c r="A463"/>
      <c r="B463" s="317"/>
      <c r="C463" s="300"/>
      <c r="D463" s="300"/>
      <c r="E463" s="300"/>
      <c r="F463" s="300"/>
      <c r="G463" s="300"/>
      <c r="H463" s="300"/>
      <c r="I463" s="318"/>
      <c r="J463" s="11"/>
      <c r="K463" s="1"/>
      <c r="L463" s="133"/>
      <c r="M463" s="133"/>
      <c r="N463" s="133"/>
      <c r="O463" s="133"/>
      <c r="P463" s="133"/>
      <c r="Q463" s="1"/>
      <c r="R463" s="1"/>
      <c r="S463" s="1"/>
      <c r="T463" s="1"/>
      <c r="U463" s="1"/>
      <c r="V463" s="1"/>
      <c r="W463" s="1"/>
      <c r="X463" s="1"/>
      <c r="Y463" s="1"/>
      <c r="Z463" s="1"/>
    </row>
    <row r="464" spans="1:26" ht="12.75" customHeight="1" x14ac:dyDescent="0.15">
      <c r="A464"/>
      <c r="B464" s="296" t="s">
        <v>376</v>
      </c>
      <c r="C464" s="294" t="s">
        <v>292</v>
      </c>
      <c r="D464" s="295"/>
      <c r="E464" s="5" t="s">
        <v>441</v>
      </c>
      <c r="F464" s="18">
        <v>4</v>
      </c>
      <c r="G464" s="18">
        <f>IFERROR(VLOOKUP(E464,AnswerGTBL,2,FALSE),0)</f>
        <v>0.2</v>
      </c>
      <c r="H464" s="104">
        <f>IFERROR(AVERAGE(G464,G474),0)</f>
        <v>0.35</v>
      </c>
      <c r="I464" s="286"/>
      <c r="J464" s="11"/>
      <c r="K464" s="1"/>
      <c r="L464" s="133"/>
      <c r="M464" s="133"/>
      <c r="N464" s="133"/>
      <c r="O464" s="133"/>
      <c r="P464" s="133"/>
      <c r="Q464" s="1"/>
      <c r="R464" s="1"/>
      <c r="S464" s="1"/>
      <c r="T464" s="1"/>
      <c r="U464" s="1"/>
      <c r="V464" s="1"/>
      <c r="W464" s="1"/>
      <c r="X464" s="1"/>
      <c r="Y464" s="1"/>
      <c r="Z464" s="1"/>
    </row>
    <row r="465" spans="1:26" ht="12.75" customHeight="1" x14ac:dyDescent="0.15">
      <c r="A465"/>
      <c r="B465" s="297"/>
      <c r="C465" s="209" t="s">
        <v>370</v>
      </c>
      <c r="D465" s="20" t="s">
        <v>293</v>
      </c>
      <c r="E465" s="29"/>
      <c r="F465" s="24"/>
      <c r="G465" s="24"/>
      <c r="H465" s="118"/>
      <c r="I465" s="287"/>
      <c r="J465" s="11"/>
      <c r="K465" s="1"/>
      <c r="L465" s="133"/>
      <c r="M465" s="133"/>
      <c r="N465" s="133"/>
      <c r="O465" s="133"/>
      <c r="P465" s="133"/>
      <c r="Q465" s="1"/>
      <c r="R465" s="1"/>
      <c r="S465" s="1"/>
      <c r="T465" s="1"/>
      <c r="U465" s="1"/>
      <c r="V465" s="1"/>
      <c r="W465" s="1"/>
      <c r="X465" s="1"/>
      <c r="Y465" s="1"/>
      <c r="Z465" s="1"/>
    </row>
    <row r="466" spans="1:26" ht="12.75" customHeight="1" x14ac:dyDescent="0.15">
      <c r="A466"/>
      <c r="B466" s="297"/>
      <c r="C466" s="210" t="s">
        <v>370</v>
      </c>
      <c r="D466" s="19" t="s">
        <v>294</v>
      </c>
      <c r="E466" s="30"/>
      <c r="F466" s="25"/>
      <c r="G466" s="25"/>
      <c r="H466" s="116"/>
      <c r="I466" s="287"/>
      <c r="J466" s="11"/>
      <c r="K466" s="1"/>
      <c r="L466" s="133"/>
      <c r="M466" s="133"/>
      <c r="N466" s="133"/>
      <c r="O466" s="133"/>
      <c r="P466" s="133"/>
      <c r="Q466" s="1"/>
      <c r="R466" s="1"/>
      <c r="S466" s="1"/>
      <c r="T466" s="1"/>
      <c r="U466" s="1"/>
      <c r="V466" s="1"/>
      <c r="W466" s="1"/>
      <c r="X466" s="1"/>
      <c r="Y466" s="1"/>
      <c r="Z466" s="1"/>
    </row>
    <row r="467" spans="1:26" ht="56" x14ac:dyDescent="0.15">
      <c r="A467"/>
      <c r="B467" s="297"/>
      <c r="C467" s="210" t="s">
        <v>370</v>
      </c>
      <c r="D467" s="19" t="s">
        <v>295</v>
      </c>
      <c r="E467" s="30"/>
      <c r="F467" s="25"/>
      <c r="G467" s="25"/>
      <c r="H467" s="116"/>
      <c r="I467" s="287"/>
      <c r="J467" s="11"/>
      <c r="K467" s="1"/>
      <c r="L467" s="133"/>
      <c r="M467" s="133"/>
      <c r="N467" s="133"/>
      <c r="O467" s="133"/>
      <c r="P467" s="133"/>
      <c r="Q467" s="1"/>
      <c r="R467" s="1"/>
      <c r="S467" s="1"/>
      <c r="T467" s="1"/>
      <c r="U467" s="1"/>
      <c r="V467" s="1"/>
      <c r="W467" s="1"/>
      <c r="X467" s="1"/>
      <c r="Y467" s="1"/>
      <c r="Z467" s="1"/>
    </row>
    <row r="468" spans="1:26" x14ac:dyDescent="0.15">
      <c r="A468"/>
      <c r="B468" s="297"/>
      <c r="C468" s="210" t="s">
        <v>370</v>
      </c>
      <c r="D468" s="19" t="s">
        <v>296</v>
      </c>
      <c r="E468" s="30"/>
      <c r="F468" s="25"/>
      <c r="G468" s="25"/>
      <c r="H468" s="116"/>
      <c r="I468" s="287"/>
      <c r="J468" s="11"/>
      <c r="K468" s="1"/>
      <c r="L468" s="133"/>
      <c r="M468" s="133"/>
      <c r="N468" s="133"/>
      <c r="O468" s="133"/>
      <c r="P468" s="133"/>
      <c r="Q468" s="1"/>
      <c r="R468" s="1"/>
      <c r="S468" s="1"/>
      <c r="T468" s="1"/>
      <c r="U468" s="1"/>
      <c r="V468" s="1"/>
      <c r="W468" s="1"/>
      <c r="X468" s="1"/>
      <c r="Y468" s="1"/>
      <c r="Z468" s="1"/>
    </row>
    <row r="469" spans="1:26" ht="12.75" customHeight="1" x14ac:dyDescent="0.15">
      <c r="A469"/>
      <c r="B469" s="297"/>
      <c r="C469" s="210" t="s">
        <v>370</v>
      </c>
      <c r="D469" s="19" t="s">
        <v>297</v>
      </c>
      <c r="E469" s="30"/>
      <c r="F469" s="25"/>
      <c r="G469" s="25"/>
      <c r="H469" s="116"/>
      <c r="I469" s="287"/>
      <c r="J469" s="11"/>
      <c r="K469" s="1"/>
      <c r="L469" s="133"/>
      <c r="M469" s="133"/>
      <c r="N469" s="133"/>
      <c r="O469" s="133"/>
      <c r="P469" s="133"/>
      <c r="Q469" s="1"/>
      <c r="R469" s="1"/>
      <c r="S469" s="1"/>
      <c r="T469" s="1"/>
      <c r="U469" s="1"/>
      <c r="V469" s="1"/>
      <c r="W469" s="1"/>
      <c r="X469" s="1"/>
      <c r="Y469" s="1"/>
      <c r="Z469" s="1"/>
    </row>
    <row r="470" spans="1:26" ht="12.75" customHeight="1" x14ac:dyDescent="0.15">
      <c r="A470"/>
      <c r="B470" s="297"/>
      <c r="C470" s="210" t="s">
        <v>370</v>
      </c>
      <c r="D470" s="19" t="s">
        <v>298</v>
      </c>
      <c r="E470" s="30"/>
      <c r="F470" s="25"/>
      <c r="G470" s="25"/>
      <c r="H470" s="116"/>
      <c r="I470" s="287"/>
      <c r="J470" s="11"/>
      <c r="K470" s="1"/>
      <c r="L470" s="133"/>
      <c r="M470" s="133"/>
      <c r="N470" s="133"/>
      <c r="O470" s="133"/>
      <c r="P470" s="133"/>
      <c r="Q470" s="1"/>
      <c r="R470" s="1"/>
      <c r="S470" s="1"/>
      <c r="T470" s="1"/>
      <c r="U470" s="1"/>
      <c r="V470" s="1"/>
      <c r="W470" s="1"/>
      <c r="X470" s="1"/>
      <c r="Y470" s="1"/>
      <c r="Z470" s="1"/>
    </row>
    <row r="471" spans="1:26" ht="12.75" customHeight="1" x14ac:dyDescent="0.15">
      <c r="A471"/>
      <c r="B471" s="297"/>
      <c r="C471" s="210" t="s">
        <v>370</v>
      </c>
      <c r="D471" s="19" t="s">
        <v>299</v>
      </c>
      <c r="E471" s="30"/>
      <c r="F471" s="25"/>
      <c r="G471" s="25"/>
      <c r="H471" s="116"/>
      <c r="I471" s="287"/>
      <c r="J471" s="11"/>
      <c r="K471" s="1"/>
      <c r="L471" s="133"/>
      <c r="M471" s="133"/>
      <c r="N471" s="133"/>
      <c r="O471" s="133"/>
      <c r="P471" s="133"/>
      <c r="Q471" s="1"/>
      <c r="R471" s="1"/>
      <c r="S471" s="1"/>
      <c r="T471" s="1"/>
      <c r="U471" s="1"/>
      <c r="V471" s="1"/>
      <c r="W471" s="1"/>
      <c r="X471" s="1"/>
      <c r="Y471" s="1"/>
      <c r="Z471" s="1"/>
    </row>
    <row r="472" spans="1:26" ht="28" x14ac:dyDescent="0.15">
      <c r="A472"/>
      <c r="B472" s="297"/>
      <c r="C472" s="210" t="s">
        <v>370</v>
      </c>
      <c r="D472" s="19" t="s">
        <v>300</v>
      </c>
      <c r="E472" s="30"/>
      <c r="F472" s="25"/>
      <c r="G472" s="25"/>
      <c r="H472" s="116"/>
      <c r="I472" s="287"/>
      <c r="J472" s="11"/>
      <c r="K472" s="1"/>
      <c r="L472" s="133"/>
      <c r="M472" s="133"/>
      <c r="N472" s="133"/>
      <c r="O472" s="133"/>
      <c r="P472" s="133"/>
      <c r="Q472" s="1"/>
      <c r="R472" s="1"/>
      <c r="S472" s="1"/>
      <c r="T472" s="1"/>
      <c r="U472" s="1"/>
      <c r="V472" s="1"/>
      <c r="W472" s="1"/>
      <c r="X472" s="1"/>
      <c r="Y472" s="1"/>
      <c r="Z472" s="1"/>
    </row>
    <row r="473" spans="1:26" ht="12.75" customHeight="1" x14ac:dyDescent="0.15">
      <c r="A473"/>
      <c r="B473" s="297"/>
      <c r="C473" s="212"/>
      <c r="D473" s="21"/>
      <c r="E473" s="31"/>
      <c r="F473" s="26"/>
      <c r="G473" s="26"/>
      <c r="H473" s="117"/>
      <c r="I473" s="288"/>
      <c r="J473" s="11"/>
      <c r="K473" s="1"/>
      <c r="L473" s="133"/>
      <c r="M473" s="133"/>
      <c r="N473" s="133"/>
      <c r="O473" s="133"/>
      <c r="P473" s="133"/>
      <c r="Q473" s="1"/>
      <c r="R473" s="1"/>
      <c r="S473" s="1"/>
      <c r="T473" s="1"/>
      <c r="U473" s="1"/>
      <c r="V473" s="1"/>
      <c r="W473" s="1"/>
      <c r="X473" s="1"/>
      <c r="Y473" s="1"/>
      <c r="Z473" s="1"/>
    </row>
    <row r="474" spans="1:26" ht="12.75" customHeight="1" x14ac:dyDescent="0.15">
      <c r="A474"/>
      <c r="B474" s="297"/>
      <c r="C474" s="292" t="s">
        <v>356</v>
      </c>
      <c r="D474" s="293"/>
      <c r="E474" s="22" t="s">
        <v>491</v>
      </c>
      <c r="F474" s="18">
        <v>5</v>
      </c>
      <c r="G474" s="18">
        <f>IFERROR(VLOOKUP(E474,AnswerCTBL,2,FALSE),0)</f>
        <v>0.5</v>
      </c>
      <c r="H474" s="104"/>
      <c r="I474" s="286"/>
      <c r="J474" s="11"/>
      <c r="K474" s="1"/>
      <c r="L474" s="133"/>
      <c r="M474" s="133"/>
      <c r="N474" s="133"/>
      <c r="O474" s="133"/>
      <c r="P474" s="133"/>
      <c r="Q474" s="1"/>
      <c r="R474" s="1"/>
      <c r="S474" s="1"/>
      <c r="T474" s="1"/>
      <c r="U474" s="1"/>
      <c r="V474" s="1"/>
      <c r="W474" s="1"/>
      <c r="X474" s="1"/>
      <c r="Y474" s="1"/>
      <c r="Z474" s="1"/>
    </row>
    <row r="475" spans="1:26" ht="12.75" customHeight="1" x14ac:dyDescent="0.15">
      <c r="A475"/>
      <c r="B475" s="297"/>
      <c r="C475" s="209" t="s">
        <v>370</v>
      </c>
      <c r="D475" s="20" t="s">
        <v>301</v>
      </c>
      <c r="E475" s="29"/>
      <c r="F475" s="24"/>
      <c r="G475" s="24"/>
      <c r="H475" s="118"/>
      <c r="I475" s="287"/>
      <c r="J475" s="11"/>
      <c r="K475" s="1"/>
      <c r="L475" s="133"/>
      <c r="M475" s="133"/>
      <c r="N475" s="133"/>
      <c r="O475" s="133"/>
      <c r="P475" s="133"/>
      <c r="Q475" s="1"/>
      <c r="R475" s="1"/>
      <c r="S475" s="1"/>
      <c r="T475" s="1"/>
      <c r="U475" s="1"/>
      <c r="V475" s="1"/>
      <c r="W475" s="1"/>
      <c r="X475" s="1"/>
      <c r="Y475" s="1"/>
      <c r="Z475" s="1"/>
    </row>
    <row r="476" spans="1:26" ht="12.75" customHeight="1" x14ac:dyDescent="0.15">
      <c r="A476"/>
      <c r="B476" s="298"/>
      <c r="C476" s="212"/>
      <c r="D476" s="21"/>
      <c r="E476" s="31"/>
      <c r="F476" s="26"/>
      <c r="G476" s="26"/>
      <c r="H476" s="117"/>
      <c r="I476" s="288"/>
      <c r="J476" s="11"/>
      <c r="K476" s="1"/>
      <c r="L476" s="133"/>
      <c r="M476" s="133"/>
      <c r="N476" s="133"/>
      <c r="O476" s="133"/>
      <c r="P476" s="133"/>
      <c r="Q476" s="1"/>
      <c r="R476" s="1"/>
      <c r="S476" s="1"/>
      <c r="T476" s="1"/>
      <c r="U476" s="1"/>
      <c r="V476" s="1"/>
      <c r="W476" s="1"/>
      <c r="X476" s="1"/>
      <c r="Y476" s="1"/>
      <c r="Z476" s="1"/>
    </row>
    <row r="477" spans="1:26" ht="12.75" customHeight="1" x14ac:dyDescent="0.15">
      <c r="A477"/>
      <c r="B477" s="317"/>
      <c r="C477" s="300"/>
      <c r="D477" s="300"/>
      <c r="E477" s="300"/>
      <c r="F477" s="300"/>
      <c r="G477" s="300"/>
      <c r="H477" s="300"/>
      <c r="I477" s="318"/>
      <c r="J477" s="11"/>
      <c r="K477" s="1"/>
      <c r="L477" s="133"/>
      <c r="M477" s="133"/>
      <c r="N477" s="133"/>
      <c r="O477" s="133"/>
      <c r="P477" s="133"/>
      <c r="Q477" s="1"/>
      <c r="R477" s="1"/>
      <c r="S477" s="1"/>
      <c r="T477" s="1"/>
      <c r="U477" s="1"/>
      <c r="V477" s="1"/>
      <c r="W477" s="1"/>
      <c r="X477" s="1"/>
      <c r="Y477" s="1"/>
      <c r="Z477" s="1"/>
    </row>
    <row r="478" spans="1:26" ht="12.75" customHeight="1" x14ac:dyDescent="0.15">
      <c r="A478"/>
      <c r="B478" s="296" t="s">
        <v>377</v>
      </c>
      <c r="C478" s="349" t="s">
        <v>357</v>
      </c>
      <c r="D478" s="295"/>
      <c r="E478" s="5" t="s">
        <v>490</v>
      </c>
      <c r="F478" s="18">
        <v>6</v>
      </c>
      <c r="G478" s="18">
        <f>IFERROR(VLOOKUP(E478,AnswerCTBL,2,FALSE),0)</f>
        <v>0.2</v>
      </c>
      <c r="H478" s="104">
        <f>IFERROR(AVERAGE(G478,G484),0)</f>
        <v>0.2</v>
      </c>
      <c r="I478" s="286"/>
      <c r="J478" s="11"/>
      <c r="K478" s="1"/>
      <c r="L478" s="133"/>
      <c r="M478" s="133"/>
      <c r="N478" s="133"/>
      <c r="O478" s="133"/>
      <c r="P478" s="133"/>
      <c r="Q478" s="1"/>
      <c r="R478" s="1"/>
      <c r="S478" s="1"/>
      <c r="T478" s="1"/>
      <c r="U478" s="1"/>
      <c r="V478" s="1"/>
      <c r="W478" s="1"/>
      <c r="X478" s="1"/>
      <c r="Y478" s="1"/>
      <c r="Z478" s="1"/>
    </row>
    <row r="479" spans="1:26" ht="12.75" customHeight="1" x14ac:dyDescent="0.15">
      <c r="A479"/>
      <c r="B479" s="297"/>
      <c r="C479" s="209" t="s">
        <v>370</v>
      </c>
      <c r="D479" s="20" t="s">
        <v>302</v>
      </c>
      <c r="E479" s="29"/>
      <c r="F479" s="24"/>
      <c r="G479" s="24"/>
      <c r="H479" s="118"/>
      <c r="I479" s="287"/>
      <c r="J479" s="11"/>
      <c r="K479" s="1"/>
      <c r="L479" s="133"/>
      <c r="M479" s="133"/>
      <c r="N479" s="133"/>
      <c r="O479" s="133"/>
      <c r="P479" s="133"/>
      <c r="Q479" s="1"/>
      <c r="R479" s="1"/>
      <c r="S479" s="1"/>
      <c r="T479" s="1"/>
      <c r="U479" s="1"/>
      <c r="V479" s="1"/>
      <c r="W479" s="1"/>
      <c r="X479" s="1"/>
      <c r="Y479" s="1"/>
      <c r="Z479" s="1"/>
    </row>
    <row r="480" spans="1:26" ht="12.75" customHeight="1" x14ac:dyDescent="0.15">
      <c r="A480"/>
      <c r="B480" s="297"/>
      <c r="C480" s="210" t="s">
        <v>370</v>
      </c>
      <c r="D480" s="19" t="s">
        <v>303</v>
      </c>
      <c r="E480" s="30"/>
      <c r="F480" s="25"/>
      <c r="G480" s="25"/>
      <c r="H480" s="116"/>
      <c r="I480" s="287"/>
      <c r="J480" s="11"/>
      <c r="K480" s="1"/>
      <c r="L480" s="133"/>
      <c r="M480" s="133"/>
      <c r="N480" s="133"/>
      <c r="O480" s="133"/>
      <c r="P480" s="133"/>
      <c r="Q480" s="1"/>
      <c r="R480" s="1"/>
      <c r="S480" s="1"/>
      <c r="T480" s="1"/>
      <c r="U480" s="1"/>
      <c r="V480" s="1"/>
      <c r="W480" s="1"/>
      <c r="X480" s="1"/>
      <c r="Y480" s="1"/>
      <c r="Z480" s="1"/>
    </row>
    <row r="481" spans="1:26" ht="12.75" customHeight="1" x14ac:dyDescent="0.15">
      <c r="A481"/>
      <c r="B481" s="297"/>
      <c r="C481" s="210" t="s">
        <v>370</v>
      </c>
      <c r="D481" s="19" t="s">
        <v>304</v>
      </c>
      <c r="E481" s="30"/>
      <c r="F481" s="25"/>
      <c r="G481" s="25"/>
      <c r="H481" s="116"/>
      <c r="I481" s="287"/>
      <c r="J481" s="11"/>
      <c r="K481" s="1"/>
      <c r="L481" s="133"/>
      <c r="M481" s="133"/>
      <c r="N481" s="133"/>
      <c r="O481" s="133"/>
      <c r="P481" s="133"/>
      <c r="Q481" s="1"/>
      <c r="R481" s="1"/>
      <c r="S481" s="1"/>
      <c r="T481" s="1"/>
      <c r="U481" s="1"/>
      <c r="V481" s="1"/>
      <c r="W481" s="1"/>
      <c r="X481" s="1"/>
      <c r="Y481" s="1"/>
      <c r="Z481" s="1"/>
    </row>
    <row r="482" spans="1:26" ht="12.75" customHeight="1" x14ac:dyDescent="0.15">
      <c r="A482"/>
      <c r="B482" s="297"/>
      <c r="C482" s="210" t="s">
        <v>370</v>
      </c>
      <c r="D482" s="19" t="s">
        <v>305</v>
      </c>
      <c r="E482" s="30"/>
      <c r="F482" s="25"/>
      <c r="G482" s="25"/>
      <c r="H482" s="116"/>
      <c r="I482" s="287"/>
      <c r="J482" s="11"/>
      <c r="K482" s="1"/>
      <c r="L482" s="133"/>
      <c r="M482" s="133"/>
      <c r="N482" s="133"/>
      <c r="O482" s="133"/>
      <c r="P482" s="133"/>
      <c r="Q482" s="1"/>
      <c r="R482" s="1"/>
      <c r="S482" s="1"/>
      <c r="T482" s="1"/>
      <c r="U482" s="1"/>
      <c r="V482" s="1"/>
      <c r="W482" s="1"/>
      <c r="X482" s="1"/>
      <c r="Y482" s="1"/>
      <c r="Z482" s="1"/>
    </row>
    <row r="483" spans="1:26" ht="12.75" customHeight="1" x14ac:dyDescent="0.15">
      <c r="A483"/>
      <c r="B483" s="297"/>
      <c r="C483" s="212"/>
      <c r="D483" s="21"/>
      <c r="E483" s="31"/>
      <c r="F483" s="26"/>
      <c r="G483" s="26"/>
      <c r="H483" s="117"/>
      <c r="I483" s="288"/>
      <c r="J483" s="11"/>
      <c r="K483" s="1"/>
      <c r="L483" s="133"/>
      <c r="M483" s="133"/>
      <c r="N483" s="133"/>
      <c r="O483" s="133"/>
      <c r="P483" s="133"/>
      <c r="Q483" s="1"/>
      <c r="R483" s="1"/>
      <c r="S483" s="1"/>
      <c r="T483" s="1"/>
      <c r="U483" s="1"/>
      <c r="V483" s="1"/>
      <c r="W483" s="1"/>
      <c r="X483" s="1"/>
      <c r="Y483" s="1"/>
      <c r="Z483" s="1"/>
    </row>
    <row r="484" spans="1:26" ht="12.75" customHeight="1" x14ac:dyDescent="0.15">
      <c r="A484"/>
      <c r="B484" s="297"/>
      <c r="C484" s="348" t="s">
        <v>358</v>
      </c>
      <c r="D484" s="293"/>
      <c r="E484" s="22" t="s">
        <v>490</v>
      </c>
      <c r="F484" s="18">
        <v>7</v>
      </c>
      <c r="G484" s="18">
        <f>IFERROR(VLOOKUP(E484,AnswerCTBL,2,FALSE),0)</f>
        <v>0.2</v>
      </c>
      <c r="H484" s="104"/>
      <c r="I484" s="286"/>
      <c r="J484" s="11"/>
      <c r="K484" s="1"/>
      <c r="L484" s="133"/>
      <c r="M484" s="133"/>
      <c r="N484" s="133"/>
      <c r="O484" s="133"/>
      <c r="P484" s="133"/>
      <c r="Q484" s="1"/>
      <c r="R484" s="1"/>
      <c r="S484" s="1"/>
      <c r="T484" s="1"/>
      <c r="U484" s="1"/>
      <c r="V484" s="1"/>
      <c r="W484" s="1"/>
      <c r="X484" s="1"/>
      <c r="Y484" s="1"/>
      <c r="Z484" s="1"/>
    </row>
    <row r="485" spans="1:26" ht="12.75" customHeight="1" x14ac:dyDescent="0.15">
      <c r="A485"/>
      <c r="B485" s="297"/>
      <c r="C485" s="209" t="s">
        <v>370</v>
      </c>
      <c r="D485" s="20" t="s">
        <v>306</v>
      </c>
      <c r="E485" s="29"/>
      <c r="F485" s="24"/>
      <c r="G485" s="24"/>
      <c r="H485" s="118"/>
      <c r="I485" s="287"/>
      <c r="J485" s="11"/>
      <c r="K485" s="1"/>
      <c r="L485" s="133"/>
      <c r="M485" s="133"/>
      <c r="N485" s="133"/>
      <c r="O485" s="133"/>
      <c r="P485" s="133"/>
      <c r="Q485" s="1"/>
      <c r="R485" s="1"/>
      <c r="S485" s="1"/>
      <c r="T485" s="1"/>
      <c r="U485" s="1"/>
      <c r="V485" s="1"/>
      <c r="W485" s="1"/>
      <c r="X485" s="1"/>
      <c r="Y485" s="1"/>
      <c r="Z485" s="1"/>
    </row>
    <row r="486" spans="1:26" ht="42" x14ac:dyDescent="0.15">
      <c r="A486"/>
      <c r="B486" s="297"/>
      <c r="C486" s="210" t="s">
        <v>370</v>
      </c>
      <c r="D486" s="19" t="s">
        <v>307</v>
      </c>
      <c r="E486" s="30"/>
      <c r="F486" s="25"/>
      <c r="G486" s="25"/>
      <c r="H486" s="116"/>
      <c r="I486" s="287"/>
      <c r="J486" s="11"/>
      <c r="K486" s="1"/>
      <c r="L486" s="133"/>
      <c r="M486" s="133"/>
      <c r="N486" s="133"/>
      <c r="O486" s="133"/>
      <c r="P486" s="133"/>
      <c r="Q486" s="1"/>
      <c r="R486" s="1"/>
      <c r="S486" s="1"/>
      <c r="T486" s="1"/>
      <c r="U486" s="1"/>
      <c r="V486" s="1"/>
      <c r="W486" s="1"/>
      <c r="X486" s="1"/>
      <c r="Y486" s="1"/>
      <c r="Z486" s="1"/>
    </row>
    <row r="487" spans="1:26" ht="28" x14ac:dyDescent="0.15">
      <c r="A487"/>
      <c r="B487" s="297"/>
      <c r="C487" s="210" t="s">
        <v>370</v>
      </c>
      <c r="D487" s="19" t="s">
        <v>308</v>
      </c>
      <c r="E487" s="30"/>
      <c r="F487" s="25"/>
      <c r="G487" s="25"/>
      <c r="H487" s="116"/>
      <c r="I487" s="287"/>
      <c r="J487" s="11"/>
      <c r="K487" s="1"/>
      <c r="L487" s="133"/>
      <c r="M487" s="133"/>
      <c r="N487" s="133"/>
      <c r="O487" s="133"/>
      <c r="P487" s="133"/>
      <c r="Q487" s="1"/>
      <c r="R487" s="1"/>
      <c r="S487" s="1"/>
      <c r="T487" s="1"/>
      <c r="U487" s="1"/>
      <c r="V487" s="1"/>
      <c r="W487" s="1"/>
      <c r="X487" s="1"/>
      <c r="Y487" s="1"/>
      <c r="Z487" s="1"/>
    </row>
    <row r="488" spans="1:26" ht="12.75" customHeight="1" x14ac:dyDescent="0.15">
      <c r="A488"/>
      <c r="B488" s="298"/>
      <c r="C488" s="212"/>
      <c r="D488" s="21"/>
      <c r="E488" s="31"/>
      <c r="F488" s="26"/>
      <c r="G488" s="26"/>
      <c r="H488" s="117"/>
      <c r="I488" s="288"/>
      <c r="J488" s="11"/>
      <c r="K488" s="1"/>
      <c r="L488" s="133"/>
      <c r="M488" s="133"/>
      <c r="N488" s="133"/>
      <c r="O488" s="133"/>
      <c r="P488" s="133"/>
      <c r="Q488" s="1"/>
      <c r="R488" s="1"/>
      <c r="S488" s="1"/>
      <c r="T488" s="1"/>
      <c r="U488" s="1"/>
      <c r="V488" s="1"/>
      <c r="W488" s="1"/>
      <c r="X488" s="1"/>
      <c r="Y488" s="1"/>
      <c r="Z488" s="1"/>
    </row>
    <row r="489" spans="1:26" ht="12.75" customHeight="1" x14ac:dyDescent="0.15">
      <c r="A489"/>
      <c r="B489" s="302" t="s">
        <v>309</v>
      </c>
      <c r="C489" s="303"/>
      <c r="D489" s="304"/>
      <c r="E489" s="88" t="s">
        <v>371</v>
      </c>
      <c r="F489" s="88"/>
      <c r="G489" s="88"/>
      <c r="H489" s="126"/>
      <c r="I489" s="87" t="s">
        <v>60</v>
      </c>
      <c r="J489" s="87" t="s">
        <v>368</v>
      </c>
      <c r="K489" s="1"/>
      <c r="L489" s="133"/>
      <c r="M489" s="133"/>
      <c r="N489" s="133"/>
      <c r="O489" s="133"/>
      <c r="P489" s="133"/>
      <c r="Q489" s="1"/>
      <c r="R489" s="1"/>
      <c r="S489" s="1"/>
      <c r="T489" s="1"/>
      <c r="U489" s="1"/>
      <c r="V489" s="1"/>
      <c r="W489" s="1"/>
      <c r="X489" s="1"/>
      <c r="Y489" s="1"/>
      <c r="Z489" s="1"/>
    </row>
    <row r="490" spans="1:26" ht="12.75" customHeight="1" x14ac:dyDescent="0.15">
      <c r="A490"/>
      <c r="B490" s="296" t="s">
        <v>310</v>
      </c>
      <c r="C490" s="349" t="s">
        <v>359</v>
      </c>
      <c r="D490" s="295"/>
      <c r="E490" s="5" t="s">
        <v>492</v>
      </c>
      <c r="F490" s="18">
        <v>8</v>
      </c>
      <c r="G490" s="18">
        <f>IFERROR(VLOOKUP(E490,AnswerCTBL,2,FALSE),0)</f>
        <v>1</v>
      </c>
      <c r="H490" s="104">
        <f>IFERROR(AVERAGE(G490,G496),0)</f>
        <v>0.75</v>
      </c>
      <c r="I490" s="286"/>
      <c r="J490" s="305">
        <f>SUM(H490,H501,H514)</f>
        <v>1.45</v>
      </c>
      <c r="K490" s="1"/>
      <c r="L490" s="133"/>
      <c r="M490" s="133"/>
      <c r="N490" s="133"/>
      <c r="O490" s="133"/>
      <c r="P490" s="133"/>
      <c r="Q490" s="1"/>
      <c r="R490" s="1"/>
      <c r="S490" s="1"/>
      <c r="T490" s="1"/>
      <c r="U490" s="1"/>
      <c r="V490" s="1"/>
      <c r="W490" s="1"/>
      <c r="X490" s="1"/>
      <c r="Y490" s="1"/>
      <c r="Z490" s="1"/>
    </row>
    <row r="491" spans="1:26" ht="12.75" customHeight="1" x14ac:dyDescent="0.15">
      <c r="A491"/>
      <c r="B491" s="297"/>
      <c r="C491" s="209" t="s">
        <v>370</v>
      </c>
      <c r="D491" s="20" t="s">
        <v>311</v>
      </c>
      <c r="E491" s="29"/>
      <c r="F491" s="24"/>
      <c r="G491" s="24"/>
      <c r="H491" s="118"/>
      <c r="I491" s="287"/>
      <c r="J491" s="306"/>
      <c r="K491" s="1"/>
      <c r="L491" s="133"/>
      <c r="M491" s="133"/>
      <c r="N491" s="133"/>
      <c r="O491" s="133"/>
      <c r="P491" s="133"/>
      <c r="Q491" s="1"/>
      <c r="R491" s="1"/>
      <c r="S491" s="1"/>
      <c r="T491" s="1"/>
      <c r="U491" s="1"/>
      <c r="V491" s="1"/>
      <c r="W491" s="1"/>
      <c r="X491" s="1"/>
      <c r="Y491" s="1"/>
      <c r="Z491" s="1"/>
    </row>
    <row r="492" spans="1:26" ht="12.75" customHeight="1" x14ac:dyDescent="0.15">
      <c r="A492"/>
      <c r="B492" s="297"/>
      <c r="C492" s="210" t="s">
        <v>370</v>
      </c>
      <c r="D492" s="19" t="s">
        <v>312</v>
      </c>
      <c r="E492" s="30"/>
      <c r="F492" s="25"/>
      <c r="G492" s="25"/>
      <c r="H492" s="116"/>
      <c r="I492" s="287"/>
      <c r="J492" s="306"/>
      <c r="K492" s="1"/>
      <c r="L492" s="133"/>
      <c r="M492" s="133"/>
      <c r="N492" s="133"/>
      <c r="O492" s="133"/>
      <c r="P492" s="133"/>
      <c r="Q492" s="1"/>
      <c r="R492" s="1"/>
      <c r="S492" s="1"/>
      <c r="T492" s="1"/>
      <c r="U492" s="1"/>
      <c r="V492" s="1"/>
      <c r="W492" s="1"/>
      <c r="X492" s="1"/>
      <c r="Y492" s="1"/>
      <c r="Z492" s="1"/>
    </row>
    <row r="493" spans="1:26" ht="12.75" customHeight="1" x14ac:dyDescent="0.15">
      <c r="A493"/>
      <c r="B493" s="297"/>
      <c r="C493" s="210" t="s">
        <v>370</v>
      </c>
      <c r="D493" s="19" t="s">
        <v>313</v>
      </c>
      <c r="E493" s="30"/>
      <c r="F493" s="25"/>
      <c r="G493" s="25"/>
      <c r="H493" s="116"/>
      <c r="I493" s="287"/>
      <c r="J493" s="306"/>
      <c r="K493" s="1"/>
      <c r="L493" s="133"/>
      <c r="M493" s="133"/>
      <c r="N493" s="133"/>
      <c r="O493" s="133"/>
      <c r="P493" s="133"/>
      <c r="Q493" s="1"/>
      <c r="R493" s="1"/>
      <c r="S493" s="1"/>
      <c r="T493" s="1"/>
      <c r="U493" s="1"/>
      <c r="V493" s="1"/>
      <c r="W493" s="1"/>
      <c r="X493" s="1"/>
      <c r="Y493" s="1"/>
      <c r="Z493" s="1"/>
    </row>
    <row r="494" spans="1:26" ht="12.75" customHeight="1" x14ac:dyDescent="0.15">
      <c r="A494"/>
      <c r="B494" s="297"/>
      <c r="C494" s="210" t="s">
        <v>370</v>
      </c>
      <c r="D494" s="19" t="s">
        <v>314</v>
      </c>
      <c r="E494" s="30"/>
      <c r="F494" s="25"/>
      <c r="G494" s="25"/>
      <c r="H494" s="116"/>
      <c r="I494" s="287"/>
      <c r="J494" s="307"/>
      <c r="K494" s="1"/>
      <c r="L494" s="133"/>
      <c r="M494" s="133"/>
      <c r="N494" s="133"/>
      <c r="O494" s="133"/>
      <c r="P494" s="133"/>
      <c r="Q494" s="1"/>
      <c r="R494" s="1"/>
      <c r="S494" s="1"/>
      <c r="T494" s="1"/>
      <c r="U494" s="1"/>
      <c r="V494" s="1"/>
      <c r="W494" s="1"/>
      <c r="X494" s="1"/>
      <c r="Y494" s="1"/>
      <c r="Z494" s="1"/>
    </row>
    <row r="495" spans="1:26" ht="12.75" customHeight="1" x14ac:dyDescent="0.15">
      <c r="A495"/>
      <c r="B495" s="297"/>
      <c r="C495" s="212"/>
      <c r="D495" s="21"/>
      <c r="E495" s="31"/>
      <c r="F495" s="26"/>
      <c r="G495" s="26"/>
      <c r="H495" s="117"/>
      <c r="I495" s="288"/>
      <c r="J495" s="11"/>
      <c r="K495" s="1"/>
      <c r="L495" s="133"/>
      <c r="M495" s="133"/>
      <c r="N495" s="133"/>
      <c r="O495" s="133"/>
      <c r="P495" s="133"/>
      <c r="Q495" s="1"/>
      <c r="R495" s="1"/>
      <c r="S495" s="1"/>
      <c r="T495" s="1"/>
      <c r="U495" s="1"/>
      <c r="V495" s="1"/>
      <c r="W495" s="1"/>
      <c r="X495" s="1"/>
      <c r="Y495" s="1"/>
      <c r="Z495" s="1"/>
    </row>
    <row r="496" spans="1:26" ht="12.75" customHeight="1" x14ac:dyDescent="0.15">
      <c r="A496"/>
      <c r="B496" s="297"/>
      <c r="C496" s="348" t="s">
        <v>360</v>
      </c>
      <c r="D496" s="293"/>
      <c r="E496" s="22" t="s">
        <v>491</v>
      </c>
      <c r="F496" s="18">
        <v>9</v>
      </c>
      <c r="G496" s="18">
        <f>IFERROR(VLOOKUP(E496,AnswerCTBL,2,FALSE),0)</f>
        <v>0.5</v>
      </c>
      <c r="H496" s="104"/>
      <c r="I496" s="286"/>
      <c r="J496" s="11"/>
      <c r="K496" s="1"/>
      <c r="L496" s="133"/>
      <c r="M496" s="133"/>
      <c r="N496" s="133"/>
      <c r="O496" s="133"/>
      <c r="P496" s="133"/>
      <c r="Q496" s="1"/>
      <c r="R496" s="1"/>
      <c r="S496" s="1"/>
      <c r="T496" s="1"/>
      <c r="U496" s="1"/>
      <c r="V496" s="1"/>
      <c r="W496" s="1"/>
      <c r="X496" s="1"/>
      <c r="Y496" s="1"/>
      <c r="Z496" s="1"/>
    </row>
    <row r="497" spans="1:26" ht="12.75" customHeight="1" x14ac:dyDescent="0.15">
      <c r="A497"/>
      <c r="B497" s="297"/>
      <c r="C497" s="209" t="s">
        <v>370</v>
      </c>
      <c r="D497" s="20" t="s">
        <v>315</v>
      </c>
      <c r="E497" s="29"/>
      <c r="F497" s="24"/>
      <c r="G497" s="24"/>
      <c r="H497" s="118"/>
      <c r="I497" s="287"/>
      <c r="J497" s="11"/>
      <c r="K497" s="1"/>
      <c r="L497" s="133"/>
      <c r="M497" s="133"/>
      <c r="N497" s="133"/>
      <c r="O497" s="133"/>
      <c r="P497" s="133"/>
      <c r="Q497" s="1"/>
      <c r="R497" s="1"/>
      <c r="S497" s="1"/>
      <c r="T497" s="1"/>
      <c r="U497" s="1"/>
      <c r="V497" s="1"/>
      <c r="W497" s="1"/>
      <c r="X497" s="1"/>
      <c r="Y497" s="1"/>
      <c r="Z497" s="1"/>
    </row>
    <row r="498" spans="1:26" ht="12.75" customHeight="1" x14ac:dyDescent="0.15">
      <c r="A498"/>
      <c r="B498" s="297"/>
      <c r="C498" s="210" t="s">
        <v>370</v>
      </c>
      <c r="D498" s="19" t="s">
        <v>316</v>
      </c>
      <c r="E498" s="30"/>
      <c r="F498" s="25"/>
      <c r="G498" s="25"/>
      <c r="H498" s="116"/>
      <c r="I498" s="287"/>
      <c r="J498" s="11"/>
      <c r="K498" s="1"/>
      <c r="L498" s="133"/>
      <c r="M498" s="133"/>
      <c r="N498" s="133"/>
      <c r="O498" s="133"/>
      <c r="P498" s="133"/>
      <c r="Q498" s="1"/>
      <c r="R498" s="1"/>
      <c r="S498" s="1"/>
      <c r="T498" s="1"/>
      <c r="U498" s="1"/>
      <c r="V498" s="1"/>
      <c r="W498" s="1"/>
      <c r="X498" s="1"/>
      <c r="Y498" s="1"/>
      <c r="Z498" s="1"/>
    </row>
    <row r="499" spans="1:26" ht="12.75" customHeight="1" x14ac:dyDescent="0.15">
      <c r="A499"/>
      <c r="B499" s="298"/>
      <c r="C499" s="212"/>
      <c r="D499" s="21"/>
      <c r="E499" s="31"/>
      <c r="F499" s="26"/>
      <c r="G499" s="26"/>
      <c r="H499" s="117"/>
      <c r="I499" s="288"/>
      <c r="J499" s="11"/>
      <c r="K499" s="1"/>
      <c r="L499" s="133"/>
      <c r="M499" s="133"/>
      <c r="N499" s="133"/>
      <c r="O499" s="133"/>
      <c r="P499" s="133"/>
      <c r="Q499" s="1"/>
      <c r="R499" s="1"/>
      <c r="S499" s="1"/>
      <c r="T499" s="1"/>
      <c r="U499" s="1"/>
      <c r="V499" s="1"/>
      <c r="W499" s="1"/>
      <c r="X499" s="1"/>
      <c r="Y499" s="1"/>
      <c r="Z499" s="1"/>
    </row>
    <row r="500" spans="1:26" ht="12.75" customHeight="1" x14ac:dyDescent="0.15">
      <c r="A500"/>
      <c r="B500" s="317"/>
      <c r="C500" s="300"/>
      <c r="D500" s="300"/>
      <c r="E500" s="300"/>
      <c r="F500" s="300"/>
      <c r="G500" s="300"/>
      <c r="H500" s="300"/>
      <c r="I500" s="318"/>
      <c r="J500" s="11"/>
      <c r="K500" s="1"/>
      <c r="L500" s="133"/>
      <c r="M500" s="133"/>
      <c r="N500" s="133"/>
      <c r="O500" s="133"/>
      <c r="P500" s="133"/>
      <c r="Q500" s="1"/>
      <c r="R500" s="1"/>
      <c r="S500" s="1"/>
      <c r="T500" s="1"/>
      <c r="U500" s="1"/>
      <c r="V500" s="1"/>
      <c r="W500" s="1"/>
      <c r="X500" s="1"/>
      <c r="Y500" s="1"/>
      <c r="Z500" s="1"/>
    </row>
    <row r="501" spans="1:26" ht="12.75" customHeight="1" x14ac:dyDescent="0.15">
      <c r="A501"/>
      <c r="B501" s="296" t="s">
        <v>317</v>
      </c>
      <c r="C501" s="294" t="s">
        <v>318</v>
      </c>
      <c r="D501" s="295"/>
      <c r="E501" s="5" t="s">
        <v>443</v>
      </c>
      <c r="F501" s="18">
        <v>10</v>
      </c>
      <c r="G501" s="18">
        <f>IFERROR(VLOOKUP(E501,AnswerGTBL,2,FALSE),0)</f>
        <v>0.5</v>
      </c>
      <c r="H501" s="104">
        <f>IFERROR(AVERAGE(G501,G506),0)</f>
        <v>0.5</v>
      </c>
      <c r="I501" s="286"/>
      <c r="J501" s="11"/>
      <c r="K501" s="1"/>
      <c r="L501" s="133"/>
      <c r="M501" s="133"/>
      <c r="N501" s="133"/>
      <c r="O501" s="133"/>
      <c r="P501" s="133"/>
      <c r="Q501" s="1"/>
      <c r="R501" s="1"/>
      <c r="S501" s="1"/>
      <c r="T501" s="1"/>
      <c r="U501" s="1"/>
      <c r="V501" s="1"/>
      <c r="W501" s="1"/>
      <c r="X501" s="1"/>
      <c r="Y501" s="1"/>
      <c r="Z501" s="1"/>
    </row>
    <row r="502" spans="1:26" ht="12.75" customHeight="1" x14ac:dyDescent="0.15">
      <c r="A502"/>
      <c r="B502" s="297"/>
      <c r="C502" s="209" t="s">
        <v>370</v>
      </c>
      <c r="D502" s="20" t="s">
        <v>319</v>
      </c>
      <c r="E502" s="29"/>
      <c r="F502" s="24"/>
      <c r="G502" s="24"/>
      <c r="H502" s="118"/>
      <c r="I502" s="287"/>
      <c r="J502" s="11"/>
      <c r="K502" s="1"/>
      <c r="L502" s="133"/>
      <c r="M502" s="133"/>
      <c r="N502" s="133"/>
      <c r="O502" s="133"/>
      <c r="P502" s="133"/>
      <c r="Q502" s="1"/>
      <c r="R502" s="1"/>
      <c r="S502" s="1"/>
      <c r="T502" s="1"/>
      <c r="U502" s="1"/>
      <c r="V502" s="1"/>
      <c r="W502" s="1"/>
      <c r="X502" s="1"/>
      <c r="Y502" s="1"/>
      <c r="Z502" s="1"/>
    </row>
    <row r="503" spans="1:26" ht="12.75" customHeight="1" x14ac:dyDescent="0.15">
      <c r="A503"/>
      <c r="B503" s="297"/>
      <c r="C503" s="210" t="s">
        <v>370</v>
      </c>
      <c r="D503" s="19" t="s">
        <v>320</v>
      </c>
      <c r="E503" s="30"/>
      <c r="F503" s="25"/>
      <c r="G503" s="25"/>
      <c r="H503" s="116"/>
      <c r="I503" s="287"/>
      <c r="J503" s="11"/>
      <c r="K503" s="1"/>
      <c r="L503" s="133"/>
      <c r="M503" s="133"/>
      <c r="N503" s="133"/>
      <c r="O503" s="133"/>
      <c r="P503" s="133"/>
      <c r="Q503" s="1"/>
      <c r="R503" s="1"/>
      <c r="S503" s="1"/>
      <c r="T503" s="1"/>
      <c r="U503" s="1"/>
      <c r="V503" s="1"/>
      <c r="W503" s="1"/>
      <c r="X503" s="1"/>
      <c r="Y503" s="1"/>
      <c r="Z503" s="1"/>
    </row>
    <row r="504" spans="1:26" ht="12.75" customHeight="1" x14ac:dyDescent="0.15">
      <c r="A504"/>
      <c r="B504" s="297"/>
      <c r="C504" s="210" t="s">
        <v>370</v>
      </c>
      <c r="D504" s="19" t="s">
        <v>321</v>
      </c>
      <c r="E504" s="30"/>
      <c r="F504" s="25"/>
      <c r="G504" s="25"/>
      <c r="H504" s="116"/>
      <c r="I504" s="287"/>
      <c r="J504" s="11"/>
      <c r="K504" s="1"/>
      <c r="L504" s="133"/>
      <c r="M504" s="133"/>
      <c r="N504" s="133"/>
      <c r="O504" s="133"/>
      <c r="P504" s="133"/>
      <c r="Q504" s="1"/>
      <c r="R504" s="1"/>
      <c r="S504" s="1"/>
      <c r="T504" s="1"/>
      <c r="U504" s="1"/>
      <c r="V504" s="1"/>
      <c r="W504" s="1"/>
      <c r="X504" s="1"/>
      <c r="Y504" s="1"/>
      <c r="Z504" s="1"/>
    </row>
    <row r="505" spans="1:26" ht="12.75" customHeight="1" x14ac:dyDescent="0.15">
      <c r="A505"/>
      <c r="B505" s="297"/>
      <c r="C505" s="212"/>
      <c r="D505" s="21"/>
      <c r="E505" s="31"/>
      <c r="F505" s="26"/>
      <c r="G505" s="26"/>
      <c r="H505" s="117"/>
      <c r="I505" s="288"/>
      <c r="J505" s="11"/>
      <c r="K505" s="1"/>
      <c r="L505" s="133"/>
      <c r="M505" s="133"/>
      <c r="N505" s="133"/>
      <c r="O505" s="133"/>
      <c r="P505" s="133"/>
      <c r="Q505" s="1"/>
      <c r="R505" s="1"/>
      <c r="S505" s="1"/>
      <c r="T505" s="1"/>
      <c r="U505" s="1"/>
      <c r="V505" s="1"/>
      <c r="W505" s="1"/>
      <c r="X505" s="1"/>
      <c r="Y505" s="1"/>
      <c r="Z505" s="1"/>
    </row>
    <row r="506" spans="1:26" ht="12.75" customHeight="1" x14ac:dyDescent="0.15">
      <c r="A506"/>
      <c r="B506" s="297"/>
      <c r="C506" s="348" t="s">
        <v>361</v>
      </c>
      <c r="D506" s="293"/>
      <c r="E506" s="22" t="s">
        <v>491</v>
      </c>
      <c r="F506" s="18">
        <v>11</v>
      </c>
      <c r="G506" s="18">
        <f>IFERROR(VLOOKUP(E506,AnswerCTBL,2,FALSE),0)</f>
        <v>0.5</v>
      </c>
      <c r="H506" s="104"/>
      <c r="I506" s="286"/>
      <c r="J506" s="11"/>
      <c r="K506" s="1"/>
      <c r="L506" s="133"/>
      <c r="M506" s="133"/>
      <c r="N506" s="133"/>
      <c r="O506" s="133"/>
      <c r="P506" s="133"/>
      <c r="Q506" s="1"/>
      <c r="R506" s="1"/>
      <c r="S506" s="1"/>
      <c r="T506" s="1"/>
      <c r="U506" s="1"/>
      <c r="V506" s="1"/>
      <c r="W506" s="1"/>
      <c r="X506" s="1"/>
      <c r="Y506" s="1"/>
      <c r="Z506" s="1"/>
    </row>
    <row r="507" spans="1:26" ht="28" x14ac:dyDescent="0.15">
      <c r="A507"/>
      <c r="B507" s="297"/>
      <c r="C507" s="209" t="s">
        <v>370</v>
      </c>
      <c r="D507" s="20" t="s">
        <v>322</v>
      </c>
      <c r="E507" s="29"/>
      <c r="F507" s="24"/>
      <c r="G507" s="24"/>
      <c r="H507" s="118"/>
      <c r="I507" s="287"/>
      <c r="J507" s="11"/>
      <c r="K507" s="1"/>
      <c r="L507" s="133"/>
      <c r="M507" s="133"/>
      <c r="N507" s="133"/>
      <c r="O507" s="133"/>
      <c r="P507" s="133"/>
      <c r="Q507" s="1"/>
      <c r="R507" s="1"/>
      <c r="S507" s="1"/>
      <c r="T507" s="1"/>
      <c r="U507" s="1"/>
      <c r="V507" s="1"/>
      <c r="W507" s="1"/>
      <c r="X507" s="1"/>
      <c r="Y507" s="1"/>
      <c r="Z507" s="1"/>
    </row>
    <row r="508" spans="1:26" ht="28" x14ac:dyDescent="0.15">
      <c r="A508"/>
      <c r="B508" s="297"/>
      <c r="C508" s="210" t="s">
        <v>370</v>
      </c>
      <c r="D508" s="19" t="s">
        <v>323</v>
      </c>
      <c r="E508" s="30"/>
      <c r="F508" s="25"/>
      <c r="G508" s="25"/>
      <c r="H508" s="116"/>
      <c r="I508" s="287"/>
      <c r="J508" s="11"/>
      <c r="K508" s="1"/>
      <c r="L508" s="133"/>
      <c r="M508" s="133"/>
      <c r="N508" s="133"/>
      <c r="O508" s="133"/>
      <c r="P508" s="133"/>
      <c r="Q508" s="1"/>
      <c r="R508" s="1"/>
      <c r="S508" s="1"/>
      <c r="T508" s="1"/>
      <c r="U508" s="1"/>
      <c r="V508" s="1"/>
      <c r="W508" s="1"/>
      <c r="X508" s="1"/>
      <c r="Y508" s="1"/>
      <c r="Z508" s="1"/>
    </row>
    <row r="509" spans="1:26" x14ac:dyDescent="0.15">
      <c r="A509"/>
      <c r="B509" s="297"/>
      <c r="C509" s="210" t="s">
        <v>370</v>
      </c>
      <c r="D509" s="19" t="s">
        <v>324</v>
      </c>
      <c r="E509" s="30"/>
      <c r="F509" s="25"/>
      <c r="G509" s="25"/>
      <c r="H509" s="116"/>
      <c r="I509" s="287"/>
      <c r="J509" s="11"/>
      <c r="K509" s="1"/>
      <c r="L509" s="133"/>
      <c r="M509" s="133"/>
      <c r="N509" s="133"/>
      <c r="O509" s="133"/>
      <c r="P509" s="133"/>
      <c r="Q509" s="1"/>
      <c r="R509" s="1"/>
      <c r="S509" s="1"/>
      <c r="T509" s="1"/>
      <c r="U509" s="1"/>
      <c r="V509" s="1"/>
      <c r="W509" s="1"/>
      <c r="X509" s="1"/>
      <c r="Y509" s="1"/>
      <c r="Z509" s="1"/>
    </row>
    <row r="510" spans="1:26" ht="28" x14ac:dyDescent="0.15">
      <c r="A510"/>
      <c r="B510" s="297"/>
      <c r="C510" s="210" t="s">
        <v>370</v>
      </c>
      <c r="D510" s="19" t="s">
        <v>325</v>
      </c>
      <c r="E510" s="30"/>
      <c r="F510" s="25"/>
      <c r="G510" s="25"/>
      <c r="H510" s="116"/>
      <c r="I510" s="287"/>
      <c r="J510" s="11"/>
      <c r="K510" s="1"/>
      <c r="L510" s="133"/>
      <c r="M510" s="133"/>
      <c r="N510" s="133"/>
      <c r="O510" s="133"/>
      <c r="P510" s="133"/>
      <c r="Q510" s="1"/>
      <c r="R510" s="1"/>
      <c r="S510" s="1"/>
      <c r="T510" s="1"/>
      <c r="U510" s="1"/>
      <c r="V510" s="1"/>
      <c r="W510" s="1"/>
      <c r="X510" s="1"/>
      <c r="Y510" s="1"/>
      <c r="Z510" s="1"/>
    </row>
    <row r="511" spans="1:26" ht="28" x14ac:dyDescent="0.15">
      <c r="A511"/>
      <c r="B511" s="297"/>
      <c r="C511" s="210" t="s">
        <v>370</v>
      </c>
      <c r="D511" s="19" t="s">
        <v>326</v>
      </c>
      <c r="E511" s="30"/>
      <c r="F511" s="25"/>
      <c r="G511" s="25"/>
      <c r="H511" s="116"/>
      <c r="I511" s="287"/>
      <c r="J511" s="11"/>
      <c r="K511" s="1"/>
      <c r="L511" s="133"/>
      <c r="M511" s="133"/>
      <c r="N511" s="133"/>
      <c r="O511" s="133"/>
      <c r="P511" s="133"/>
      <c r="Q511" s="1"/>
      <c r="R511" s="1"/>
      <c r="S511" s="1"/>
      <c r="T511" s="1"/>
      <c r="U511" s="1"/>
      <c r="V511" s="1"/>
      <c r="W511" s="1"/>
      <c r="X511" s="1"/>
      <c r="Y511" s="1"/>
      <c r="Z511" s="1"/>
    </row>
    <row r="512" spans="1:26" ht="12.75" customHeight="1" x14ac:dyDescent="0.15">
      <c r="A512"/>
      <c r="B512" s="298"/>
      <c r="C512" s="212"/>
      <c r="D512" s="21"/>
      <c r="E512" s="31"/>
      <c r="F512" s="26"/>
      <c r="G512" s="26"/>
      <c r="H512" s="117"/>
      <c r="I512" s="288"/>
      <c r="J512" s="11"/>
      <c r="K512" s="1"/>
      <c r="L512" s="133"/>
      <c r="M512" s="133"/>
      <c r="N512" s="133"/>
      <c r="O512" s="133"/>
      <c r="P512" s="133"/>
      <c r="Q512" s="1"/>
      <c r="R512" s="1"/>
      <c r="S512" s="1"/>
      <c r="T512" s="1"/>
      <c r="U512" s="1"/>
      <c r="V512" s="1"/>
      <c r="W512" s="1"/>
      <c r="X512" s="1"/>
      <c r="Y512" s="1"/>
      <c r="Z512" s="1"/>
    </row>
    <row r="513" spans="1:26" ht="12.75" customHeight="1" x14ac:dyDescent="0.15">
      <c r="A513"/>
      <c r="B513" s="317"/>
      <c r="C513" s="300"/>
      <c r="D513" s="300"/>
      <c r="E513" s="300"/>
      <c r="F513" s="300"/>
      <c r="G513" s="300"/>
      <c r="H513" s="300"/>
      <c r="I513" s="318"/>
      <c r="J513" s="11"/>
      <c r="K513" s="1"/>
      <c r="L513" s="133"/>
      <c r="M513" s="133"/>
      <c r="N513" s="133"/>
      <c r="O513" s="133"/>
      <c r="P513" s="133"/>
      <c r="Q513" s="1"/>
      <c r="R513" s="1"/>
      <c r="S513" s="1"/>
      <c r="T513" s="1"/>
      <c r="U513" s="1"/>
      <c r="V513" s="1"/>
      <c r="W513" s="1"/>
      <c r="X513" s="1"/>
      <c r="Y513" s="1"/>
      <c r="Z513" s="1"/>
    </row>
    <row r="514" spans="1:26" ht="12.75" customHeight="1" x14ac:dyDescent="0.15">
      <c r="A514"/>
      <c r="B514" s="296" t="s">
        <v>327</v>
      </c>
      <c r="C514" s="294" t="s">
        <v>0</v>
      </c>
      <c r="D514" s="295"/>
      <c r="E514" s="5" t="s">
        <v>494</v>
      </c>
      <c r="F514" s="18">
        <v>12</v>
      </c>
      <c r="G514" s="18">
        <f>IFERROR(VLOOKUP(E514,AnswerFTBL,2,FALSE),0)</f>
        <v>0.2</v>
      </c>
      <c r="H514" s="104">
        <f>IFERROR(AVERAGE(G514,G518),0)</f>
        <v>0.2</v>
      </c>
      <c r="I514" s="286"/>
      <c r="J514" s="11"/>
      <c r="K514" s="1"/>
      <c r="L514" s="133"/>
      <c r="M514" s="133"/>
      <c r="N514" s="133"/>
      <c r="O514" s="133"/>
      <c r="P514" s="133"/>
      <c r="Q514" s="1"/>
      <c r="R514" s="1"/>
      <c r="S514" s="1"/>
      <c r="T514" s="1"/>
      <c r="U514" s="1"/>
      <c r="V514" s="1"/>
      <c r="W514" s="1"/>
      <c r="X514" s="1"/>
      <c r="Y514" s="1"/>
      <c r="Z514" s="1"/>
    </row>
    <row r="515" spans="1:26" ht="12.75" customHeight="1" x14ac:dyDescent="0.15">
      <c r="A515"/>
      <c r="B515" s="297"/>
      <c r="C515" s="209" t="s">
        <v>370</v>
      </c>
      <c r="D515" s="20" t="s">
        <v>1</v>
      </c>
      <c r="E515" s="29"/>
      <c r="F515" s="24"/>
      <c r="G515" s="24"/>
      <c r="H515" s="118"/>
      <c r="I515" s="287"/>
      <c r="J515" s="11"/>
      <c r="K515" s="1"/>
      <c r="L515" s="133"/>
      <c r="M515" s="133"/>
      <c r="N515" s="133"/>
      <c r="O515" s="133"/>
      <c r="P515" s="133"/>
      <c r="Q515" s="1"/>
      <c r="R515" s="1"/>
      <c r="S515" s="1"/>
      <c r="T515" s="1"/>
      <c r="U515" s="1"/>
      <c r="V515" s="1"/>
      <c r="W515" s="1"/>
      <c r="X515" s="1"/>
      <c r="Y515" s="1"/>
      <c r="Z515" s="1"/>
    </row>
    <row r="516" spans="1:26" ht="12.75" customHeight="1" x14ac:dyDescent="0.15">
      <c r="A516"/>
      <c r="B516" s="297"/>
      <c r="C516" s="210" t="s">
        <v>370</v>
      </c>
      <c r="D516" s="19" t="s">
        <v>2</v>
      </c>
      <c r="E516" s="30"/>
      <c r="F516" s="25"/>
      <c r="G516" s="25"/>
      <c r="H516" s="116"/>
      <c r="I516" s="287"/>
      <c r="J516" s="11"/>
      <c r="K516" s="1"/>
      <c r="L516" s="133"/>
      <c r="M516" s="133"/>
      <c r="N516" s="133"/>
      <c r="O516" s="133"/>
      <c r="P516" s="133"/>
      <c r="Q516" s="1"/>
      <c r="R516" s="1"/>
      <c r="S516" s="1"/>
      <c r="T516" s="1"/>
      <c r="U516" s="1"/>
      <c r="V516" s="1"/>
      <c r="W516" s="1"/>
      <c r="X516" s="1"/>
      <c r="Y516" s="1"/>
      <c r="Z516" s="1"/>
    </row>
    <row r="517" spans="1:26" ht="12.75" customHeight="1" x14ac:dyDescent="0.15">
      <c r="A517"/>
      <c r="B517" s="297"/>
      <c r="C517" s="212"/>
      <c r="D517" s="21"/>
      <c r="E517" s="31"/>
      <c r="F517" s="26"/>
      <c r="G517" s="26"/>
      <c r="H517" s="117"/>
      <c r="I517" s="288"/>
      <c r="J517" s="11"/>
      <c r="K517" s="1"/>
      <c r="L517" s="133"/>
      <c r="M517" s="133"/>
      <c r="N517" s="133"/>
      <c r="O517" s="133"/>
      <c r="P517" s="133"/>
      <c r="Q517" s="1"/>
      <c r="R517" s="1"/>
      <c r="S517" s="1"/>
      <c r="T517" s="1"/>
      <c r="U517" s="1"/>
      <c r="V517" s="1"/>
      <c r="W517" s="1"/>
      <c r="X517" s="1"/>
      <c r="Y517" s="1"/>
      <c r="Z517" s="1"/>
    </row>
    <row r="518" spans="1:26" ht="12.75" customHeight="1" x14ac:dyDescent="0.15">
      <c r="A518"/>
      <c r="B518" s="297"/>
      <c r="C518" s="292" t="s">
        <v>419</v>
      </c>
      <c r="D518" s="293"/>
      <c r="E518" s="22" t="s">
        <v>441</v>
      </c>
      <c r="F518" s="18">
        <v>13</v>
      </c>
      <c r="G518" s="18">
        <f>IFERROR(VLOOKUP(E518,AnswerGTBL,2,FALSE),0)</f>
        <v>0.2</v>
      </c>
      <c r="H518" s="104"/>
      <c r="I518" s="286"/>
      <c r="J518" s="11"/>
      <c r="K518" s="1"/>
      <c r="L518" s="133"/>
      <c r="M518" s="133"/>
      <c r="N518" s="133"/>
      <c r="O518" s="133"/>
      <c r="P518" s="133"/>
      <c r="Q518" s="1"/>
      <c r="R518" s="1"/>
      <c r="S518" s="1"/>
      <c r="T518" s="1"/>
      <c r="U518" s="1"/>
      <c r="V518" s="1"/>
      <c r="W518" s="1"/>
      <c r="X518" s="1"/>
      <c r="Y518" s="1"/>
      <c r="Z518" s="1"/>
    </row>
    <row r="519" spans="1:26" ht="12.75" customHeight="1" x14ac:dyDescent="0.15">
      <c r="A519"/>
      <c r="B519" s="297"/>
      <c r="C519" s="209" t="s">
        <v>370</v>
      </c>
      <c r="D519" s="20" t="s">
        <v>3</v>
      </c>
      <c r="E519" s="29"/>
      <c r="F519" s="24"/>
      <c r="G519" s="24"/>
      <c r="H519" s="118"/>
      <c r="I519" s="287"/>
      <c r="J519" s="11"/>
      <c r="K519" s="1"/>
      <c r="L519" s="133"/>
      <c r="M519" s="133"/>
      <c r="N519" s="133"/>
      <c r="O519" s="133"/>
      <c r="P519" s="133"/>
      <c r="Q519" s="1"/>
      <c r="R519" s="1"/>
      <c r="S519" s="1"/>
      <c r="T519" s="1"/>
      <c r="U519" s="1"/>
      <c r="V519" s="1"/>
      <c r="W519" s="1"/>
      <c r="X519" s="1"/>
      <c r="Y519" s="1"/>
      <c r="Z519" s="1"/>
    </row>
    <row r="520" spans="1:26" ht="12.75" customHeight="1" x14ac:dyDescent="0.15">
      <c r="A520"/>
      <c r="B520" s="297"/>
      <c r="C520" s="210" t="s">
        <v>370</v>
      </c>
      <c r="D520" s="19" t="s">
        <v>4</v>
      </c>
      <c r="E520" s="30"/>
      <c r="F520" s="25"/>
      <c r="G520" s="25"/>
      <c r="H520" s="116"/>
      <c r="I520" s="287"/>
      <c r="J520" s="11"/>
      <c r="K520" s="1"/>
      <c r="L520" s="133"/>
      <c r="M520" s="133"/>
      <c r="N520" s="133"/>
      <c r="O520" s="133"/>
      <c r="P520" s="133"/>
      <c r="Q520" s="1"/>
      <c r="R520" s="1"/>
      <c r="S520" s="1"/>
      <c r="T520" s="1"/>
      <c r="U520" s="1"/>
      <c r="V520" s="1"/>
      <c r="W520" s="1"/>
      <c r="X520" s="1"/>
      <c r="Y520" s="1"/>
      <c r="Z520" s="1"/>
    </row>
    <row r="521" spans="1:26" ht="12.75" customHeight="1" x14ac:dyDescent="0.15">
      <c r="A521"/>
      <c r="B521" s="297"/>
      <c r="C521" s="210" t="s">
        <v>370</v>
      </c>
      <c r="D521" s="19" t="s">
        <v>5</v>
      </c>
      <c r="E521" s="30"/>
      <c r="F521" s="25"/>
      <c r="G521" s="25"/>
      <c r="H521" s="116"/>
      <c r="I521" s="287"/>
      <c r="J521" s="11"/>
      <c r="K521" s="1"/>
      <c r="L521" s="133"/>
      <c r="M521" s="133"/>
      <c r="N521" s="133"/>
      <c r="O521" s="133"/>
      <c r="P521" s="133"/>
      <c r="Q521" s="1"/>
      <c r="R521" s="1"/>
      <c r="S521" s="1"/>
      <c r="T521" s="1"/>
      <c r="U521" s="1"/>
      <c r="V521" s="1"/>
      <c r="W521" s="1"/>
      <c r="X521" s="1"/>
      <c r="Y521" s="1"/>
      <c r="Z521" s="1"/>
    </row>
    <row r="522" spans="1:26" ht="28" x14ac:dyDescent="0.15">
      <c r="A522"/>
      <c r="B522" s="297"/>
      <c r="C522" s="210" t="s">
        <v>370</v>
      </c>
      <c r="D522" s="19" t="s">
        <v>6</v>
      </c>
      <c r="E522" s="30"/>
      <c r="F522" s="25"/>
      <c r="G522" s="25"/>
      <c r="H522" s="116"/>
      <c r="I522" s="287"/>
      <c r="J522" s="11"/>
      <c r="K522" s="1"/>
      <c r="L522" s="133"/>
      <c r="M522" s="133"/>
      <c r="N522" s="133"/>
      <c r="O522" s="133"/>
      <c r="P522" s="133"/>
      <c r="Q522" s="1"/>
      <c r="R522" s="1"/>
      <c r="S522" s="1"/>
      <c r="T522" s="1"/>
      <c r="U522" s="1"/>
      <c r="V522" s="1"/>
      <c r="W522" s="1"/>
      <c r="X522" s="1"/>
      <c r="Y522" s="1"/>
      <c r="Z522" s="1"/>
    </row>
    <row r="523" spans="1:26" ht="12.75" customHeight="1" x14ac:dyDescent="0.15">
      <c r="A523"/>
      <c r="B523" s="298"/>
      <c r="C523" s="212"/>
      <c r="D523" s="21"/>
      <c r="E523" s="31"/>
      <c r="F523" s="26"/>
      <c r="G523" s="26"/>
      <c r="H523" s="117"/>
      <c r="I523" s="288"/>
      <c r="J523" s="11"/>
      <c r="K523" s="1"/>
      <c r="L523" s="133"/>
      <c r="M523" s="133"/>
      <c r="N523" s="133"/>
      <c r="O523" s="133"/>
      <c r="P523" s="133"/>
      <c r="Q523" s="1"/>
      <c r="R523" s="1"/>
      <c r="S523" s="1"/>
      <c r="T523" s="1"/>
      <c r="U523" s="1"/>
      <c r="V523" s="1"/>
      <c r="W523" s="1"/>
      <c r="X523" s="1"/>
      <c r="Y523" s="1"/>
      <c r="Z523" s="1"/>
    </row>
    <row r="524" spans="1:26" ht="12.75" customHeight="1" x14ac:dyDescent="0.15">
      <c r="A524"/>
      <c r="B524" s="302" t="s">
        <v>7</v>
      </c>
      <c r="C524" s="303"/>
      <c r="D524" s="304"/>
      <c r="E524" s="88" t="s">
        <v>371</v>
      </c>
      <c r="F524" s="88"/>
      <c r="G524" s="88"/>
      <c r="H524" s="126"/>
      <c r="I524" s="87" t="s">
        <v>60</v>
      </c>
      <c r="J524" s="87" t="s">
        <v>368</v>
      </c>
      <c r="K524" s="1"/>
      <c r="L524" s="133"/>
      <c r="M524" s="133"/>
      <c r="N524" s="133"/>
      <c r="O524" s="133"/>
      <c r="P524" s="133"/>
      <c r="Q524" s="1"/>
      <c r="R524" s="1"/>
      <c r="S524" s="1"/>
      <c r="T524" s="1"/>
      <c r="U524" s="1"/>
      <c r="V524" s="1"/>
      <c r="W524" s="1"/>
      <c r="X524" s="1"/>
      <c r="Y524" s="1"/>
      <c r="Z524" s="1"/>
    </row>
    <row r="525" spans="1:26" ht="12.75" customHeight="1" x14ac:dyDescent="0.15">
      <c r="A525"/>
      <c r="B525" s="296" t="s">
        <v>8</v>
      </c>
      <c r="C525" s="349" t="s">
        <v>362</v>
      </c>
      <c r="D525" s="295"/>
      <c r="E525" s="5" t="s">
        <v>490</v>
      </c>
      <c r="F525" s="18">
        <v>14</v>
      </c>
      <c r="G525" s="18">
        <f>IFERROR(VLOOKUP(E525,AnswerCTBL,2,FALSE),0)</f>
        <v>0.2</v>
      </c>
      <c r="H525" s="104">
        <f>IFERROR(AVERAGE(G525,G531),0)</f>
        <v>0.2</v>
      </c>
      <c r="I525" s="286"/>
      <c r="J525" s="305">
        <f>SUM(H525,H538,H553)</f>
        <v>1.1499999999999999</v>
      </c>
      <c r="K525" s="1"/>
      <c r="L525" s="133"/>
      <c r="M525" s="133"/>
      <c r="N525" s="133"/>
      <c r="O525" s="133"/>
      <c r="P525" s="133"/>
      <c r="Q525" s="1"/>
      <c r="R525" s="1"/>
      <c r="S525" s="1"/>
      <c r="T525" s="1"/>
      <c r="U525" s="1"/>
      <c r="V525" s="1"/>
      <c r="W525" s="1"/>
      <c r="X525" s="1"/>
      <c r="Y525" s="1"/>
      <c r="Z525" s="1"/>
    </row>
    <row r="526" spans="1:26" ht="12" customHeight="1" x14ac:dyDescent="0.15">
      <c r="A526"/>
      <c r="B526" s="297"/>
      <c r="C526" s="209" t="s">
        <v>370</v>
      </c>
      <c r="D526" s="20" t="s">
        <v>9</v>
      </c>
      <c r="E526" s="29"/>
      <c r="F526" s="24"/>
      <c r="G526" s="24"/>
      <c r="H526" s="118"/>
      <c r="I526" s="287"/>
      <c r="J526" s="306"/>
      <c r="K526" s="1"/>
      <c r="L526" s="133"/>
      <c r="M526" s="133"/>
      <c r="N526" s="133"/>
      <c r="O526" s="133"/>
      <c r="P526" s="133"/>
      <c r="Q526" s="1"/>
      <c r="R526" s="1"/>
      <c r="S526" s="1"/>
      <c r="T526" s="1"/>
      <c r="U526" s="1"/>
      <c r="V526" s="1"/>
      <c r="W526" s="1"/>
      <c r="X526" s="1"/>
      <c r="Y526" s="1"/>
      <c r="Z526" s="1"/>
    </row>
    <row r="527" spans="1:26" ht="28" x14ac:dyDescent="0.15">
      <c r="A527"/>
      <c r="B527" s="297"/>
      <c r="C527" s="210" t="s">
        <v>370</v>
      </c>
      <c r="D527" s="19" t="s">
        <v>10</v>
      </c>
      <c r="E527" s="30"/>
      <c r="F527" s="25"/>
      <c r="G527" s="25"/>
      <c r="H527" s="116"/>
      <c r="I527" s="287"/>
      <c r="J527" s="306"/>
      <c r="K527" s="1"/>
      <c r="L527" s="133"/>
      <c r="M527" s="133"/>
      <c r="N527" s="133"/>
      <c r="O527" s="133"/>
      <c r="P527" s="133"/>
      <c r="Q527" s="1"/>
      <c r="R527" s="1"/>
      <c r="S527" s="1"/>
      <c r="T527" s="1"/>
      <c r="U527" s="1"/>
      <c r="V527" s="1"/>
      <c r="W527" s="1"/>
      <c r="X527" s="1"/>
      <c r="Y527" s="1"/>
      <c r="Z527" s="1"/>
    </row>
    <row r="528" spans="1:26" x14ac:dyDescent="0.15">
      <c r="A528"/>
      <c r="B528" s="297"/>
      <c r="C528" s="210" t="s">
        <v>370</v>
      </c>
      <c r="D528" s="19" t="s">
        <v>11</v>
      </c>
      <c r="E528" s="30"/>
      <c r="F528" s="25"/>
      <c r="G528" s="25"/>
      <c r="H528" s="116"/>
      <c r="I528" s="287"/>
      <c r="J528" s="306"/>
      <c r="K528" s="1"/>
      <c r="L528" s="133"/>
      <c r="M528" s="133"/>
      <c r="N528" s="133"/>
      <c r="O528" s="133"/>
      <c r="P528" s="133"/>
      <c r="Q528" s="1"/>
      <c r="R528" s="1"/>
      <c r="S528" s="1"/>
      <c r="T528" s="1"/>
      <c r="U528" s="1"/>
      <c r="V528" s="1"/>
      <c r="W528" s="1"/>
      <c r="X528" s="1"/>
      <c r="Y528" s="1"/>
      <c r="Z528" s="1"/>
    </row>
    <row r="529" spans="1:26" ht="12.75" customHeight="1" x14ac:dyDescent="0.15">
      <c r="A529"/>
      <c r="B529" s="297"/>
      <c r="C529" s="210" t="s">
        <v>370</v>
      </c>
      <c r="D529" s="19" t="s">
        <v>12</v>
      </c>
      <c r="E529" s="30"/>
      <c r="F529" s="25"/>
      <c r="G529" s="25"/>
      <c r="H529" s="116"/>
      <c r="I529" s="287"/>
      <c r="J529" s="307"/>
      <c r="K529" s="1"/>
      <c r="L529" s="133"/>
      <c r="M529" s="133"/>
      <c r="N529" s="133"/>
      <c r="O529" s="133"/>
      <c r="P529" s="133"/>
      <c r="Q529" s="1"/>
      <c r="R529" s="1"/>
      <c r="S529" s="1"/>
      <c r="T529" s="1"/>
      <c r="U529" s="1"/>
      <c r="V529" s="1"/>
      <c r="W529" s="1"/>
      <c r="X529" s="1"/>
      <c r="Y529" s="1"/>
      <c r="Z529" s="1"/>
    </row>
    <row r="530" spans="1:26" ht="12.75" customHeight="1" x14ac:dyDescent="0.15">
      <c r="A530"/>
      <c r="B530" s="297"/>
      <c r="C530" s="212"/>
      <c r="D530" s="21"/>
      <c r="E530" s="31"/>
      <c r="F530" s="26"/>
      <c r="G530" s="26"/>
      <c r="H530" s="117"/>
      <c r="I530" s="288"/>
      <c r="J530" s="11"/>
      <c r="K530" s="1"/>
      <c r="L530" s="133"/>
      <c r="M530" s="133"/>
      <c r="N530" s="133"/>
      <c r="O530" s="133"/>
      <c r="P530" s="133"/>
      <c r="Q530" s="1"/>
      <c r="R530" s="1"/>
      <c r="S530" s="1"/>
      <c r="T530" s="1"/>
      <c r="U530" s="1"/>
      <c r="V530" s="1"/>
      <c r="W530" s="1"/>
      <c r="X530" s="1"/>
      <c r="Y530" s="1"/>
      <c r="Z530" s="1"/>
    </row>
    <row r="531" spans="1:26" ht="12.75" customHeight="1" x14ac:dyDescent="0.15">
      <c r="A531"/>
      <c r="B531" s="297"/>
      <c r="C531" s="348" t="s">
        <v>363</v>
      </c>
      <c r="D531" s="293"/>
      <c r="E531" s="22" t="s">
        <v>490</v>
      </c>
      <c r="F531" s="18">
        <v>15</v>
      </c>
      <c r="G531" s="18">
        <f>IFERROR(VLOOKUP(E531,AnswerCTBL,2,FALSE),0)</f>
        <v>0.2</v>
      </c>
      <c r="H531" s="104"/>
      <c r="I531" s="286"/>
      <c r="J531" s="11"/>
      <c r="K531" s="1"/>
      <c r="L531" s="133"/>
      <c r="M531" s="133"/>
      <c r="N531" s="133"/>
      <c r="O531" s="133"/>
      <c r="P531" s="133"/>
      <c r="Q531" s="1"/>
      <c r="R531" s="1"/>
      <c r="S531" s="1"/>
      <c r="T531" s="1"/>
      <c r="U531" s="1"/>
      <c r="V531" s="1"/>
      <c r="W531" s="1"/>
      <c r="X531" s="1"/>
      <c r="Y531" s="1"/>
      <c r="Z531" s="1"/>
    </row>
    <row r="532" spans="1:26" ht="12.75" customHeight="1" x14ac:dyDescent="0.15">
      <c r="A532"/>
      <c r="B532" s="297"/>
      <c r="C532" s="209" t="s">
        <v>370</v>
      </c>
      <c r="D532" s="20" t="s">
        <v>13</v>
      </c>
      <c r="E532" s="29"/>
      <c r="F532" s="24"/>
      <c r="G532" s="24"/>
      <c r="H532" s="118"/>
      <c r="I532" s="287"/>
      <c r="J532" s="11"/>
      <c r="K532" s="1"/>
      <c r="L532" s="133"/>
      <c r="M532" s="133"/>
      <c r="N532" s="133"/>
      <c r="O532" s="133"/>
      <c r="P532" s="133"/>
      <c r="Q532" s="1"/>
      <c r="R532" s="1"/>
      <c r="S532" s="1"/>
      <c r="T532" s="1"/>
      <c r="U532" s="1"/>
      <c r="V532" s="1"/>
      <c r="W532" s="1"/>
      <c r="X532" s="1"/>
      <c r="Y532" s="1"/>
      <c r="Z532" s="1"/>
    </row>
    <row r="533" spans="1:26" ht="12.75" customHeight="1" x14ac:dyDescent="0.15">
      <c r="A533"/>
      <c r="B533" s="297"/>
      <c r="C533" s="210" t="s">
        <v>370</v>
      </c>
      <c r="D533" s="19" t="s">
        <v>14</v>
      </c>
      <c r="E533" s="30"/>
      <c r="F533" s="25"/>
      <c r="G533" s="25"/>
      <c r="H533" s="116"/>
      <c r="I533" s="287"/>
      <c r="J533" s="11"/>
      <c r="K533" s="1"/>
      <c r="L533" s="133"/>
      <c r="M533" s="133"/>
      <c r="N533" s="133"/>
      <c r="O533" s="133"/>
      <c r="P533" s="133"/>
      <c r="Q533" s="1"/>
      <c r="R533" s="1"/>
      <c r="S533" s="1"/>
      <c r="T533" s="1"/>
      <c r="U533" s="1"/>
      <c r="V533" s="1"/>
      <c r="W533" s="1"/>
      <c r="X533" s="1"/>
      <c r="Y533" s="1"/>
      <c r="Z533" s="1"/>
    </row>
    <row r="534" spans="1:26" ht="12.75" customHeight="1" x14ac:dyDescent="0.15">
      <c r="A534"/>
      <c r="B534" s="297"/>
      <c r="C534" s="210" t="s">
        <v>370</v>
      </c>
      <c r="D534" s="19" t="s">
        <v>15</v>
      </c>
      <c r="E534" s="30"/>
      <c r="F534" s="25"/>
      <c r="G534" s="25"/>
      <c r="H534" s="116"/>
      <c r="I534" s="287"/>
      <c r="J534" s="11"/>
      <c r="K534" s="1"/>
      <c r="L534" s="133"/>
      <c r="M534" s="133"/>
      <c r="N534" s="133"/>
      <c r="O534" s="133"/>
      <c r="P534" s="133"/>
      <c r="Q534" s="1"/>
      <c r="R534" s="1"/>
      <c r="S534" s="1"/>
      <c r="T534" s="1"/>
      <c r="U534" s="1"/>
      <c r="V534" s="1"/>
      <c r="W534" s="1"/>
      <c r="X534" s="1"/>
      <c r="Y534" s="1"/>
      <c r="Z534" s="1"/>
    </row>
    <row r="535" spans="1:26" ht="12.75" customHeight="1" x14ac:dyDescent="0.15">
      <c r="A535"/>
      <c r="B535" s="297"/>
      <c r="C535" s="210" t="s">
        <v>370</v>
      </c>
      <c r="D535" s="19" t="s">
        <v>16</v>
      </c>
      <c r="E535" s="30"/>
      <c r="F535" s="25"/>
      <c r="G535" s="25"/>
      <c r="H535" s="116"/>
      <c r="I535" s="287"/>
      <c r="J535" s="11"/>
      <c r="K535" s="1"/>
      <c r="L535" s="133"/>
      <c r="M535" s="133"/>
      <c r="N535" s="133"/>
      <c r="O535" s="133"/>
      <c r="P535" s="133"/>
      <c r="Q535" s="1"/>
      <c r="R535" s="1"/>
      <c r="S535" s="1"/>
      <c r="T535" s="1"/>
      <c r="U535" s="1"/>
      <c r="V535" s="1"/>
      <c r="W535" s="1"/>
      <c r="X535" s="1"/>
      <c r="Y535" s="1"/>
      <c r="Z535" s="1"/>
    </row>
    <row r="536" spans="1:26" ht="12.75" customHeight="1" x14ac:dyDescent="0.15">
      <c r="A536"/>
      <c r="B536" s="298"/>
      <c r="C536" s="212"/>
      <c r="D536" s="21"/>
      <c r="E536" s="31"/>
      <c r="F536" s="26"/>
      <c r="G536" s="26"/>
      <c r="H536" s="117"/>
      <c r="I536" s="288"/>
      <c r="J536" s="11"/>
      <c r="K536" s="1"/>
      <c r="L536" s="133"/>
      <c r="M536" s="133"/>
      <c r="N536" s="133"/>
      <c r="O536" s="133"/>
      <c r="P536" s="133"/>
      <c r="Q536" s="1"/>
      <c r="R536" s="1"/>
      <c r="S536" s="1"/>
      <c r="T536" s="1"/>
      <c r="U536" s="1"/>
      <c r="V536" s="1"/>
      <c r="W536" s="1"/>
      <c r="X536" s="1"/>
      <c r="Y536" s="1"/>
      <c r="Z536" s="1"/>
    </row>
    <row r="537" spans="1:26" ht="12.75" customHeight="1" x14ac:dyDescent="0.15">
      <c r="A537"/>
      <c r="B537" s="317"/>
      <c r="C537" s="300"/>
      <c r="D537" s="300"/>
      <c r="E537" s="300"/>
      <c r="F537" s="300"/>
      <c r="G537" s="300"/>
      <c r="H537" s="300"/>
      <c r="I537" s="318"/>
      <c r="J537" s="11"/>
      <c r="K537" s="1"/>
      <c r="L537" s="133"/>
      <c r="M537" s="133"/>
      <c r="N537" s="133"/>
      <c r="O537" s="133"/>
      <c r="P537" s="133"/>
      <c r="Q537" s="1"/>
      <c r="R537" s="1"/>
      <c r="S537" s="1"/>
      <c r="T537" s="1"/>
      <c r="U537" s="1"/>
      <c r="V537" s="1"/>
      <c r="W537" s="1"/>
      <c r="X537" s="1"/>
      <c r="Y537" s="1"/>
      <c r="Z537" s="1"/>
    </row>
    <row r="538" spans="1:26" ht="12.75" customHeight="1" x14ac:dyDescent="0.15">
      <c r="A538"/>
      <c r="B538" s="296" t="s">
        <v>17</v>
      </c>
      <c r="C538" s="349" t="s">
        <v>364</v>
      </c>
      <c r="D538" s="295"/>
      <c r="E538" s="5" t="s">
        <v>491</v>
      </c>
      <c r="F538" s="18">
        <v>16</v>
      </c>
      <c r="G538" s="18">
        <f>IFERROR(VLOOKUP(E538,AnswerCTBL,2,FALSE),0)</f>
        <v>0.5</v>
      </c>
      <c r="H538" s="104">
        <f>IFERROR(AVERAGE(G538,G545),0)</f>
        <v>0.35</v>
      </c>
      <c r="I538" s="286"/>
      <c r="J538" s="11"/>
      <c r="K538" s="1"/>
      <c r="L538" s="133"/>
      <c r="M538" s="133"/>
      <c r="N538" s="133"/>
      <c r="O538" s="133"/>
      <c r="P538" s="133"/>
      <c r="Q538" s="1"/>
      <c r="R538" s="1"/>
      <c r="S538" s="1"/>
      <c r="T538" s="1"/>
      <c r="U538" s="1"/>
      <c r="V538" s="1"/>
      <c r="W538" s="1"/>
      <c r="X538" s="1"/>
      <c r="Y538" s="1"/>
      <c r="Z538" s="1"/>
    </row>
    <row r="539" spans="1:26" ht="12.75" customHeight="1" x14ac:dyDescent="0.15">
      <c r="A539"/>
      <c r="B539" s="297"/>
      <c r="C539" s="209" t="s">
        <v>370</v>
      </c>
      <c r="D539" s="20" t="s">
        <v>18</v>
      </c>
      <c r="E539" s="29"/>
      <c r="F539" s="24"/>
      <c r="G539" s="24"/>
      <c r="H539" s="118"/>
      <c r="I539" s="287"/>
      <c r="J539" s="11"/>
      <c r="K539" s="1"/>
      <c r="L539" s="133"/>
      <c r="M539" s="133"/>
      <c r="N539" s="133"/>
      <c r="O539" s="133"/>
      <c r="P539" s="133"/>
      <c r="Q539" s="1"/>
      <c r="R539" s="1"/>
      <c r="S539" s="1"/>
      <c r="T539" s="1"/>
      <c r="U539" s="1"/>
      <c r="V539" s="1"/>
      <c r="W539" s="1"/>
      <c r="X539" s="1"/>
      <c r="Y539" s="1"/>
      <c r="Z539" s="1"/>
    </row>
    <row r="540" spans="1:26" ht="12.75" customHeight="1" x14ac:dyDescent="0.15">
      <c r="A540"/>
      <c r="B540" s="297"/>
      <c r="C540" s="210" t="s">
        <v>370</v>
      </c>
      <c r="D540" s="19" t="s">
        <v>19</v>
      </c>
      <c r="E540" s="30"/>
      <c r="F540" s="25"/>
      <c r="G540" s="25"/>
      <c r="H540" s="116"/>
      <c r="I540" s="287"/>
      <c r="J540" s="11"/>
      <c r="K540" s="1"/>
      <c r="L540" s="133"/>
      <c r="M540" s="133"/>
      <c r="N540" s="133"/>
      <c r="O540" s="133"/>
      <c r="P540" s="133"/>
      <c r="Q540" s="1"/>
      <c r="R540" s="1"/>
      <c r="S540" s="1"/>
      <c r="T540" s="1"/>
      <c r="U540" s="1"/>
      <c r="V540" s="1"/>
      <c r="W540" s="1"/>
      <c r="X540" s="1"/>
      <c r="Y540" s="1"/>
      <c r="Z540" s="1"/>
    </row>
    <row r="541" spans="1:26" ht="12.75" customHeight="1" x14ac:dyDescent="0.15">
      <c r="A541"/>
      <c r="B541" s="297"/>
      <c r="C541" s="210" t="s">
        <v>370</v>
      </c>
      <c r="D541" s="19" t="s">
        <v>20</v>
      </c>
      <c r="E541" s="30"/>
      <c r="F541" s="25"/>
      <c r="G541" s="25"/>
      <c r="H541" s="116"/>
      <c r="I541" s="287"/>
      <c r="J541" s="11"/>
      <c r="K541" s="1"/>
      <c r="L541" s="133"/>
      <c r="M541" s="133"/>
      <c r="N541" s="133"/>
      <c r="O541" s="133"/>
      <c r="P541" s="133"/>
      <c r="Q541" s="1"/>
      <c r="R541" s="1"/>
      <c r="S541" s="1"/>
      <c r="T541" s="1"/>
      <c r="U541" s="1"/>
      <c r="V541" s="1"/>
      <c r="W541" s="1"/>
      <c r="X541" s="1"/>
      <c r="Y541" s="1"/>
      <c r="Z541" s="1"/>
    </row>
    <row r="542" spans="1:26" ht="12.75" customHeight="1" x14ac:dyDescent="0.15">
      <c r="A542"/>
      <c r="B542" s="297"/>
      <c r="C542" s="210" t="s">
        <v>370</v>
      </c>
      <c r="D542" s="19" t="s">
        <v>21</v>
      </c>
      <c r="E542" s="30"/>
      <c r="F542" s="25"/>
      <c r="G542" s="25"/>
      <c r="H542" s="116"/>
      <c r="I542" s="287"/>
      <c r="J542" s="11"/>
      <c r="K542" s="1"/>
      <c r="L542" s="133"/>
      <c r="M542" s="133"/>
      <c r="N542" s="133"/>
      <c r="O542" s="133"/>
      <c r="P542" s="133"/>
      <c r="Q542" s="1"/>
      <c r="R542" s="1"/>
      <c r="S542" s="1"/>
      <c r="T542" s="1"/>
      <c r="U542" s="1"/>
      <c r="V542" s="1"/>
      <c r="W542" s="1"/>
      <c r="X542" s="1"/>
      <c r="Y542" s="1"/>
      <c r="Z542" s="1"/>
    </row>
    <row r="543" spans="1:26" ht="12.75" customHeight="1" x14ac:dyDescent="0.15">
      <c r="A543"/>
      <c r="B543" s="297"/>
      <c r="C543" s="210" t="s">
        <v>370</v>
      </c>
      <c r="D543" s="19" t="s">
        <v>22</v>
      </c>
      <c r="E543" s="30"/>
      <c r="F543" s="25"/>
      <c r="G543" s="25"/>
      <c r="H543" s="116"/>
      <c r="I543" s="287"/>
      <c r="J543" s="11"/>
      <c r="K543" s="1"/>
      <c r="L543" s="133"/>
      <c r="M543" s="133"/>
      <c r="N543" s="133"/>
      <c r="O543" s="133"/>
      <c r="P543" s="133"/>
      <c r="Q543" s="1"/>
      <c r="R543" s="1"/>
      <c r="S543" s="1"/>
      <c r="T543" s="1"/>
      <c r="U543" s="1"/>
      <c r="V543" s="1"/>
      <c r="W543" s="1"/>
      <c r="X543" s="1"/>
      <c r="Y543" s="1"/>
      <c r="Z543" s="1"/>
    </row>
    <row r="544" spans="1:26" ht="12.75" customHeight="1" x14ac:dyDescent="0.15">
      <c r="A544"/>
      <c r="B544" s="297"/>
      <c r="C544" s="212"/>
      <c r="D544" s="21"/>
      <c r="E544" s="31"/>
      <c r="F544" s="26"/>
      <c r="G544" s="26"/>
      <c r="H544" s="117"/>
      <c r="I544" s="288"/>
      <c r="J544" s="11"/>
      <c r="K544" s="1"/>
      <c r="L544" s="133"/>
      <c r="M544" s="133"/>
      <c r="N544" s="133"/>
      <c r="O544" s="133"/>
      <c r="P544" s="133"/>
      <c r="Q544" s="1"/>
      <c r="R544" s="1"/>
      <c r="S544" s="1"/>
      <c r="T544" s="1"/>
      <c r="U544" s="1"/>
      <c r="V544" s="1"/>
      <c r="W544" s="1"/>
      <c r="X544" s="1"/>
      <c r="Y544" s="1"/>
      <c r="Z544" s="1"/>
    </row>
    <row r="545" spans="1:26" ht="12.75" customHeight="1" x14ac:dyDescent="0.15">
      <c r="A545"/>
      <c r="B545" s="297"/>
      <c r="C545" s="292" t="s">
        <v>23</v>
      </c>
      <c r="D545" s="293"/>
      <c r="E545" s="22" t="s">
        <v>490</v>
      </c>
      <c r="F545" s="18">
        <v>17</v>
      </c>
      <c r="G545" s="18">
        <f>IFERROR(VLOOKUP(E545,AnswerCTBL,2,FALSE),0)</f>
        <v>0.2</v>
      </c>
      <c r="H545" s="104"/>
      <c r="I545" s="286"/>
      <c r="J545" s="11"/>
      <c r="K545" s="1"/>
      <c r="L545" s="133"/>
      <c r="M545" s="133"/>
      <c r="N545" s="133"/>
      <c r="O545" s="133"/>
      <c r="P545" s="133"/>
      <c r="Q545" s="1"/>
      <c r="R545" s="1"/>
      <c r="S545" s="1"/>
      <c r="T545" s="1"/>
      <c r="U545" s="1"/>
      <c r="V545" s="1"/>
      <c r="W545" s="1"/>
      <c r="X545" s="1"/>
      <c r="Y545" s="1"/>
      <c r="Z545" s="1"/>
    </row>
    <row r="546" spans="1:26" ht="12.75" customHeight="1" x14ac:dyDescent="0.15">
      <c r="A546"/>
      <c r="B546" s="297"/>
      <c r="C546" s="209" t="s">
        <v>370</v>
      </c>
      <c r="D546" s="20" t="s">
        <v>24</v>
      </c>
      <c r="E546" s="29"/>
      <c r="F546" s="24"/>
      <c r="G546" s="24"/>
      <c r="H546" s="118"/>
      <c r="I546" s="287"/>
      <c r="J546" s="11"/>
      <c r="K546" s="1"/>
      <c r="L546" s="133"/>
      <c r="M546" s="133"/>
      <c r="N546" s="133"/>
      <c r="O546" s="133"/>
      <c r="P546" s="133"/>
      <c r="Q546" s="1"/>
      <c r="R546" s="1"/>
      <c r="S546" s="1"/>
      <c r="T546" s="1"/>
      <c r="U546" s="1"/>
      <c r="V546" s="1"/>
      <c r="W546" s="1"/>
      <c r="X546" s="1"/>
      <c r="Y546" s="1"/>
      <c r="Z546" s="1"/>
    </row>
    <row r="547" spans="1:26" ht="12.75" customHeight="1" x14ac:dyDescent="0.15">
      <c r="A547"/>
      <c r="B547" s="297"/>
      <c r="C547" s="210" t="s">
        <v>370</v>
      </c>
      <c r="D547" s="19" t="s">
        <v>25</v>
      </c>
      <c r="E547" s="30"/>
      <c r="F547" s="25"/>
      <c r="G547" s="25"/>
      <c r="H547" s="116"/>
      <c r="I547" s="287"/>
      <c r="J547" s="11"/>
      <c r="K547" s="1"/>
      <c r="L547" s="133"/>
      <c r="M547" s="133"/>
      <c r="N547" s="133"/>
      <c r="O547" s="133"/>
      <c r="P547" s="133"/>
      <c r="Q547" s="1"/>
      <c r="R547" s="1"/>
      <c r="S547" s="1"/>
      <c r="T547" s="1"/>
      <c r="U547" s="1"/>
      <c r="V547" s="1"/>
      <c r="W547" s="1"/>
      <c r="X547" s="1"/>
      <c r="Y547" s="1"/>
      <c r="Z547" s="1"/>
    </row>
    <row r="548" spans="1:26" ht="28" x14ac:dyDescent="0.15">
      <c r="A548"/>
      <c r="B548" s="297"/>
      <c r="C548" s="210" t="s">
        <v>370</v>
      </c>
      <c r="D548" s="19" t="s">
        <v>26</v>
      </c>
      <c r="E548" s="30"/>
      <c r="F548" s="25"/>
      <c r="G548" s="25"/>
      <c r="H548" s="116"/>
      <c r="I548" s="287"/>
      <c r="J548" s="11"/>
      <c r="K548" s="1"/>
      <c r="L548" s="133"/>
      <c r="M548" s="133"/>
      <c r="N548" s="133"/>
      <c r="O548" s="133"/>
      <c r="P548" s="133"/>
      <c r="Q548" s="1"/>
      <c r="R548" s="1"/>
      <c r="S548" s="1"/>
      <c r="T548" s="1"/>
      <c r="U548" s="1"/>
      <c r="V548" s="1"/>
      <c r="W548" s="1"/>
      <c r="X548" s="1"/>
      <c r="Y548" s="1"/>
      <c r="Z548" s="1"/>
    </row>
    <row r="549" spans="1:26" ht="12.75" customHeight="1" x14ac:dyDescent="0.15">
      <c r="A549"/>
      <c r="B549" s="297"/>
      <c r="C549" s="210" t="s">
        <v>370</v>
      </c>
      <c r="D549" s="19" t="s">
        <v>27</v>
      </c>
      <c r="E549" s="30"/>
      <c r="F549" s="25"/>
      <c r="G549" s="25"/>
      <c r="H549" s="116"/>
      <c r="I549" s="287"/>
      <c r="J549" s="11"/>
      <c r="K549" s="1"/>
      <c r="L549" s="133"/>
      <c r="M549" s="133"/>
      <c r="N549" s="133"/>
      <c r="O549" s="133"/>
      <c r="P549" s="133"/>
      <c r="Q549" s="1"/>
      <c r="R549" s="1"/>
      <c r="S549" s="1"/>
      <c r="T549" s="1"/>
      <c r="U549" s="1"/>
      <c r="V549" s="1"/>
      <c r="W549" s="1"/>
      <c r="X549" s="1"/>
      <c r="Y549" s="1"/>
      <c r="Z549" s="1"/>
    </row>
    <row r="550" spans="1:26" ht="12.75" customHeight="1" x14ac:dyDescent="0.15">
      <c r="A550"/>
      <c r="B550" s="297"/>
      <c r="C550" s="210" t="s">
        <v>370</v>
      </c>
      <c r="D550" s="19" t="s">
        <v>28</v>
      </c>
      <c r="E550" s="30"/>
      <c r="F550" s="25"/>
      <c r="G550" s="25"/>
      <c r="H550" s="116"/>
      <c r="I550" s="287"/>
      <c r="J550" s="11"/>
      <c r="K550" s="1"/>
      <c r="L550" s="133"/>
      <c r="M550" s="133"/>
      <c r="N550" s="133"/>
      <c r="O550" s="133"/>
      <c r="P550" s="133"/>
      <c r="Q550" s="1"/>
      <c r="R550" s="1"/>
      <c r="S550" s="1"/>
      <c r="T550" s="1"/>
      <c r="U550" s="1"/>
      <c r="V550" s="1"/>
      <c r="W550" s="1"/>
      <c r="X550" s="1"/>
      <c r="Y550" s="1"/>
      <c r="Z550" s="1"/>
    </row>
    <row r="551" spans="1:26" ht="12.75" customHeight="1" x14ac:dyDescent="0.15">
      <c r="A551"/>
      <c r="B551" s="298"/>
      <c r="C551" s="212"/>
      <c r="D551" s="21"/>
      <c r="E551" s="31"/>
      <c r="F551" s="26"/>
      <c r="G551" s="26"/>
      <c r="H551" s="117"/>
      <c r="I551" s="288"/>
      <c r="J551" s="11"/>
      <c r="K551" s="1"/>
      <c r="L551" s="133"/>
      <c r="M551" s="133"/>
      <c r="N551" s="133"/>
      <c r="O551" s="133"/>
      <c r="P551" s="133"/>
      <c r="Q551" s="1"/>
      <c r="R551" s="1"/>
      <c r="S551" s="1"/>
      <c r="T551" s="1"/>
      <c r="U551" s="1"/>
      <c r="V551" s="1"/>
      <c r="W551" s="1"/>
      <c r="X551" s="1"/>
      <c r="Y551" s="1"/>
      <c r="Z551" s="1"/>
    </row>
    <row r="552" spans="1:26" ht="12.75" customHeight="1" x14ac:dyDescent="0.15">
      <c r="A552"/>
      <c r="B552" s="317"/>
      <c r="C552" s="300"/>
      <c r="D552" s="300"/>
      <c r="E552" s="300"/>
      <c r="F552" s="300"/>
      <c r="G552" s="300"/>
      <c r="H552" s="300"/>
      <c r="I552" s="318"/>
      <c r="J552" s="11"/>
      <c r="K552" s="1"/>
      <c r="L552" s="133"/>
      <c r="M552" s="133"/>
      <c r="N552" s="133"/>
      <c r="O552" s="133"/>
      <c r="P552" s="133"/>
      <c r="Q552" s="1"/>
      <c r="R552" s="1"/>
      <c r="S552" s="1"/>
      <c r="T552" s="1"/>
      <c r="U552" s="1"/>
      <c r="V552" s="1"/>
      <c r="W552" s="1"/>
      <c r="X552" s="1"/>
      <c r="Y552" s="1"/>
      <c r="Z552" s="1"/>
    </row>
    <row r="553" spans="1:26" ht="12.75" customHeight="1" x14ac:dyDescent="0.15">
      <c r="A553"/>
      <c r="B553" s="296" t="s">
        <v>29</v>
      </c>
      <c r="C553" s="294" t="s">
        <v>420</v>
      </c>
      <c r="D553" s="295"/>
      <c r="E553" s="5" t="s">
        <v>425</v>
      </c>
      <c r="F553" s="18">
        <v>18</v>
      </c>
      <c r="G553" s="18">
        <f>IFERROR(VLOOKUP(E553,AnswerDTBL,2,FALSE),0)</f>
        <v>0.2</v>
      </c>
      <c r="H553" s="104">
        <f>IFERROR(AVERAGE(G553,G557),0)</f>
        <v>0.6</v>
      </c>
      <c r="I553" s="286"/>
      <c r="J553" s="11"/>
      <c r="K553" s="1"/>
      <c r="L553" s="133"/>
      <c r="M553" s="133"/>
      <c r="N553" s="133"/>
      <c r="O553" s="133"/>
      <c r="P553" s="133"/>
      <c r="Q553" s="1"/>
      <c r="R553" s="1"/>
      <c r="S553" s="1"/>
      <c r="T553" s="1"/>
      <c r="U553" s="1"/>
      <c r="V553" s="1"/>
      <c r="W553" s="1"/>
      <c r="X553" s="1"/>
      <c r="Y553" s="1"/>
      <c r="Z553" s="1"/>
    </row>
    <row r="554" spans="1:26" ht="28" x14ac:dyDescent="0.15">
      <c r="A554"/>
      <c r="B554" s="297"/>
      <c r="C554" s="209" t="s">
        <v>370</v>
      </c>
      <c r="D554" s="20" t="s">
        <v>30</v>
      </c>
      <c r="E554" s="29"/>
      <c r="F554" s="24"/>
      <c r="G554" s="24"/>
      <c r="H554" s="118"/>
      <c r="I554" s="287"/>
      <c r="J554" s="11"/>
      <c r="K554" s="1"/>
      <c r="L554" s="133"/>
      <c r="M554" s="133"/>
      <c r="N554" s="133"/>
      <c r="O554" s="133"/>
      <c r="P554" s="133"/>
      <c r="Q554" s="1"/>
      <c r="R554" s="1"/>
      <c r="S554" s="1"/>
      <c r="T554" s="1"/>
      <c r="U554" s="1"/>
      <c r="V554" s="1"/>
      <c r="W554" s="1"/>
      <c r="X554" s="1"/>
      <c r="Y554" s="1"/>
      <c r="Z554" s="1"/>
    </row>
    <row r="555" spans="1:26" ht="28" x14ac:dyDescent="0.15">
      <c r="A555"/>
      <c r="B555" s="297"/>
      <c r="C555" s="210" t="s">
        <v>370</v>
      </c>
      <c r="D555" s="19" t="s">
        <v>31</v>
      </c>
      <c r="E555" s="30"/>
      <c r="F555" s="25"/>
      <c r="G555" s="25"/>
      <c r="H555" s="116"/>
      <c r="I555" s="287"/>
      <c r="J555" s="11"/>
      <c r="K555" s="1"/>
      <c r="L555" s="133"/>
      <c r="M555" s="133"/>
      <c r="N555" s="133"/>
      <c r="O555" s="133"/>
      <c r="P555" s="133"/>
      <c r="Q555" s="1"/>
      <c r="R555" s="1"/>
      <c r="S555" s="1"/>
      <c r="T555" s="1"/>
      <c r="U555" s="1"/>
      <c r="V555" s="1"/>
      <c r="W555" s="1"/>
      <c r="X555" s="1"/>
      <c r="Y555" s="1"/>
      <c r="Z555" s="1"/>
    </row>
    <row r="556" spans="1:26" ht="12.75" customHeight="1" x14ac:dyDescent="0.15">
      <c r="A556"/>
      <c r="B556" s="297"/>
      <c r="C556" s="212"/>
      <c r="D556" s="21"/>
      <c r="E556" s="31"/>
      <c r="F556" s="26"/>
      <c r="G556" s="26"/>
      <c r="H556" s="117"/>
      <c r="I556" s="288"/>
      <c r="J556" s="11"/>
      <c r="K556" s="1"/>
      <c r="L556" s="133"/>
      <c r="M556" s="133"/>
      <c r="N556" s="133"/>
      <c r="O556" s="133"/>
      <c r="P556" s="133"/>
      <c r="Q556" s="1"/>
      <c r="R556" s="1"/>
      <c r="S556" s="1"/>
      <c r="T556" s="1"/>
      <c r="U556" s="1"/>
      <c r="V556" s="1"/>
      <c r="W556" s="1"/>
      <c r="X556" s="1"/>
      <c r="Y556" s="1"/>
      <c r="Z556" s="1"/>
    </row>
    <row r="557" spans="1:26" ht="12.75" customHeight="1" x14ac:dyDescent="0.15">
      <c r="A557"/>
      <c r="B557" s="297"/>
      <c r="C557" s="292" t="s">
        <v>32</v>
      </c>
      <c r="D557" s="293"/>
      <c r="E557" s="22" t="s">
        <v>446</v>
      </c>
      <c r="F557" s="18">
        <v>19</v>
      </c>
      <c r="G557" s="18">
        <f>IFERROR(VLOOKUP(E557,AnswerETBL,2,FALSE),0)</f>
        <v>1</v>
      </c>
      <c r="H557" s="104"/>
      <c r="I557" s="286"/>
      <c r="J557" s="11"/>
      <c r="K557" s="1"/>
      <c r="L557" s="133"/>
      <c r="M557" s="133"/>
      <c r="N557" s="133"/>
      <c r="O557" s="133"/>
      <c r="P557" s="133"/>
      <c r="Q557" s="1"/>
      <c r="R557" s="1"/>
      <c r="S557" s="1"/>
      <c r="T557" s="1"/>
      <c r="U557" s="1"/>
      <c r="V557" s="1"/>
      <c r="W557" s="1"/>
      <c r="X557" s="1"/>
      <c r="Y557" s="1"/>
      <c r="Z557" s="1"/>
    </row>
    <row r="558" spans="1:26" ht="12.75" customHeight="1" x14ac:dyDescent="0.15">
      <c r="A558"/>
      <c r="B558" s="297"/>
      <c r="C558" s="209" t="s">
        <v>370</v>
      </c>
      <c r="D558" s="20" t="s">
        <v>33</v>
      </c>
      <c r="E558" s="29"/>
      <c r="F558" s="24"/>
      <c r="G558" s="24"/>
      <c r="H558" s="118"/>
      <c r="I558" s="287"/>
      <c r="J558" s="11"/>
      <c r="K558" s="1"/>
      <c r="L558" s="133"/>
      <c r="M558" s="133"/>
      <c r="N558" s="133"/>
      <c r="O558" s="133"/>
      <c r="P558" s="133"/>
      <c r="Q558" s="1"/>
      <c r="R558" s="1"/>
      <c r="S558" s="1"/>
      <c r="T558" s="1"/>
      <c r="U558" s="1"/>
      <c r="V558" s="1"/>
      <c r="W558" s="1"/>
      <c r="X558" s="1"/>
      <c r="Y558" s="1"/>
      <c r="Z558" s="1"/>
    </row>
    <row r="559" spans="1:26" ht="12.75" customHeight="1" x14ac:dyDescent="0.15">
      <c r="A559"/>
      <c r="B559" s="297"/>
      <c r="C559" s="210" t="s">
        <v>370</v>
      </c>
      <c r="D559" s="19" t="s">
        <v>34</v>
      </c>
      <c r="E559" s="30"/>
      <c r="F559" s="25"/>
      <c r="G559" s="25"/>
      <c r="H559" s="116"/>
      <c r="I559" s="287"/>
      <c r="J559" s="11"/>
      <c r="K559" s="1"/>
      <c r="L559" s="133"/>
      <c r="M559" s="133"/>
      <c r="N559" s="133"/>
      <c r="O559" s="133"/>
      <c r="P559" s="133"/>
      <c r="Q559" s="1"/>
      <c r="R559" s="1"/>
      <c r="S559" s="1"/>
      <c r="T559" s="1"/>
      <c r="U559" s="1"/>
      <c r="V559" s="1"/>
      <c r="W559" s="1"/>
      <c r="X559" s="1"/>
      <c r="Y559" s="1"/>
      <c r="Z559" s="1"/>
    </row>
    <row r="560" spans="1:26" ht="12.75" customHeight="1" x14ac:dyDescent="0.15">
      <c r="A560"/>
      <c r="B560" s="297"/>
      <c r="C560" s="210" t="s">
        <v>370</v>
      </c>
      <c r="D560" s="19" t="s">
        <v>35</v>
      </c>
      <c r="E560" s="30"/>
      <c r="F560" s="25"/>
      <c r="G560" s="25"/>
      <c r="H560" s="116"/>
      <c r="I560" s="287"/>
      <c r="J560" s="11"/>
      <c r="K560" s="1"/>
      <c r="L560" s="133"/>
      <c r="M560" s="133"/>
      <c r="N560" s="133"/>
      <c r="O560" s="133"/>
      <c r="P560" s="133"/>
      <c r="Q560" s="1"/>
      <c r="R560" s="1"/>
      <c r="S560" s="1"/>
      <c r="T560" s="1"/>
      <c r="U560" s="1"/>
      <c r="V560" s="1"/>
      <c r="W560" s="1"/>
      <c r="X560" s="1"/>
      <c r="Y560" s="1"/>
      <c r="Z560" s="1"/>
    </row>
    <row r="561" spans="1:26" ht="12.75" customHeight="1" x14ac:dyDescent="0.15">
      <c r="A561"/>
      <c r="B561" s="297"/>
      <c r="C561" s="213" t="s">
        <v>370</v>
      </c>
      <c r="D561" s="21" t="s">
        <v>36</v>
      </c>
      <c r="E561" s="31"/>
      <c r="F561" s="26"/>
      <c r="G561" s="26"/>
      <c r="H561" s="117"/>
      <c r="I561" s="288"/>
      <c r="J561" s="11"/>
      <c r="K561" s="1"/>
      <c r="L561" s="133"/>
      <c r="M561" s="133"/>
      <c r="N561" s="133"/>
      <c r="O561" s="133"/>
      <c r="P561" s="133"/>
      <c r="Q561" s="1"/>
      <c r="R561" s="1"/>
      <c r="S561" s="1"/>
      <c r="T561" s="1"/>
      <c r="U561" s="1"/>
      <c r="V561" s="1"/>
      <c r="W561" s="1"/>
      <c r="X561" s="1"/>
      <c r="Y561" s="1"/>
      <c r="Z561" s="1"/>
    </row>
    <row r="562" spans="1:26" x14ac:dyDescent="0.15">
      <c r="B562" s="302" t="s">
        <v>504</v>
      </c>
      <c r="C562" s="303"/>
      <c r="D562" s="304"/>
      <c r="E562" s="88" t="s">
        <v>371</v>
      </c>
      <c r="F562" s="88"/>
      <c r="G562" s="88"/>
      <c r="H562" s="126"/>
      <c r="I562" s="87" t="s">
        <v>60</v>
      </c>
      <c r="J562" s="87" t="s">
        <v>368</v>
      </c>
    </row>
    <row r="563" spans="1:26" x14ac:dyDescent="0.15">
      <c r="B563" s="296" t="s">
        <v>505</v>
      </c>
      <c r="C563" s="350" t="s">
        <v>500</v>
      </c>
      <c r="D563" s="351"/>
      <c r="E563" s="5" t="s">
        <v>425</v>
      </c>
      <c r="F563" s="18">
        <v>20</v>
      </c>
      <c r="G563" s="18">
        <f>IFERROR(VLOOKUP(E563,AnswerDTBL,2,FALSE),0)</f>
        <v>0.2</v>
      </c>
      <c r="H563" s="104">
        <f>IFERROR(AVERAGE(G563,G568),0)</f>
        <v>0.2</v>
      </c>
      <c r="I563" s="286"/>
      <c r="J563" s="305">
        <f>SUM(H563,H574,H587)</f>
        <v>0.75</v>
      </c>
    </row>
    <row r="564" spans="1:26" x14ac:dyDescent="0.15">
      <c r="B564" s="297"/>
      <c r="C564" s="209" t="s">
        <v>370</v>
      </c>
      <c r="D564" s="20" t="s">
        <v>501</v>
      </c>
      <c r="E564" s="29"/>
      <c r="F564" s="24"/>
      <c r="G564" s="24"/>
      <c r="H564" s="118"/>
      <c r="I564" s="287"/>
      <c r="J564" s="306"/>
    </row>
    <row r="565" spans="1:26" x14ac:dyDescent="0.15">
      <c r="B565" s="297"/>
      <c r="C565" s="210" t="s">
        <v>370</v>
      </c>
      <c r="D565" s="20" t="s">
        <v>501</v>
      </c>
      <c r="E565" s="30"/>
      <c r="F565" s="25"/>
      <c r="G565" s="25"/>
      <c r="H565" s="116"/>
      <c r="I565" s="287"/>
      <c r="J565" s="306"/>
    </row>
    <row r="566" spans="1:26" x14ac:dyDescent="0.15">
      <c r="B566" s="297"/>
      <c r="C566" s="210" t="s">
        <v>370</v>
      </c>
      <c r="D566" s="20" t="s">
        <v>501</v>
      </c>
      <c r="E566" s="30"/>
      <c r="F566" s="25"/>
      <c r="G566" s="25"/>
      <c r="H566" s="116"/>
      <c r="I566" s="287"/>
      <c r="J566" s="306"/>
    </row>
    <row r="567" spans="1:26" ht="13" x14ac:dyDescent="0.15">
      <c r="B567" s="297"/>
      <c r="C567" s="212"/>
      <c r="D567" s="21"/>
      <c r="E567" s="31"/>
      <c r="F567" s="26"/>
      <c r="G567" s="26"/>
      <c r="H567" s="117"/>
      <c r="I567" s="288"/>
      <c r="J567" s="307"/>
    </row>
    <row r="568" spans="1:26" x14ac:dyDescent="0.15">
      <c r="B568" s="297"/>
      <c r="C568" s="352" t="s">
        <v>500</v>
      </c>
      <c r="D568" s="353"/>
      <c r="E568" s="22" t="s">
        <v>490</v>
      </c>
      <c r="F568" s="18">
        <v>21</v>
      </c>
      <c r="G568" s="18">
        <f>IFERROR(VLOOKUP(E568,AnswerCTBL,2,FALSE),0)</f>
        <v>0.2</v>
      </c>
      <c r="H568" s="104"/>
      <c r="I568" s="286"/>
      <c r="J568" s="11"/>
    </row>
    <row r="569" spans="1:26" x14ac:dyDescent="0.15">
      <c r="B569" s="297"/>
      <c r="C569" s="209" t="s">
        <v>370</v>
      </c>
      <c r="D569" s="20" t="s">
        <v>501</v>
      </c>
      <c r="E569" s="29"/>
      <c r="F569" s="24"/>
      <c r="G569" s="24"/>
      <c r="H569" s="118"/>
      <c r="I569" s="287"/>
      <c r="J569" s="11"/>
    </row>
    <row r="570" spans="1:26" x14ac:dyDescent="0.15">
      <c r="B570" s="297"/>
      <c r="C570" s="210" t="s">
        <v>370</v>
      </c>
      <c r="D570" s="20" t="s">
        <v>501</v>
      </c>
      <c r="E570" s="30"/>
      <c r="F570" s="25"/>
      <c r="G570" s="25"/>
      <c r="H570" s="116"/>
      <c r="I570" s="287"/>
      <c r="J570" s="11"/>
    </row>
    <row r="571" spans="1:26" x14ac:dyDescent="0.15">
      <c r="B571" s="297"/>
      <c r="C571" s="210" t="s">
        <v>370</v>
      </c>
      <c r="D571" s="20" t="s">
        <v>501</v>
      </c>
      <c r="E571" s="30"/>
      <c r="F571" s="25"/>
      <c r="G571" s="25"/>
      <c r="H571" s="116"/>
      <c r="I571" s="287"/>
      <c r="J571" s="11"/>
    </row>
    <row r="572" spans="1:26" x14ac:dyDescent="0.15">
      <c r="B572" s="297"/>
      <c r="C572" s="212"/>
      <c r="D572" s="21"/>
      <c r="E572" s="31"/>
      <c r="F572" s="26"/>
      <c r="G572" s="26"/>
      <c r="H572" s="117"/>
      <c r="I572" s="288"/>
      <c r="J572" s="11"/>
    </row>
    <row r="573" spans="1:26" x14ac:dyDescent="0.15">
      <c r="B573" s="317"/>
      <c r="C573" s="300"/>
      <c r="D573" s="300"/>
      <c r="E573" s="300"/>
      <c r="F573" s="300"/>
      <c r="G573" s="300"/>
      <c r="H573" s="300"/>
      <c r="I573" s="318"/>
      <c r="J573" s="11"/>
    </row>
    <row r="574" spans="1:26" x14ac:dyDescent="0.15">
      <c r="B574" s="296" t="s">
        <v>506</v>
      </c>
      <c r="C574" s="294" t="s">
        <v>500</v>
      </c>
      <c r="D574" s="295"/>
      <c r="E574" s="5" t="s">
        <v>490</v>
      </c>
      <c r="F574" s="18">
        <v>22</v>
      </c>
      <c r="G574" s="18">
        <f>IFERROR(VLOOKUP(E574,AnswerCTBL,2,FALSE),0)</f>
        <v>0.2</v>
      </c>
      <c r="H574" s="104">
        <f>IFERROR(AVERAGE(G574,G581),0)</f>
        <v>0.2</v>
      </c>
      <c r="I574" s="286"/>
      <c r="J574" s="11"/>
    </row>
    <row r="575" spans="1:26" x14ac:dyDescent="0.15">
      <c r="B575" s="297"/>
      <c r="C575" s="209" t="s">
        <v>370</v>
      </c>
      <c r="D575" s="20" t="s">
        <v>501</v>
      </c>
      <c r="E575" s="29"/>
      <c r="F575" s="24"/>
      <c r="G575" s="24"/>
      <c r="H575" s="118"/>
      <c r="I575" s="287"/>
      <c r="J575" s="11"/>
    </row>
    <row r="576" spans="1:26" x14ac:dyDescent="0.15">
      <c r="B576" s="297"/>
      <c r="C576" s="210" t="s">
        <v>370</v>
      </c>
      <c r="D576" s="20" t="s">
        <v>501</v>
      </c>
      <c r="E576" s="30"/>
      <c r="F576" s="25"/>
      <c r="G576" s="25"/>
      <c r="H576" s="116"/>
      <c r="I576" s="287"/>
      <c r="J576" s="11"/>
    </row>
    <row r="577" spans="2:10" x14ac:dyDescent="0.15">
      <c r="B577" s="297"/>
      <c r="C577" s="210" t="s">
        <v>370</v>
      </c>
      <c r="D577" s="20" t="s">
        <v>501</v>
      </c>
      <c r="E577" s="30"/>
      <c r="F577" s="25"/>
      <c r="G577" s="25"/>
      <c r="H577" s="116"/>
      <c r="I577" s="287"/>
      <c r="J577" s="11"/>
    </row>
    <row r="578" spans="2:10" x14ac:dyDescent="0.15">
      <c r="B578" s="297"/>
      <c r="C578" s="210" t="s">
        <v>370</v>
      </c>
      <c r="D578" s="20" t="s">
        <v>501</v>
      </c>
      <c r="E578" s="30"/>
      <c r="F578" s="25"/>
      <c r="G578" s="25"/>
      <c r="H578" s="116"/>
      <c r="I578" s="287"/>
      <c r="J578" s="11"/>
    </row>
    <row r="579" spans="2:10" x14ac:dyDescent="0.15">
      <c r="B579" s="297"/>
      <c r="C579" s="210" t="s">
        <v>370</v>
      </c>
      <c r="D579" s="20" t="s">
        <v>501</v>
      </c>
      <c r="E579" s="30"/>
      <c r="F579" s="25"/>
      <c r="G579" s="25"/>
      <c r="H579" s="116"/>
      <c r="I579" s="287"/>
      <c r="J579" s="11"/>
    </row>
    <row r="580" spans="2:10" x14ac:dyDescent="0.15">
      <c r="B580" s="297"/>
      <c r="C580" s="212"/>
      <c r="D580" s="21"/>
      <c r="E580" s="31"/>
      <c r="F580" s="26"/>
      <c r="G580" s="26"/>
      <c r="H580" s="117"/>
      <c r="I580" s="288"/>
      <c r="J580" s="11"/>
    </row>
    <row r="581" spans="2:10" x14ac:dyDescent="0.15">
      <c r="B581" s="297"/>
      <c r="C581" s="292" t="s">
        <v>500</v>
      </c>
      <c r="D581" s="293"/>
      <c r="E581" s="22" t="s">
        <v>490</v>
      </c>
      <c r="F581" s="18">
        <v>23</v>
      </c>
      <c r="G581" s="18">
        <f>IFERROR(VLOOKUP(E581,AnswerCTBL,2,FALSE),0)</f>
        <v>0.2</v>
      </c>
      <c r="H581" s="104"/>
      <c r="I581" s="286"/>
      <c r="J581" s="11"/>
    </row>
    <row r="582" spans="2:10" x14ac:dyDescent="0.15">
      <c r="B582" s="297"/>
      <c r="C582" s="209" t="s">
        <v>370</v>
      </c>
      <c r="D582" s="20" t="s">
        <v>501</v>
      </c>
      <c r="E582" s="29"/>
      <c r="F582" s="24"/>
      <c r="G582" s="24"/>
      <c r="H582" s="118"/>
      <c r="I582" s="287"/>
      <c r="J582" s="11"/>
    </row>
    <row r="583" spans="2:10" x14ac:dyDescent="0.15">
      <c r="B583" s="297"/>
      <c r="C583" s="210" t="s">
        <v>370</v>
      </c>
      <c r="D583" s="20" t="s">
        <v>501</v>
      </c>
      <c r="E583" s="30"/>
      <c r="F583" s="25"/>
      <c r="G583" s="25"/>
      <c r="H583" s="116"/>
      <c r="I583" s="287"/>
      <c r="J583" s="11"/>
    </row>
    <row r="584" spans="2:10" x14ac:dyDescent="0.15">
      <c r="B584" s="297"/>
      <c r="C584" s="210" t="s">
        <v>370</v>
      </c>
      <c r="D584" s="20" t="s">
        <v>501</v>
      </c>
      <c r="E584" s="30"/>
      <c r="F584" s="25"/>
      <c r="G584" s="25"/>
      <c r="H584" s="116"/>
      <c r="I584" s="287"/>
      <c r="J584" s="11"/>
    </row>
    <row r="585" spans="2:10" x14ac:dyDescent="0.15">
      <c r="B585" s="298"/>
      <c r="C585" s="212"/>
      <c r="D585" s="21"/>
      <c r="E585" s="31"/>
      <c r="F585" s="26"/>
      <c r="G585" s="26"/>
      <c r="H585" s="117"/>
      <c r="I585" s="288"/>
      <c r="J585" s="11"/>
    </row>
    <row r="586" spans="2:10" x14ac:dyDescent="0.15">
      <c r="B586" s="317"/>
      <c r="C586" s="300"/>
      <c r="D586" s="300"/>
      <c r="E586" s="300"/>
      <c r="F586" s="300"/>
      <c r="G586" s="300"/>
      <c r="H586" s="300"/>
      <c r="I586" s="318"/>
      <c r="J586" s="11"/>
    </row>
    <row r="587" spans="2:10" x14ac:dyDescent="0.15">
      <c r="B587" s="296" t="s">
        <v>507</v>
      </c>
      <c r="C587" s="294" t="s">
        <v>500</v>
      </c>
      <c r="D587" s="295"/>
      <c r="E587" s="5" t="s">
        <v>430</v>
      </c>
      <c r="F587" s="18">
        <v>24</v>
      </c>
      <c r="G587" s="18">
        <f>IFERROR(VLOOKUP(E587,AnswerFTBL,2,FALSE),0)</f>
        <v>0.5</v>
      </c>
      <c r="H587" s="104">
        <f>IFERROR(AVERAGE(G587,G593),0)</f>
        <v>0.35</v>
      </c>
      <c r="I587" s="286"/>
      <c r="J587" s="11"/>
    </row>
    <row r="588" spans="2:10" x14ac:dyDescent="0.15">
      <c r="B588" s="297"/>
      <c r="C588" s="209" t="s">
        <v>370</v>
      </c>
      <c r="D588" s="20" t="s">
        <v>501</v>
      </c>
      <c r="E588" s="29"/>
      <c r="F588" s="24"/>
      <c r="G588" s="24"/>
      <c r="H588" s="118"/>
      <c r="I588" s="287"/>
      <c r="J588" s="11"/>
    </row>
    <row r="589" spans="2:10" x14ac:dyDescent="0.15">
      <c r="B589" s="297"/>
      <c r="C589" s="210" t="s">
        <v>370</v>
      </c>
      <c r="D589" s="20" t="s">
        <v>501</v>
      </c>
      <c r="E589" s="30"/>
      <c r="F589" s="25"/>
      <c r="G589" s="25"/>
      <c r="H589" s="116"/>
      <c r="I589" s="287"/>
      <c r="J589" s="11"/>
    </row>
    <row r="590" spans="2:10" x14ac:dyDescent="0.15">
      <c r="B590" s="297"/>
      <c r="C590" s="210" t="s">
        <v>370</v>
      </c>
      <c r="D590" s="20" t="s">
        <v>501</v>
      </c>
      <c r="E590" s="30"/>
      <c r="F590" s="25"/>
      <c r="G590" s="25"/>
      <c r="H590" s="116"/>
      <c r="I590" s="287"/>
      <c r="J590" s="11"/>
    </row>
    <row r="591" spans="2:10" x14ac:dyDescent="0.15">
      <c r="B591" s="297"/>
      <c r="C591" s="210" t="s">
        <v>370</v>
      </c>
      <c r="D591" s="20" t="s">
        <v>501</v>
      </c>
      <c r="E591" s="30"/>
      <c r="F591" s="25"/>
      <c r="G591" s="25"/>
      <c r="H591" s="116"/>
      <c r="I591" s="287"/>
      <c r="J591" s="11"/>
    </row>
    <row r="592" spans="2:10" x14ac:dyDescent="0.15">
      <c r="B592" s="297"/>
      <c r="C592" s="212"/>
      <c r="D592" s="21"/>
      <c r="E592" s="31"/>
      <c r="F592" s="26"/>
      <c r="G592" s="26"/>
      <c r="H592" s="117"/>
      <c r="I592" s="288"/>
      <c r="J592" s="11"/>
    </row>
    <row r="593" spans="2:10" x14ac:dyDescent="0.15">
      <c r="B593" s="297"/>
      <c r="C593" s="292" t="s">
        <v>500</v>
      </c>
      <c r="D593" s="293"/>
      <c r="E593" s="22" t="s">
        <v>425</v>
      </c>
      <c r="F593" s="18">
        <v>25</v>
      </c>
      <c r="G593" s="18">
        <f>IFERROR(VLOOKUP(E593,AnswerDTBL,2,FALSE),0)</f>
        <v>0.2</v>
      </c>
      <c r="H593" s="104"/>
      <c r="I593" s="286"/>
      <c r="J593" s="11"/>
    </row>
    <row r="594" spans="2:10" x14ac:dyDescent="0.15">
      <c r="B594" s="297"/>
      <c r="C594" s="209" t="s">
        <v>370</v>
      </c>
      <c r="D594" s="20" t="s">
        <v>501</v>
      </c>
      <c r="E594" s="29"/>
      <c r="F594" s="24"/>
      <c r="G594" s="24"/>
      <c r="H594" s="118"/>
      <c r="I594" s="287"/>
      <c r="J594" s="11"/>
    </row>
    <row r="595" spans="2:10" x14ac:dyDescent="0.15">
      <c r="B595" s="297"/>
      <c r="C595" s="210" t="s">
        <v>370</v>
      </c>
      <c r="D595" s="20" t="s">
        <v>501</v>
      </c>
      <c r="E595" s="30"/>
      <c r="F595" s="25"/>
      <c r="G595" s="25"/>
      <c r="H595" s="116"/>
      <c r="I595" s="287"/>
      <c r="J595" s="11"/>
    </row>
    <row r="596" spans="2:10" x14ac:dyDescent="0.15">
      <c r="B596" s="297"/>
      <c r="C596" s="210" t="s">
        <v>370</v>
      </c>
      <c r="D596" s="20" t="s">
        <v>501</v>
      </c>
      <c r="E596" s="30"/>
      <c r="F596" s="25"/>
      <c r="G596" s="25"/>
      <c r="H596" s="116"/>
      <c r="I596" s="287"/>
      <c r="J596" s="11"/>
    </row>
    <row r="597" spans="2:10" x14ac:dyDescent="0.15">
      <c r="B597" s="297"/>
      <c r="C597" s="210" t="s">
        <v>370</v>
      </c>
      <c r="D597" s="20" t="s">
        <v>501</v>
      </c>
      <c r="E597" s="30"/>
      <c r="F597" s="25"/>
      <c r="G597" s="25"/>
      <c r="H597" s="116"/>
      <c r="I597" s="287"/>
      <c r="J597" s="11"/>
    </row>
    <row r="598" spans="2:10" x14ac:dyDescent="0.15">
      <c r="B598" s="298"/>
      <c r="C598" s="212"/>
      <c r="D598" s="21"/>
      <c r="E598" s="31"/>
      <c r="F598" s="26"/>
      <c r="G598" s="26"/>
      <c r="H598" s="117"/>
      <c r="I598" s="288"/>
      <c r="J598"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32">
    <mergeCell ref="B586:I586"/>
    <mergeCell ref="B587:B598"/>
    <mergeCell ref="C587:D587"/>
    <mergeCell ref="I587:I592"/>
    <mergeCell ref="C593:D593"/>
    <mergeCell ref="I593:I598"/>
    <mergeCell ref="J563:J567"/>
    <mergeCell ref="C568:D568"/>
    <mergeCell ref="I568:I572"/>
    <mergeCell ref="B573:I573"/>
    <mergeCell ref="B574:B585"/>
    <mergeCell ref="C574:D574"/>
    <mergeCell ref="I574:I580"/>
    <mergeCell ref="C581:D581"/>
    <mergeCell ref="I581:I585"/>
    <mergeCell ref="B439:I439"/>
    <mergeCell ref="B440:B449"/>
    <mergeCell ref="C440:D440"/>
    <mergeCell ref="I440:I444"/>
    <mergeCell ref="C445:D445"/>
    <mergeCell ref="I445:I449"/>
    <mergeCell ref="B562:D562"/>
    <mergeCell ref="B563:B572"/>
    <mergeCell ref="C563:D563"/>
    <mergeCell ref="I563:I567"/>
    <mergeCell ref="B450:J450"/>
    <mergeCell ref="C484:D484"/>
    <mergeCell ref="C506:D506"/>
    <mergeCell ref="C474:D474"/>
    <mergeCell ref="C478:D478"/>
    <mergeCell ref="C452:D452"/>
    <mergeCell ref="C456:D456"/>
    <mergeCell ref="C496:D496"/>
    <mergeCell ref="C501:D501"/>
    <mergeCell ref="B410:D410"/>
    <mergeCell ref="B411:B423"/>
    <mergeCell ref="C411:D411"/>
    <mergeCell ref="I411:I415"/>
    <mergeCell ref="J411:J415"/>
    <mergeCell ref="C416:D416"/>
    <mergeCell ref="I416:I423"/>
    <mergeCell ref="B424:I424"/>
    <mergeCell ref="B425:B438"/>
    <mergeCell ref="C425:D425"/>
    <mergeCell ref="I425:I429"/>
    <mergeCell ref="C430:D430"/>
    <mergeCell ref="I430:I438"/>
    <mergeCell ref="C420:D420"/>
    <mergeCell ref="C435:D435"/>
    <mergeCell ref="B286:B297"/>
    <mergeCell ref="C286:D286"/>
    <mergeCell ref="I286:I292"/>
    <mergeCell ref="C293:D293"/>
    <mergeCell ref="I293:I297"/>
    <mergeCell ref="B298:I298"/>
    <mergeCell ref="B299:B310"/>
    <mergeCell ref="C299:D299"/>
    <mergeCell ref="I299:I304"/>
    <mergeCell ref="C305:D305"/>
    <mergeCell ref="I305:I310"/>
    <mergeCell ref="B274:D274"/>
    <mergeCell ref="B275:B284"/>
    <mergeCell ref="C275:D275"/>
    <mergeCell ref="I275:I279"/>
    <mergeCell ref="J275:J279"/>
    <mergeCell ref="C280:D280"/>
    <mergeCell ref="I280:I284"/>
    <mergeCell ref="B285:I285"/>
    <mergeCell ref="B233:B241"/>
    <mergeCell ref="I270:I273"/>
    <mergeCell ref="I236:I241"/>
    <mergeCell ref="C233:D233"/>
    <mergeCell ref="C236:D236"/>
    <mergeCell ref="B252:I252"/>
    <mergeCell ref="B253:B264"/>
    <mergeCell ref="I243:I247"/>
    <mergeCell ref="C243:D243"/>
    <mergeCell ref="C248:D248"/>
    <mergeCell ref="C253:D253"/>
    <mergeCell ref="C270:D270"/>
    <mergeCell ref="J137:J141"/>
    <mergeCell ref="C142:D142"/>
    <mergeCell ref="I142:I146"/>
    <mergeCell ref="B147:I147"/>
    <mergeCell ref="B148:B159"/>
    <mergeCell ref="C148:D148"/>
    <mergeCell ref="I148:I154"/>
    <mergeCell ref="C155:D155"/>
    <mergeCell ref="I155:I159"/>
    <mergeCell ref="J18:J22"/>
    <mergeCell ref="C557:D557"/>
    <mergeCell ref="C531:D531"/>
    <mergeCell ref="C538:D538"/>
    <mergeCell ref="C545:D545"/>
    <mergeCell ref="C553:D553"/>
    <mergeCell ref="C514:D514"/>
    <mergeCell ref="C518:D518"/>
    <mergeCell ref="C525:D525"/>
    <mergeCell ref="C460:D460"/>
    <mergeCell ref="C464:D464"/>
    <mergeCell ref="C403:D403"/>
    <mergeCell ref="C406:D406"/>
    <mergeCell ref="I460:I462"/>
    <mergeCell ref="I464:I473"/>
    <mergeCell ref="C490:D490"/>
    <mergeCell ref="I233:I235"/>
    <mergeCell ref="I313:I320"/>
    <mergeCell ref="B265:I265"/>
    <mergeCell ref="B313:B326"/>
    <mergeCell ref="C313:D313"/>
    <mergeCell ref="C321:D321"/>
    <mergeCell ref="C260:D260"/>
    <mergeCell ref="C266:D266"/>
    <mergeCell ref="B16:J16"/>
    <mergeCell ref="B173:J173"/>
    <mergeCell ref="B311:J311"/>
    <mergeCell ref="I137:I141"/>
    <mergeCell ref="B370:B376"/>
    <mergeCell ref="B378:B392"/>
    <mergeCell ref="C388:D388"/>
    <mergeCell ref="I328:I332"/>
    <mergeCell ref="C351:D351"/>
    <mergeCell ref="C355:D355"/>
    <mergeCell ref="C333:D333"/>
    <mergeCell ref="C339:D339"/>
    <mergeCell ref="C344:D344"/>
    <mergeCell ref="I321:I326"/>
    <mergeCell ref="B266:B273"/>
    <mergeCell ref="B243:B251"/>
    <mergeCell ref="B187:B197"/>
    <mergeCell ref="C199:D199"/>
    <mergeCell ref="C210:D210"/>
    <mergeCell ref="C216:D216"/>
    <mergeCell ref="I248:I251"/>
    <mergeCell ref="I253:I259"/>
    <mergeCell ref="I260:I264"/>
    <mergeCell ref="I266:I269"/>
    <mergeCell ref="B328:B337"/>
    <mergeCell ref="B339:B349"/>
    <mergeCell ref="B351:B359"/>
    <mergeCell ref="B361:B368"/>
    <mergeCell ref="I365:I368"/>
    <mergeCell ref="I370:I372"/>
    <mergeCell ref="I388:I392"/>
    <mergeCell ref="C361:D361"/>
    <mergeCell ref="C365:D365"/>
    <mergeCell ref="I373:I376"/>
    <mergeCell ref="I378:I382"/>
    <mergeCell ref="C130:D130"/>
    <mergeCell ref="I124:I129"/>
    <mergeCell ref="I229:I231"/>
    <mergeCell ref="I187:I190"/>
    <mergeCell ref="I191:I194"/>
    <mergeCell ref="I210:I215"/>
    <mergeCell ref="C181:D181"/>
    <mergeCell ref="I175:I180"/>
    <mergeCell ref="I181:I185"/>
    <mergeCell ref="I130:I135"/>
    <mergeCell ref="C175:D175"/>
    <mergeCell ref="C203:D203"/>
    <mergeCell ref="B136:D136"/>
    <mergeCell ref="B137:B146"/>
    <mergeCell ref="C137:D137"/>
    <mergeCell ref="B160:I160"/>
    <mergeCell ref="B161:B172"/>
    <mergeCell ref="C161:D161"/>
    <mergeCell ref="I161:I166"/>
    <mergeCell ref="C167:D167"/>
    <mergeCell ref="I167:I172"/>
    <mergeCell ref="B222:B231"/>
    <mergeCell ref="B210:B220"/>
    <mergeCell ref="C222:D222"/>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B123:I123"/>
    <mergeCell ref="B186:I186"/>
    <mergeCell ref="B198:I198"/>
    <mergeCell ref="B221:I221"/>
    <mergeCell ref="B232:I232"/>
    <mergeCell ref="I216:I220"/>
    <mergeCell ref="I222:I228"/>
    <mergeCell ref="B199:B208"/>
    <mergeCell ref="B6:I6"/>
    <mergeCell ref="B7:I7"/>
    <mergeCell ref="B8:I8"/>
    <mergeCell ref="B10:C10"/>
    <mergeCell ref="I35:I40"/>
    <mergeCell ref="I41:I43"/>
    <mergeCell ref="I44:I46"/>
    <mergeCell ref="I48:I55"/>
    <mergeCell ref="C65:D65"/>
    <mergeCell ref="B61:D61"/>
    <mergeCell ref="I62:I64"/>
    <mergeCell ref="I65:I71"/>
    <mergeCell ref="C94:D94"/>
    <mergeCell ref="C100:D100"/>
    <mergeCell ref="C105:D105"/>
    <mergeCell ref="C124:D124"/>
    <mergeCell ref="I490:I495"/>
    <mergeCell ref="I496:I499"/>
    <mergeCell ref="C195:D195"/>
    <mergeCell ref="B377:D377"/>
    <mergeCell ref="B451:D451"/>
    <mergeCell ref="B489:D489"/>
    <mergeCell ref="I383:I387"/>
    <mergeCell ref="I333:I337"/>
    <mergeCell ref="I339:I343"/>
    <mergeCell ref="I344:I349"/>
    <mergeCell ref="I351:I354"/>
    <mergeCell ref="I355:I359"/>
    <mergeCell ref="I361:I364"/>
    <mergeCell ref="C328:D328"/>
    <mergeCell ref="C394:D394"/>
    <mergeCell ref="C370:D370"/>
    <mergeCell ref="C373:D373"/>
    <mergeCell ref="C378:D378"/>
    <mergeCell ref="C383:D383"/>
    <mergeCell ref="B327:I327"/>
    <mergeCell ref="B338:I338"/>
    <mergeCell ref="B360:I360"/>
    <mergeCell ref="B369:I369"/>
    <mergeCell ref="B393:I393"/>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C229:D229"/>
    <mergeCell ref="C187:D187"/>
    <mergeCell ref="C191:D191"/>
    <mergeCell ref="C73:D73"/>
    <mergeCell ref="I538:I544"/>
    <mergeCell ref="I474:I476"/>
    <mergeCell ref="I478:I483"/>
    <mergeCell ref="B464:B476"/>
    <mergeCell ref="B478:B488"/>
    <mergeCell ref="I501:I505"/>
    <mergeCell ref="I394:I397"/>
    <mergeCell ref="I398:I401"/>
    <mergeCell ref="I403:I405"/>
    <mergeCell ref="I406:I409"/>
    <mergeCell ref="I452:I455"/>
    <mergeCell ref="I456:I459"/>
    <mergeCell ref="B490:B499"/>
    <mergeCell ref="B501:B512"/>
    <mergeCell ref="B394:B401"/>
    <mergeCell ref="B403:B409"/>
    <mergeCell ref="B452:B462"/>
    <mergeCell ref="B402:I402"/>
    <mergeCell ref="I484:I488"/>
    <mergeCell ref="C398:D398"/>
    <mergeCell ref="J351:J355"/>
    <mergeCell ref="J378:J382"/>
    <mergeCell ref="B514:B523"/>
    <mergeCell ref="B553:B561"/>
    <mergeCell ref="B538:B551"/>
    <mergeCell ref="B525:B536"/>
    <mergeCell ref="B463:I463"/>
    <mergeCell ref="B477:I477"/>
    <mergeCell ref="B500:I500"/>
    <mergeCell ref="B513:I513"/>
    <mergeCell ref="B537:I537"/>
    <mergeCell ref="B552:I552"/>
    <mergeCell ref="B524:D524"/>
    <mergeCell ref="I545:I551"/>
    <mergeCell ref="I553:I556"/>
    <mergeCell ref="I557:I561"/>
    <mergeCell ref="I506:I512"/>
    <mergeCell ref="I514:I517"/>
    <mergeCell ref="I518:I523"/>
    <mergeCell ref="I525:I530"/>
    <mergeCell ref="J452:J456"/>
    <mergeCell ref="J490:J494"/>
    <mergeCell ref="J525:J529"/>
    <mergeCell ref="I531:I536"/>
    <mergeCell ref="B17:D17"/>
    <mergeCell ref="J62:J66"/>
    <mergeCell ref="J100:J104"/>
    <mergeCell ref="J175:J179"/>
    <mergeCell ref="J210:J214"/>
    <mergeCell ref="J243:J247"/>
    <mergeCell ref="B18:B33"/>
    <mergeCell ref="B350:D350"/>
    <mergeCell ref="B312:D312"/>
    <mergeCell ref="B242:D242"/>
    <mergeCell ref="B209:D209"/>
    <mergeCell ref="B174:D174"/>
    <mergeCell ref="B99:D99"/>
    <mergeCell ref="B175:B185"/>
    <mergeCell ref="B124:B135"/>
    <mergeCell ref="I195:I197"/>
    <mergeCell ref="I199:I202"/>
    <mergeCell ref="I203:I208"/>
    <mergeCell ref="J313:J317"/>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88 E333 M28:P28 M23:P23" xr:uid="{00000000-0002-0000-0100-000000000000}">
      <formula1>AnswerB</formula1>
    </dataValidation>
    <dataValidation type="list" allowBlank="1" showInputMessage="1" showErrorMessage="1" sqref="E187 E175 E199 E203 E210 E222 E229 E233 E248 E191 E313 E321 E328 E339 E355 E365 E378 E383 E398 E403 E478 E484 E496 E506 E525 E531 E538 E545 E181 E118 E111 E41 E89 E35 E48 E105 E490 E394 E266 E81 E23 E28 E44 E62 E195 E452 E460 E474 E155 E148 E142 E293 E286 E280 E435 E425 E416 E581 E574 E568 E420 E445 E440" xr:uid="{00000000-0002-0000-0100-000001000000}">
      <formula1>AnswerC</formula1>
    </dataValidation>
    <dataValidation type="list" allowBlank="1" showInputMessage="1" showErrorMessage="1" sqref="E18 E456 M18:P18" xr:uid="{00000000-0002-0000-0100-000002000000}">
      <formula1>AnswerA</formula1>
    </dataValidation>
    <dataValidation type="list" allowBlank="1" showInputMessage="1" showErrorMessage="1" sqref="E56 E236 E130 E100 E270 E553 E167 E137 E305 E275 E593 E563" xr:uid="{00000000-0002-0000-0100-000003000000}">
      <formula1>AnswerD</formula1>
    </dataValidation>
    <dataValidation type="list" allowBlank="1" showInputMessage="1" showErrorMessage="1" sqref="E65 E557 E430" xr:uid="{00000000-0002-0000-0100-000004000000}">
      <formula1>AnswerE</formula1>
    </dataValidation>
    <dataValidation type="list" allowBlank="1" showInputMessage="1" showErrorMessage="1" sqref="E73 E124 E243 E260 E216 E514 E344 E373 E406 E361 E161 E299 E411 E587" xr:uid="{00000000-0002-0000-0100-000005000000}">
      <formula1>AnswerF</formula1>
    </dataValidation>
    <dataValidation type="list" allowBlank="1" showInputMessage="1" showErrorMessage="1" sqref="E253 E518 E464 E351 E501 E370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18" workbookViewId="0">
      <selection activeCell="D50" sqref="D50"/>
    </sheetView>
  </sheetViews>
  <sheetFormatPr baseColWidth="10" defaultColWidth="8.83203125" defaultRowHeight="13" x14ac:dyDescent="0.15"/>
  <cols>
    <col min="1" max="1" width="14.33203125" customWidth="1"/>
    <col min="2" max="2" width="32.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32.83203125" customWidth="1"/>
    <col min="22" max="25" width="10.83203125" customWidth="1"/>
  </cols>
  <sheetData>
    <row r="1" spans="1:25" ht="25.5" customHeight="1" x14ac:dyDescent="0.15">
      <c r="A1" s="355" t="str">
        <f>CONCATENATE("SAMM Assessment Scorecard: ",C6," For ",C5)</f>
        <v xml:space="preserve">SAMM Assessment Scorecard:  For </v>
      </c>
      <c r="B1" s="355"/>
      <c r="C1" s="355"/>
      <c r="D1" s="356"/>
      <c r="E1" s="356"/>
      <c r="F1" s="356"/>
      <c r="G1" s="357"/>
      <c r="H1" s="357"/>
      <c r="I1" s="357"/>
      <c r="J1" s="357"/>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61" t="s">
        <v>473</v>
      </c>
      <c r="B3" s="362"/>
      <c r="C3" s="362"/>
      <c r="D3" s="362"/>
      <c r="E3" s="362"/>
      <c r="F3" s="362"/>
      <c r="G3" s="362"/>
      <c r="H3" s="362"/>
      <c r="I3" s="362"/>
      <c r="J3" s="362"/>
      <c r="K3" s="363"/>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8" t="str">
        <f>Interview!B10</f>
        <v>Organization:</v>
      </c>
      <c r="B5" s="359"/>
      <c r="C5" s="359" t="str">
        <f>IF(ISBLANK(Interview!D10),"",Interview!D10)</f>
        <v/>
      </c>
      <c r="D5" s="359"/>
      <c r="E5" s="359"/>
      <c r="F5" s="359"/>
      <c r="G5" s="1"/>
      <c r="H5" s="1"/>
      <c r="I5" s="1"/>
      <c r="J5" s="1"/>
      <c r="K5" s="1"/>
      <c r="L5" s="1"/>
      <c r="M5" s="1"/>
      <c r="N5" s="1"/>
    </row>
    <row r="6" spans="1:25" ht="12.75" customHeight="1" x14ac:dyDescent="0.15">
      <c r="A6" s="358" t="str">
        <f>Interview!B11</f>
        <v>Project:</v>
      </c>
      <c r="B6" s="359"/>
      <c r="C6" s="359" t="str">
        <f>IF(ISBLANK(Interview!D11),"",Interview!D11)</f>
        <v/>
      </c>
      <c r="D6" s="359"/>
      <c r="E6" s="359"/>
      <c r="F6" s="359"/>
      <c r="G6" s="1"/>
      <c r="H6" s="1"/>
      <c r="I6" s="1"/>
      <c r="J6" s="1"/>
      <c r="K6" s="1"/>
      <c r="L6" s="1"/>
      <c r="M6" s="1"/>
      <c r="N6" s="1"/>
    </row>
    <row r="7" spans="1:25" ht="12.75" customHeight="1" x14ac:dyDescent="0.15">
      <c r="A7" s="358" t="str">
        <f>Interview!B12</f>
        <v>Interview Date:</v>
      </c>
      <c r="B7" s="359"/>
      <c r="C7" s="360" t="str">
        <f>IF(ISBLANK(Interview!D12),"",Interview!D12)</f>
        <v/>
      </c>
      <c r="D7" s="360"/>
      <c r="E7" s="360"/>
      <c r="F7" s="360"/>
      <c r="G7" s="1"/>
      <c r="H7" s="1"/>
      <c r="I7" s="1"/>
      <c r="J7" s="1"/>
      <c r="K7" s="1"/>
      <c r="L7" s="1"/>
      <c r="M7" s="1"/>
      <c r="N7" s="1"/>
    </row>
    <row r="8" spans="1:25" ht="12.75" customHeight="1" x14ac:dyDescent="0.15">
      <c r="A8" s="358" t="str">
        <f>Interview!B13</f>
        <v>Interviewer:</v>
      </c>
      <c r="B8" s="359"/>
      <c r="C8" s="359" t="str">
        <f>IF(ISBLANK(Interview!D13),"",Interview!D13)</f>
        <v/>
      </c>
      <c r="D8" s="359"/>
      <c r="E8" s="359"/>
      <c r="F8" s="359"/>
      <c r="G8" s="1"/>
      <c r="H8" s="1"/>
      <c r="I8" s="1"/>
      <c r="J8" s="1"/>
      <c r="K8" s="1"/>
      <c r="L8" s="1"/>
      <c r="M8" s="1"/>
      <c r="N8" s="1"/>
    </row>
    <row r="9" spans="1:25" ht="12.75" customHeight="1" x14ac:dyDescent="0.15">
      <c r="A9" s="358" t="str">
        <f>Interview!B14</f>
        <v>Persons Interviewed:</v>
      </c>
      <c r="B9" s="359"/>
      <c r="C9" s="364" t="str">
        <f>IF(ISBLANK(Interview!D14),"",Interview!D14)</f>
        <v/>
      </c>
      <c r="D9" s="364"/>
      <c r="E9" s="364"/>
      <c r="F9" s="364"/>
      <c r="G9" s="364"/>
      <c r="H9" s="364"/>
      <c r="I9" s="364"/>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371" t="s">
        <v>464</v>
      </c>
      <c r="B11" s="372"/>
      <c r="C11" s="372"/>
      <c r="D11" s="372"/>
      <c r="E11" s="372"/>
      <c r="F11" s="372"/>
      <c r="G11" s="372"/>
      <c r="H11" s="372"/>
      <c r="I11" s="372"/>
      <c r="J11" s="373"/>
      <c r="K11" s="129"/>
      <c r="L11" s="371" t="s">
        <v>464</v>
      </c>
      <c r="M11" s="372"/>
      <c r="N11" s="372"/>
      <c r="O11" s="372"/>
      <c r="P11" s="372"/>
      <c r="Q11" s="372"/>
      <c r="R11" s="373"/>
      <c r="T11" s="365" t="s">
        <v>464</v>
      </c>
      <c r="U11" s="366"/>
      <c r="V11" s="366"/>
      <c r="W11" s="366"/>
      <c r="X11" s="366"/>
      <c r="Y11" s="367"/>
    </row>
    <row r="12" spans="1:25" ht="12.75" customHeight="1" x14ac:dyDescent="0.15">
      <c r="A12" s="2"/>
      <c r="B12" s="2"/>
      <c r="C12" s="2"/>
      <c r="D12" s="368" t="s">
        <v>452</v>
      </c>
      <c r="E12" s="369"/>
      <c r="F12" s="370"/>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22" t="str">
        <f>T14</f>
        <v>Governance</v>
      </c>
      <c r="W13" s="222" t="str">
        <f>T18</f>
        <v>Construction</v>
      </c>
      <c r="X13" s="222" t="str">
        <f>T22</f>
        <v>Verification</v>
      </c>
      <c r="Y13" s="222" t="str">
        <f>T26</f>
        <v>Operations</v>
      </c>
    </row>
    <row r="14" spans="1:25" ht="25" customHeight="1" x14ac:dyDescent="0.15">
      <c r="A14" s="70" t="s">
        <v>58</v>
      </c>
      <c r="B14" s="74" t="s">
        <v>59</v>
      </c>
      <c r="C14" s="102">
        <f>Interview!$J$18</f>
        <v>0.8833333333333333</v>
      </c>
      <c r="D14" s="102">
        <f>Interview!H18</f>
        <v>6.6666666666666666E-2</v>
      </c>
      <c r="E14" s="102">
        <f>Interview!H35</f>
        <v>0.46666666666666662</v>
      </c>
      <c r="F14" s="102">
        <f>Interview!H48</f>
        <v>0.35</v>
      </c>
      <c r="G14" s="6">
        <f t="shared" ref="G14:G28" si="0">(((((IF((C14="0+"),0.5,0)+IF((C14=1),1,0))+IF((C14="1+"),1.5,0))+IF((C14=2),2,0))+IF((C14="2+"),2.5,0))+IF((C14=3),3,0))+IF((C14="3+"),3.5,0)</f>
        <v>0</v>
      </c>
      <c r="H14" s="3"/>
      <c r="I14" s="70" t="s">
        <v>58</v>
      </c>
      <c r="J14" s="102">
        <f>AVERAGE(C14:C17)</f>
        <v>1.0208333333333333</v>
      </c>
      <c r="L14" s="1"/>
      <c r="M14" s="1"/>
      <c r="N14" s="1"/>
      <c r="T14" s="70" t="s">
        <v>58</v>
      </c>
      <c r="U14" s="74" t="s">
        <v>59</v>
      </c>
      <c r="V14" s="102">
        <f>Interview!$J$18</f>
        <v>0.8833333333333333</v>
      </c>
      <c r="W14" s="102">
        <v>0</v>
      </c>
      <c r="X14" s="102">
        <v>0</v>
      </c>
      <c r="Y14" s="102">
        <v>0</v>
      </c>
    </row>
    <row r="15" spans="1:25" ht="25" customHeight="1" x14ac:dyDescent="0.15">
      <c r="A15" s="70" t="s">
        <v>58</v>
      </c>
      <c r="B15" s="74" t="s">
        <v>90</v>
      </c>
      <c r="C15" s="102">
        <f>Interview!$J$62</f>
        <v>1.1499999999999999</v>
      </c>
      <c r="D15" s="102">
        <f>Interview!H62</f>
        <v>0.6</v>
      </c>
      <c r="E15" s="102">
        <f>Interview!H73</f>
        <v>0.2</v>
      </c>
      <c r="F15" s="102">
        <f>Interview!H89</f>
        <v>0.35</v>
      </c>
      <c r="G15" s="6">
        <f t="shared" si="0"/>
        <v>0</v>
      </c>
      <c r="H15" s="3"/>
      <c r="I15" s="75" t="s">
        <v>149</v>
      </c>
      <c r="J15" s="102">
        <f>AVERAGE(C18:C21)</f>
        <v>0.66249999999999998</v>
      </c>
      <c r="L15" s="1"/>
      <c r="M15" s="1"/>
      <c r="N15" s="1"/>
      <c r="T15" s="70" t="s">
        <v>58</v>
      </c>
      <c r="U15" s="74" t="s">
        <v>90</v>
      </c>
      <c r="V15" s="102">
        <f>Interview!$J$62</f>
        <v>1.1499999999999999</v>
      </c>
      <c r="W15" s="102">
        <v>0</v>
      </c>
      <c r="X15" s="102">
        <v>0</v>
      </c>
      <c r="Y15" s="102">
        <v>0</v>
      </c>
    </row>
    <row r="16" spans="1:25" ht="25" customHeight="1" x14ac:dyDescent="0.15">
      <c r="A16" s="70" t="s">
        <v>58</v>
      </c>
      <c r="B16" s="74" t="s">
        <v>122</v>
      </c>
      <c r="C16" s="102">
        <f>Interview!$J$100</f>
        <v>0.9</v>
      </c>
      <c r="D16" s="102">
        <f>Interview!H100</f>
        <v>0.2</v>
      </c>
      <c r="E16" s="102">
        <f>Interview!H111</f>
        <v>0.35</v>
      </c>
      <c r="F16" s="102">
        <f>Interview!H124</f>
        <v>0.35</v>
      </c>
      <c r="G16" s="6">
        <f t="shared" si="0"/>
        <v>0</v>
      </c>
      <c r="H16" s="3"/>
      <c r="I16" s="80" t="s">
        <v>222</v>
      </c>
      <c r="J16" s="102">
        <f>AVERAGE(C22:C25)</f>
        <v>0.70000000000000007</v>
      </c>
      <c r="L16" s="1"/>
      <c r="M16" s="1"/>
      <c r="N16" s="1"/>
      <c r="T16" s="70" t="s">
        <v>58</v>
      </c>
      <c r="U16" s="74" t="s">
        <v>122</v>
      </c>
      <c r="V16" s="102">
        <f>Interview!$J$100</f>
        <v>0.9</v>
      </c>
      <c r="W16" s="102">
        <v>0</v>
      </c>
      <c r="X16" s="102">
        <v>0</v>
      </c>
      <c r="Y16" s="102">
        <v>0</v>
      </c>
    </row>
    <row r="17" spans="1:25" ht="25" customHeight="1" x14ac:dyDescent="0.15">
      <c r="A17" s="70" t="s">
        <v>58</v>
      </c>
      <c r="B17" s="74" t="s">
        <v>499</v>
      </c>
      <c r="C17" s="102">
        <f>Interview!$J$137</f>
        <v>1.1499999999999999</v>
      </c>
      <c r="D17" s="102">
        <f>Interview!H137</f>
        <v>0.6</v>
      </c>
      <c r="E17" s="102">
        <f>Interview!H148</f>
        <v>0.2</v>
      </c>
      <c r="F17" s="102">
        <f>Interview!H161</f>
        <v>0.35</v>
      </c>
      <c r="G17" s="6"/>
      <c r="H17" s="3"/>
      <c r="I17" s="85" t="s">
        <v>373</v>
      </c>
      <c r="J17" s="102">
        <f>AVERAGE(C26:C29)</f>
        <v>1.0499999999999998</v>
      </c>
      <c r="L17" s="221"/>
      <c r="M17" s="221"/>
      <c r="N17" s="221"/>
      <c r="T17" s="70" t="s">
        <v>58</v>
      </c>
      <c r="U17" s="74" t="s">
        <v>499</v>
      </c>
      <c r="V17" s="102">
        <f>Interview!$J$137</f>
        <v>1.1499999999999999</v>
      </c>
      <c r="W17" s="102">
        <v>0</v>
      </c>
      <c r="X17" s="102">
        <v>0</v>
      </c>
      <c r="Y17" s="102">
        <v>0</v>
      </c>
    </row>
    <row r="18" spans="1:25" ht="25" customHeight="1" x14ac:dyDescent="0.15">
      <c r="A18" s="75" t="s">
        <v>149</v>
      </c>
      <c r="B18" s="79" t="s">
        <v>150</v>
      </c>
      <c r="C18" s="102">
        <f>Interview!$J$175</f>
        <v>0.7</v>
      </c>
      <c r="D18" s="102">
        <f>Interview!H175</f>
        <v>0.2</v>
      </c>
      <c r="E18" s="102">
        <f>Interview!H187</f>
        <v>0.3</v>
      </c>
      <c r="F18" s="102">
        <f>Interview!H199</f>
        <v>0.2</v>
      </c>
      <c r="G18" s="6">
        <f t="shared" si="0"/>
        <v>0</v>
      </c>
      <c r="H18" s="3"/>
      <c r="L18" s="1"/>
      <c r="M18" s="1"/>
      <c r="N18" s="1"/>
      <c r="T18" s="75" t="s">
        <v>149</v>
      </c>
      <c r="U18" s="79" t="s">
        <v>150</v>
      </c>
      <c r="V18" s="102">
        <v>0</v>
      </c>
      <c r="W18" s="102">
        <f>Interview!$J$175</f>
        <v>0.7</v>
      </c>
      <c r="X18" s="102">
        <v>0</v>
      </c>
      <c r="Y18" s="102">
        <v>0</v>
      </c>
    </row>
    <row r="19" spans="1:25" ht="25" customHeight="1" x14ac:dyDescent="0.15">
      <c r="A19" s="75" t="s">
        <v>149</v>
      </c>
      <c r="B19" s="79" t="s">
        <v>176</v>
      </c>
      <c r="C19" s="102">
        <f>Interview!$J$210</f>
        <v>0.60000000000000009</v>
      </c>
      <c r="D19" s="102">
        <f>Interview!H210</f>
        <v>0.2</v>
      </c>
      <c r="E19" s="102">
        <f>Interview!H222</f>
        <v>0.2</v>
      </c>
      <c r="F19" s="102">
        <f>Interview!H233</f>
        <v>0.2</v>
      </c>
      <c r="G19" s="6">
        <f t="shared" si="0"/>
        <v>0</v>
      </c>
      <c r="H19" s="3"/>
      <c r="I19" s="1"/>
      <c r="J19" s="1"/>
      <c r="K19" s="1"/>
      <c r="L19" s="1"/>
      <c r="M19" s="1"/>
      <c r="N19" s="1"/>
      <c r="T19" s="75" t="s">
        <v>149</v>
      </c>
      <c r="U19" s="79" t="s">
        <v>176</v>
      </c>
      <c r="V19" s="102">
        <v>0</v>
      </c>
      <c r="W19" s="102">
        <f>Interview!$J$210</f>
        <v>0.60000000000000009</v>
      </c>
      <c r="X19" s="102">
        <v>0</v>
      </c>
      <c r="Y19" s="102">
        <v>0</v>
      </c>
    </row>
    <row r="20" spans="1:25" ht="25" customHeight="1" x14ac:dyDescent="0.15">
      <c r="A20" s="75" t="s">
        <v>149</v>
      </c>
      <c r="B20" s="79" t="s">
        <v>199</v>
      </c>
      <c r="C20" s="102">
        <f>Interview!$J$243</f>
        <v>0.75</v>
      </c>
      <c r="D20" s="102">
        <f>Interview!H243</f>
        <v>0.2</v>
      </c>
      <c r="E20" s="102">
        <f>Interview!H253</f>
        <v>0.35</v>
      </c>
      <c r="F20" s="102">
        <f>Interview!H266</f>
        <v>0.2</v>
      </c>
      <c r="G20" s="6">
        <f t="shared" si="0"/>
        <v>0</v>
      </c>
      <c r="H20" s="3"/>
      <c r="I20" s="1"/>
      <c r="J20" s="1"/>
      <c r="K20" s="1"/>
      <c r="L20" s="1"/>
      <c r="M20" s="1"/>
      <c r="N20" s="1"/>
      <c r="T20" s="75" t="s">
        <v>149</v>
      </c>
      <c r="U20" s="79" t="s">
        <v>199</v>
      </c>
      <c r="V20" s="102">
        <v>0</v>
      </c>
      <c r="W20" s="102">
        <f>Interview!$J$243</f>
        <v>0.75</v>
      </c>
      <c r="X20" s="102">
        <v>0</v>
      </c>
      <c r="Y20" s="102">
        <v>0</v>
      </c>
    </row>
    <row r="21" spans="1:25" ht="25" customHeight="1" x14ac:dyDescent="0.15">
      <c r="A21" s="75" t="s">
        <v>149</v>
      </c>
      <c r="B21" s="79" t="s">
        <v>502</v>
      </c>
      <c r="C21" s="102">
        <f>Interview!$J$275</f>
        <v>0.60000000000000009</v>
      </c>
      <c r="D21" s="102">
        <f>Interview!H275</f>
        <v>0.2</v>
      </c>
      <c r="E21" s="102">
        <f>Interview!H286</f>
        <v>0.2</v>
      </c>
      <c r="F21" s="102">
        <f>Interview!H299</f>
        <v>0.2</v>
      </c>
      <c r="G21" s="6"/>
      <c r="H21" s="3"/>
      <c r="I21" s="221"/>
      <c r="J21" s="221"/>
      <c r="K21" s="221"/>
      <c r="L21" s="221"/>
      <c r="M21" s="221"/>
      <c r="N21" s="221"/>
      <c r="T21" s="75" t="s">
        <v>149</v>
      </c>
      <c r="U21" s="79" t="s">
        <v>502</v>
      </c>
      <c r="V21" s="102">
        <v>0</v>
      </c>
      <c r="W21" s="102">
        <f>Interview!$J$275</f>
        <v>0.60000000000000009</v>
      </c>
      <c r="X21" s="102">
        <v>0</v>
      </c>
      <c r="Y21" s="102">
        <v>0</v>
      </c>
    </row>
    <row r="22" spans="1:25" ht="25" customHeight="1" x14ac:dyDescent="0.15">
      <c r="A22" s="80" t="s">
        <v>222</v>
      </c>
      <c r="B22" s="84" t="s">
        <v>43</v>
      </c>
      <c r="C22" s="102">
        <f>Interview!$J$313</f>
        <v>0.60000000000000009</v>
      </c>
      <c r="D22" s="102">
        <f>Interview!H313</f>
        <v>0.2</v>
      </c>
      <c r="E22" s="102">
        <f>Interview!H328</f>
        <v>0.2</v>
      </c>
      <c r="F22" s="102">
        <f>Interview!H339</f>
        <v>0.2</v>
      </c>
      <c r="G22" s="6">
        <f t="shared" si="0"/>
        <v>0</v>
      </c>
      <c r="H22" s="3"/>
      <c r="I22" s="1"/>
      <c r="J22" s="1"/>
      <c r="K22" s="1"/>
      <c r="L22" s="1"/>
      <c r="M22" s="1"/>
      <c r="N22" s="1"/>
      <c r="T22" s="80" t="s">
        <v>222</v>
      </c>
      <c r="U22" s="84" t="s">
        <v>43</v>
      </c>
      <c r="V22" s="102">
        <v>0</v>
      </c>
      <c r="W22" s="102">
        <v>0</v>
      </c>
      <c r="X22" s="102">
        <f>Interview!$J$313</f>
        <v>0.60000000000000009</v>
      </c>
      <c r="Y22" s="102">
        <v>0</v>
      </c>
    </row>
    <row r="23" spans="1:25" ht="25" customHeight="1" x14ac:dyDescent="0.15">
      <c r="A23" s="80" t="s">
        <v>222</v>
      </c>
      <c r="B23" s="84" t="s">
        <v>381</v>
      </c>
      <c r="C23" s="102">
        <f>Interview!$J$351</f>
        <v>0.60000000000000009</v>
      </c>
      <c r="D23" s="102">
        <f>Interview!H351</f>
        <v>0.2</v>
      </c>
      <c r="E23" s="102">
        <f>Interview!H361</f>
        <v>0.2</v>
      </c>
      <c r="F23" s="102">
        <f>Interview!H370</f>
        <v>0.2</v>
      </c>
      <c r="G23" s="6">
        <f t="shared" si="0"/>
        <v>0</v>
      </c>
      <c r="H23" s="3"/>
      <c r="I23" s="1"/>
      <c r="J23" s="1"/>
      <c r="K23" s="1"/>
      <c r="L23" s="1"/>
      <c r="M23" s="1"/>
      <c r="N23" s="1"/>
      <c r="T23" s="80" t="s">
        <v>222</v>
      </c>
      <c r="U23" s="84" t="s">
        <v>381</v>
      </c>
      <c r="V23" s="102">
        <v>0</v>
      </c>
      <c r="W23" s="102">
        <v>0</v>
      </c>
      <c r="X23" s="102">
        <f>Interview!$J$351</f>
        <v>0.60000000000000009</v>
      </c>
      <c r="Y23" s="102">
        <v>0</v>
      </c>
    </row>
    <row r="24" spans="1:25" ht="25" customHeight="1" x14ac:dyDescent="0.15">
      <c r="A24" s="80" t="s">
        <v>222</v>
      </c>
      <c r="B24" s="84" t="s">
        <v>265</v>
      </c>
      <c r="C24" s="102">
        <f>Interview!$J$378</f>
        <v>0.60000000000000009</v>
      </c>
      <c r="D24" s="102">
        <f>Interview!H378</f>
        <v>0.20000000000000004</v>
      </c>
      <c r="E24" s="102">
        <f>Interview!H394</f>
        <v>0.2</v>
      </c>
      <c r="F24" s="102">
        <f>Interview!H403</f>
        <v>0.2</v>
      </c>
      <c r="G24" s="6">
        <f t="shared" si="0"/>
        <v>0</v>
      </c>
      <c r="H24" s="3"/>
      <c r="I24" s="1"/>
      <c r="J24" s="1"/>
      <c r="K24" s="1"/>
      <c r="L24" s="1"/>
      <c r="M24" s="1"/>
      <c r="N24" s="1"/>
      <c r="T24" s="80" t="s">
        <v>222</v>
      </c>
      <c r="U24" s="84" t="s">
        <v>265</v>
      </c>
      <c r="V24" s="102">
        <v>0</v>
      </c>
      <c r="W24" s="102">
        <v>0</v>
      </c>
      <c r="X24" s="102">
        <f>Interview!$J$378</f>
        <v>0.60000000000000009</v>
      </c>
      <c r="Y24" s="102">
        <v>0</v>
      </c>
    </row>
    <row r="25" spans="1:25" ht="25" customHeight="1" x14ac:dyDescent="0.15">
      <c r="A25" s="80" t="s">
        <v>222</v>
      </c>
      <c r="B25" s="84" t="s">
        <v>517</v>
      </c>
      <c r="C25" s="102">
        <f>Interview!$J$411</f>
        <v>1</v>
      </c>
      <c r="D25" s="102">
        <f>Interview!H411</f>
        <v>0.20000000000000004</v>
      </c>
      <c r="E25" s="102">
        <f>Interview!H425</f>
        <v>0.6</v>
      </c>
      <c r="F25" s="102">
        <f>Interview!H440</f>
        <v>0.2</v>
      </c>
      <c r="G25" s="6"/>
      <c r="H25" s="3"/>
      <c r="I25" s="221"/>
      <c r="J25" s="221"/>
      <c r="K25" s="221"/>
      <c r="L25" s="221"/>
      <c r="M25" s="221"/>
      <c r="N25" s="221"/>
      <c r="T25" s="80" t="s">
        <v>222</v>
      </c>
      <c r="U25" s="84" t="s">
        <v>517</v>
      </c>
      <c r="V25" s="102">
        <v>0</v>
      </c>
      <c r="W25" s="102">
        <v>0</v>
      </c>
      <c r="X25" s="102">
        <f>Interview!$J$411</f>
        <v>1</v>
      </c>
      <c r="Y25" s="102">
        <v>0</v>
      </c>
    </row>
    <row r="26" spans="1:25" ht="25" customHeight="1" x14ac:dyDescent="0.15">
      <c r="A26" s="85" t="s">
        <v>373</v>
      </c>
      <c r="B26" s="89" t="s">
        <v>374</v>
      </c>
      <c r="C26" s="102">
        <f>Interview!$J$452</f>
        <v>0.84999999999999987</v>
      </c>
      <c r="D26" s="102">
        <f>Interview!H452</f>
        <v>0.3</v>
      </c>
      <c r="E26" s="102">
        <f>Interview!H464</f>
        <v>0.35</v>
      </c>
      <c r="F26" s="102">
        <f>Interview!H478</f>
        <v>0.2</v>
      </c>
      <c r="G26" s="6">
        <f t="shared" si="0"/>
        <v>0</v>
      </c>
      <c r="H26" s="3"/>
      <c r="I26" s="1"/>
      <c r="J26" s="1"/>
      <c r="K26" s="1"/>
      <c r="L26" s="1"/>
      <c r="M26" s="1"/>
      <c r="N26" s="1"/>
      <c r="T26" s="85" t="s">
        <v>373</v>
      </c>
      <c r="U26" s="89" t="s">
        <v>374</v>
      </c>
      <c r="V26" s="102">
        <v>0</v>
      </c>
      <c r="W26" s="102">
        <v>0</v>
      </c>
      <c r="X26" s="102">
        <v>0</v>
      </c>
      <c r="Y26" s="102">
        <f>Interview!$J$452</f>
        <v>0.84999999999999987</v>
      </c>
    </row>
    <row r="27" spans="1:25" ht="25" customHeight="1" x14ac:dyDescent="0.15">
      <c r="A27" s="85" t="s">
        <v>373</v>
      </c>
      <c r="B27" s="89" t="s">
        <v>309</v>
      </c>
      <c r="C27" s="102">
        <f>Interview!$J$490</f>
        <v>1.45</v>
      </c>
      <c r="D27" s="102">
        <f>Interview!H490</f>
        <v>0.75</v>
      </c>
      <c r="E27" s="102">
        <f>Interview!H501</f>
        <v>0.5</v>
      </c>
      <c r="F27" s="102">
        <f>Interview!H514</f>
        <v>0.2</v>
      </c>
      <c r="G27" s="6">
        <f t="shared" si="0"/>
        <v>0</v>
      </c>
      <c r="H27" s="3"/>
      <c r="I27" s="1"/>
      <c r="J27" s="1"/>
      <c r="K27" s="1"/>
      <c r="L27" s="1"/>
      <c r="M27" s="1"/>
      <c r="N27" s="1"/>
      <c r="T27" s="85" t="s">
        <v>373</v>
      </c>
      <c r="U27" s="89" t="s">
        <v>309</v>
      </c>
      <c r="V27" s="102">
        <v>0</v>
      </c>
      <c r="W27" s="102">
        <v>0</v>
      </c>
      <c r="X27" s="102">
        <v>0</v>
      </c>
      <c r="Y27" s="102">
        <f>Interview!$J$490</f>
        <v>1.45</v>
      </c>
    </row>
    <row r="28" spans="1:25" ht="25" customHeight="1" x14ac:dyDescent="0.15">
      <c r="A28" s="85" t="s">
        <v>373</v>
      </c>
      <c r="B28" s="89" t="s">
        <v>7</v>
      </c>
      <c r="C28" s="102">
        <f>Interview!$J$525</f>
        <v>1.1499999999999999</v>
      </c>
      <c r="D28" s="102">
        <f>Interview!H525</f>
        <v>0.2</v>
      </c>
      <c r="E28" s="102">
        <f>Interview!H538</f>
        <v>0.35</v>
      </c>
      <c r="F28" s="102">
        <f>Interview!H553</f>
        <v>0.6</v>
      </c>
      <c r="G28" s="6">
        <f t="shared" si="0"/>
        <v>0</v>
      </c>
      <c r="H28" s="3"/>
      <c r="I28" s="1"/>
      <c r="J28" s="1"/>
      <c r="K28" s="1"/>
      <c r="L28" s="1"/>
      <c r="M28" s="1"/>
      <c r="N28" s="1"/>
      <c r="T28" s="85" t="s">
        <v>373</v>
      </c>
      <c r="U28" s="89" t="s">
        <v>7</v>
      </c>
      <c r="V28" s="102">
        <v>0</v>
      </c>
      <c r="W28" s="102">
        <v>0</v>
      </c>
      <c r="X28" s="102">
        <v>0</v>
      </c>
      <c r="Y28" s="102">
        <f>Interview!$J$525</f>
        <v>1.1499999999999999</v>
      </c>
    </row>
    <row r="29" spans="1:25" ht="25" customHeight="1" x14ac:dyDescent="0.15">
      <c r="A29" s="85" t="s">
        <v>373</v>
      </c>
      <c r="B29" s="89" t="s">
        <v>504</v>
      </c>
      <c r="C29" s="102">
        <f>Interview!$J$563</f>
        <v>0.75</v>
      </c>
      <c r="D29" s="102">
        <f>Interview!H563</f>
        <v>0.2</v>
      </c>
      <c r="E29" s="102">
        <f>Interview!H574</f>
        <v>0.2</v>
      </c>
      <c r="F29" s="102">
        <f>Interview!H587</f>
        <v>0.35</v>
      </c>
      <c r="G29" s="1"/>
      <c r="H29" s="1"/>
      <c r="I29" s="1"/>
      <c r="J29" s="1"/>
      <c r="K29" s="1"/>
      <c r="L29" s="1"/>
      <c r="M29" s="1"/>
      <c r="N29" s="1"/>
      <c r="T29" s="85" t="s">
        <v>373</v>
      </c>
      <c r="U29" s="89" t="s">
        <v>504</v>
      </c>
      <c r="V29" s="102">
        <v>0</v>
      </c>
      <c r="W29" s="102">
        <v>0</v>
      </c>
      <c r="X29" s="102">
        <v>0</v>
      </c>
      <c r="Y29" s="102">
        <f>Interview!$J$563</f>
        <v>0.75</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21"/>
      <c r="B31" s="221"/>
      <c r="C31" s="221"/>
      <c r="D31" s="221"/>
      <c r="E31" s="221"/>
      <c r="F31" s="221"/>
      <c r="G31" s="221"/>
      <c r="H31" s="221"/>
      <c r="I31" s="221"/>
      <c r="J31" s="221"/>
      <c r="K31" s="221"/>
      <c r="L31" s="221"/>
      <c r="M31" s="221"/>
      <c r="N31" s="221"/>
    </row>
    <row r="32" spans="1:25" ht="12.75" customHeight="1" x14ac:dyDescent="0.15">
      <c r="A32" s="221"/>
      <c r="B32" s="221"/>
      <c r="C32" s="221"/>
      <c r="D32" s="221"/>
      <c r="E32" s="221"/>
      <c r="F32" s="221"/>
      <c r="G32" s="221"/>
      <c r="H32" s="221"/>
      <c r="I32" s="221"/>
      <c r="J32" s="221"/>
      <c r="K32" s="221"/>
      <c r="L32" s="221"/>
      <c r="M32" s="221"/>
      <c r="N32" s="221"/>
    </row>
    <row r="33" spans="1:25" ht="12.75" customHeight="1" x14ac:dyDescent="0.15">
      <c r="A33" s="221"/>
      <c r="B33" s="221"/>
      <c r="C33" s="221"/>
      <c r="D33" s="221"/>
      <c r="E33" s="221"/>
      <c r="F33" s="221"/>
      <c r="G33" s="221"/>
      <c r="H33" s="221"/>
      <c r="I33" s="221"/>
      <c r="J33" s="221"/>
      <c r="K33" s="221"/>
      <c r="L33" s="221"/>
      <c r="M33" s="221"/>
      <c r="N33" s="221"/>
    </row>
    <row r="34" spans="1:25" ht="12.75" customHeight="1" x14ac:dyDescent="0.15">
      <c r="A34" s="221"/>
      <c r="B34" s="221"/>
      <c r="C34" s="221"/>
      <c r="D34" s="221"/>
      <c r="E34" s="221"/>
      <c r="F34" s="221"/>
      <c r="G34" s="221"/>
      <c r="H34" s="221"/>
      <c r="I34" s="221"/>
      <c r="J34" s="221"/>
      <c r="K34" s="221"/>
      <c r="L34" s="221"/>
      <c r="M34" s="221"/>
      <c r="N34" s="221"/>
    </row>
    <row r="35" spans="1:25" ht="12.75" customHeight="1" thickBot="1" x14ac:dyDescent="0.2">
      <c r="K35" s="1"/>
    </row>
    <row r="36" spans="1:25" ht="25" customHeight="1" thickBot="1" x14ac:dyDescent="0.2">
      <c r="A36" s="371" t="s">
        <v>465</v>
      </c>
      <c r="B36" s="372"/>
      <c r="C36" s="372"/>
      <c r="D36" s="372"/>
      <c r="E36" s="372"/>
      <c r="F36" s="372"/>
      <c r="G36" s="372"/>
      <c r="H36" s="372"/>
      <c r="I36" s="372"/>
      <c r="J36" s="373"/>
      <c r="K36" s="1"/>
      <c r="L36" s="371" t="s">
        <v>465</v>
      </c>
      <c r="M36" s="372"/>
      <c r="N36" s="372"/>
      <c r="O36" s="372"/>
      <c r="P36" s="372"/>
      <c r="Q36" s="372"/>
      <c r="R36" s="373"/>
      <c r="T36" s="365" t="s">
        <v>465</v>
      </c>
      <c r="U36" s="366"/>
      <c r="V36" s="366"/>
      <c r="W36" s="366"/>
      <c r="X36" s="366"/>
      <c r="Y36" s="367"/>
    </row>
    <row r="37" spans="1:25" ht="12" customHeight="1" x14ac:dyDescent="0.15">
      <c r="A37" s="2"/>
      <c r="B37" s="2"/>
      <c r="C37" s="2"/>
      <c r="D37" s="368" t="s">
        <v>452</v>
      </c>
      <c r="E37" s="369"/>
      <c r="F37" s="370"/>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22" t="str">
        <f>T39</f>
        <v>Governance</v>
      </c>
      <c r="W38" s="222" t="str">
        <f>T43</f>
        <v>Construction</v>
      </c>
      <c r="X38" s="222" t="str">
        <f>T47</f>
        <v>Verification</v>
      </c>
      <c r="Y38" s="222" t="str">
        <f>T51</f>
        <v>Operations</v>
      </c>
    </row>
    <row r="39" spans="1:25" ht="25" customHeight="1" x14ac:dyDescent="0.15">
      <c r="A39" s="70" t="s">
        <v>58</v>
      </c>
      <c r="B39" s="74" t="s">
        <v>59</v>
      </c>
      <c r="C39" s="102">
        <f>Roadmap!Y20</f>
        <v>1</v>
      </c>
      <c r="D39" s="102">
        <f>Roadmap!X20</f>
        <v>1</v>
      </c>
      <c r="E39" s="102">
        <f>Roadmap!X24</f>
        <v>0</v>
      </c>
      <c r="F39" s="102">
        <f>Roadmap!X28</f>
        <v>0</v>
      </c>
      <c r="G39" s="6">
        <f t="shared" ref="G39:G41" si="1">(((((IF((C39="0+"),0.5,0)+IF((C39=1),1,0))+IF((C39="1+"),1.5,0))+IF((C39=2),2,0))+IF((C39="2+"),2.5,0))+IF((C39=3),3,0))+IF((C39="3+"),3.5,0)</f>
        <v>1</v>
      </c>
      <c r="H39" s="3"/>
      <c r="I39" s="70" t="s">
        <v>58</v>
      </c>
      <c r="J39" s="102">
        <f>AVERAGE(C39:C42)</f>
        <v>0.33750000000000002</v>
      </c>
      <c r="K39" s="1"/>
      <c r="L39" s="1"/>
      <c r="M39" s="1"/>
      <c r="N39" s="1"/>
      <c r="T39" s="70" t="s">
        <v>58</v>
      </c>
      <c r="U39" s="74" t="s">
        <v>59</v>
      </c>
      <c r="V39" s="102">
        <f>'Roadmap Chart'!I12</f>
        <v>1</v>
      </c>
      <c r="W39" s="102">
        <v>0</v>
      </c>
      <c r="X39" s="102">
        <v>0</v>
      </c>
      <c r="Y39" s="102">
        <v>0</v>
      </c>
    </row>
    <row r="40" spans="1:25" ht="25" customHeight="1" x14ac:dyDescent="0.15">
      <c r="A40" s="70" t="s">
        <v>58</v>
      </c>
      <c r="B40" s="74" t="s">
        <v>90</v>
      </c>
      <c r="C40" s="102">
        <f>Roadmap!Y31</f>
        <v>0</v>
      </c>
      <c r="D40" s="102">
        <f>Roadmap!X31</f>
        <v>0</v>
      </c>
      <c r="E40" s="102">
        <f>Roadmap!X34</f>
        <v>0</v>
      </c>
      <c r="F40" s="102">
        <f>Roadmap!X37</f>
        <v>0</v>
      </c>
      <c r="G40" s="6">
        <f t="shared" si="1"/>
        <v>0</v>
      </c>
      <c r="H40" s="3"/>
      <c r="I40" s="75" t="s">
        <v>149</v>
      </c>
      <c r="J40" s="102">
        <f>AVERAGE(C43:C46)</f>
        <v>8.7499999999999994E-2</v>
      </c>
      <c r="K40" s="1"/>
      <c r="L40" s="1"/>
      <c r="M40" s="1"/>
      <c r="N40" s="1"/>
      <c r="T40" s="70" t="s">
        <v>58</v>
      </c>
      <c r="U40" s="74" t="s">
        <v>90</v>
      </c>
      <c r="V40" s="102">
        <f>'Roadmap Chart'!I13</f>
        <v>0</v>
      </c>
      <c r="W40" s="102">
        <v>0</v>
      </c>
      <c r="X40" s="102">
        <v>0</v>
      </c>
      <c r="Y40" s="102">
        <v>0</v>
      </c>
    </row>
    <row r="41" spans="1:25" ht="25" customHeight="1" x14ac:dyDescent="0.15">
      <c r="A41" s="70" t="s">
        <v>58</v>
      </c>
      <c r="B41" s="74" t="s">
        <v>122</v>
      </c>
      <c r="C41" s="102">
        <f>Roadmap!Y40</f>
        <v>0</v>
      </c>
      <c r="D41" s="102">
        <f>Roadmap!X40</f>
        <v>0</v>
      </c>
      <c r="E41" s="102">
        <f>Roadmap!X43</f>
        <v>0</v>
      </c>
      <c r="F41" s="102">
        <f>Roadmap!X46</f>
        <v>0</v>
      </c>
      <c r="G41" s="6">
        <f t="shared" si="1"/>
        <v>0</v>
      </c>
      <c r="H41" s="3"/>
      <c r="I41" s="80" t="s">
        <v>222</v>
      </c>
      <c r="J41" s="102">
        <f>AVERAGE(C47:C50)</f>
        <v>0.75</v>
      </c>
      <c r="K41" s="1"/>
      <c r="L41" s="1"/>
      <c r="M41" s="1"/>
      <c r="N41" s="1"/>
      <c r="T41" s="70" t="s">
        <v>58</v>
      </c>
      <c r="U41" s="74" t="s">
        <v>122</v>
      </c>
      <c r="V41" s="102">
        <f>'Roadmap Chart'!I14</f>
        <v>0</v>
      </c>
      <c r="W41" s="102">
        <v>0</v>
      </c>
      <c r="X41" s="102">
        <v>0</v>
      </c>
      <c r="Y41" s="102">
        <v>0</v>
      </c>
    </row>
    <row r="42" spans="1:25" ht="25" customHeight="1" x14ac:dyDescent="0.15">
      <c r="A42" s="70" t="s">
        <v>58</v>
      </c>
      <c r="B42" s="74" t="s">
        <v>499</v>
      </c>
      <c r="C42" s="102">
        <f>Roadmap!Y49</f>
        <v>0.35</v>
      </c>
      <c r="D42" s="102">
        <f>Roadmap!X49</f>
        <v>0.25</v>
      </c>
      <c r="E42" s="102">
        <f>Roadmap!X52</f>
        <v>0</v>
      </c>
      <c r="F42" s="102">
        <f>Roadmap!X55</f>
        <v>0.1</v>
      </c>
      <c r="G42" s="6">
        <f>(((((IF((C43="0+"),0.5,0)+IF((C43=1),1,0))+IF((C43="1+"),1.5,0))+IF((C43=2),2,0))+IF((C43="2+"),2.5,0))+IF((C43=3),3,0))+IF((C43="3+"),3.5,0)</f>
        <v>0</v>
      </c>
      <c r="H42" s="3"/>
      <c r="I42" s="85" t="s">
        <v>373</v>
      </c>
      <c r="J42" s="102">
        <f>AVERAGE(C51:C54)</f>
        <v>0.29166666666666669</v>
      </c>
      <c r="K42" s="1"/>
      <c r="L42" s="1"/>
      <c r="M42" s="1"/>
      <c r="N42" s="1"/>
      <c r="T42" s="70" t="s">
        <v>58</v>
      </c>
      <c r="U42" s="74" t="s">
        <v>499</v>
      </c>
      <c r="V42" s="102">
        <f>'Roadmap Chart'!I16</f>
        <v>0</v>
      </c>
      <c r="W42" s="102">
        <v>0</v>
      </c>
      <c r="X42" s="102">
        <v>0</v>
      </c>
      <c r="Y42" s="102">
        <v>0</v>
      </c>
    </row>
    <row r="43" spans="1:25" ht="25" customHeight="1" x14ac:dyDescent="0.15">
      <c r="A43" s="75" t="s">
        <v>149</v>
      </c>
      <c r="B43" s="79" t="s">
        <v>150</v>
      </c>
      <c r="C43" s="102">
        <f>Roadmap!Y59</f>
        <v>0</v>
      </c>
      <c r="D43" s="102">
        <f>Roadmap!X59</f>
        <v>0</v>
      </c>
      <c r="E43" s="102">
        <f>Roadmap!X62</f>
        <v>0</v>
      </c>
      <c r="F43" s="102">
        <f>Roadmap!X66</f>
        <v>0</v>
      </c>
      <c r="G43" s="6">
        <f>(((((IF((C44="0+"),0.5,0)+IF((C44=1),1,0))+IF((C44="1+"),1.5,0))+IF((C44=2),2,0))+IF((C44="2+"),2.5,0))+IF((C44=3),3,0))+IF((C44="3+"),3.5,0)</f>
        <v>0</v>
      </c>
      <c r="H43" s="3"/>
      <c r="I43" s="131"/>
      <c r="J43" s="131"/>
      <c r="K43" s="1"/>
      <c r="L43" s="1"/>
      <c r="M43" s="1"/>
      <c r="N43" s="1"/>
      <c r="T43" s="75" t="s">
        <v>149</v>
      </c>
      <c r="U43" s="79" t="s">
        <v>150</v>
      </c>
      <c r="V43" s="102">
        <v>0</v>
      </c>
      <c r="W43" s="102">
        <f>'Roadmap Chart'!I16</f>
        <v>0</v>
      </c>
      <c r="X43" s="102">
        <v>0</v>
      </c>
      <c r="Y43" s="102">
        <v>0</v>
      </c>
    </row>
    <row r="44" spans="1:25" ht="25" customHeight="1" x14ac:dyDescent="0.15">
      <c r="A44" s="75" t="s">
        <v>149</v>
      </c>
      <c r="B44" s="79" t="s">
        <v>176</v>
      </c>
      <c r="C44" s="102">
        <f>Roadmap!Y69</f>
        <v>0</v>
      </c>
      <c r="D44" s="102">
        <f>Roadmap!X69</f>
        <v>0</v>
      </c>
      <c r="E44" s="102">
        <f>Roadmap!X72</f>
        <v>0</v>
      </c>
      <c r="F44" s="102">
        <f>Roadmap!X75</f>
        <v>0</v>
      </c>
      <c r="G44" s="6">
        <f>(((((IF((C45="0+"),0.5,0)+IF((C45=1),1,0))+IF((C45="1+"),1.5,0))+IF((C45=2),2,0))+IF((C45="2+"),2.5,0))+IF((C45=3),3,0))+IF((C45="3+"),3.5,0)</f>
        <v>0</v>
      </c>
      <c r="H44" s="3"/>
      <c r="I44" s="131"/>
      <c r="J44" s="131"/>
      <c r="K44" s="1"/>
      <c r="L44" s="1"/>
      <c r="M44" s="1"/>
      <c r="N44" s="1"/>
      <c r="T44" s="75" t="s">
        <v>149</v>
      </c>
      <c r="U44" s="79" t="s">
        <v>176</v>
      </c>
      <c r="V44" s="102">
        <v>0</v>
      </c>
      <c r="W44" s="102">
        <f>'Roadmap Chart'!I17</f>
        <v>0</v>
      </c>
      <c r="X44" s="102">
        <v>0</v>
      </c>
      <c r="Y44" s="102">
        <v>0</v>
      </c>
    </row>
    <row r="45" spans="1:25" ht="25" customHeight="1" x14ac:dyDescent="0.15">
      <c r="A45" s="75" t="s">
        <v>149</v>
      </c>
      <c r="B45" s="79" t="s">
        <v>199</v>
      </c>
      <c r="C45" s="102">
        <f>Roadmap!Y78</f>
        <v>0</v>
      </c>
      <c r="D45" s="102">
        <f>Roadmap!X78</f>
        <v>0</v>
      </c>
      <c r="E45" s="102">
        <f>Roadmap!X81</f>
        <v>0</v>
      </c>
      <c r="F45" s="102">
        <f>Roadmap!X84</f>
        <v>0</v>
      </c>
      <c r="G45" s="6">
        <f>(((((IF((C47="0+"),0.5,0)+IF((C47=1),1,0))+IF((C47="1+"),1.5,0))+IF((C47=2),2,0))+IF((C47="2+"),2.5,0))+IF((C47=3),3,0))+IF((C47="3+"),3.5,0)</f>
        <v>0</v>
      </c>
      <c r="H45" s="3"/>
      <c r="I45" s="131"/>
      <c r="J45" s="131"/>
      <c r="K45" s="1"/>
      <c r="L45" s="1"/>
      <c r="M45" s="1"/>
      <c r="N45" s="1"/>
      <c r="T45" s="75" t="s">
        <v>149</v>
      </c>
      <c r="U45" s="79" t="s">
        <v>199</v>
      </c>
      <c r="V45" s="102">
        <v>0</v>
      </c>
      <c r="W45" s="102">
        <f>'Roadmap Chart'!I18</f>
        <v>0</v>
      </c>
      <c r="X45" s="102">
        <v>0</v>
      </c>
      <c r="Y45" s="102">
        <v>0</v>
      </c>
    </row>
    <row r="46" spans="1:25" ht="25" customHeight="1" x14ac:dyDescent="0.15">
      <c r="A46" s="75" t="s">
        <v>149</v>
      </c>
      <c r="B46" s="79" t="s">
        <v>502</v>
      </c>
      <c r="C46" s="102">
        <f>Roadmap!Y87</f>
        <v>0.35</v>
      </c>
      <c r="D46" s="102">
        <f>Roadmap!X87</f>
        <v>0</v>
      </c>
      <c r="E46" s="102">
        <f>Roadmap!X90</f>
        <v>0.25</v>
      </c>
      <c r="F46" s="102">
        <f>Roadmap!X93</f>
        <v>0.1</v>
      </c>
      <c r="G46" s="6">
        <f>(((((IF((C48="0+"),0.5,0)+IF((C48=1),1,0))+IF((C48="1+"),1.5,0))+IF((C48=2),2,0))+IF((C48="2+"),2.5,0))+IF((C48=3),3,0))+IF((C48="3+"),3.5,0)</f>
        <v>0</v>
      </c>
      <c r="H46" s="3"/>
      <c r="I46" s="131"/>
      <c r="J46" s="131"/>
      <c r="K46" s="1"/>
      <c r="L46" s="1"/>
      <c r="M46" s="1"/>
      <c r="N46" s="1"/>
      <c r="T46" s="75" t="s">
        <v>149</v>
      </c>
      <c r="U46" s="79" t="s">
        <v>502</v>
      </c>
      <c r="V46" s="102">
        <v>0</v>
      </c>
      <c r="W46" s="102">
        <f>'Roadmap Chart'!I20</f>
        <v>0</v>
      </c>
      <c r="X46" s="102">
        <v>0</v>
      </c>
      <c r="Y46" s="102">
        <v>0</v>
      </c>
    </row>
    <row r="47" spans="1:25" ht="25" customHeight="1" x14ac:dyDescent="0.15">
      <c r="A47" s="80" t="s">
        <v>222</v>
      </c>
      <c r="B47" s="84" t="s">
        <v>43</v>
      </c>
      <c r="C47" s="102">
        <f>Roadmap!Y97</f>
        <v>0</v>
      </c>
      <c r="D47" s="102">
        <f>Roadmap!X97</f>
        <v>0</v>
      </c>
      <c r="E47" s="102">
        <f>Roadmap!X100</f>
        <v>0</v>
      </c>
      <c r="F47" s="102">
        <f>Roadmap!X103</f>
        <v>0</v>
      </c>
      <c r="G47" s="6">
        <f>(((((IF((C49="0+"),0.5,0)+IF((C49=1),1,0))+IF((C49="1+"),1.5,0))+IF((C49=2),2,0))+IF((C49="2+"),2.5,0))+IF((C49=3),3,0))+IF((C49="3+"),3.5,0)</f>
        <v>0</v>
      </c>
      <c r="H47" s="3"/>
      <c r="I47" s="131"/>
      <c r="J47" s="131"/>
      <c r="K47" s="1"/>
      <c r="L47" s="1"/>
      <c r="M47" s="1"/>
      <c r="N47" s="1"/>
      <c r="T47" s="80" t="s">
        <v>222</v>
      </c>
      <c r="U47" s="84" t="s">
        <v>43</v>
      </c>
      <c r="V47" s="102">
        <v>0</v>
      </c>
      <c r="W47" s="102">
        <v>0</v>
      </c>
      <c r="X47" s="102">
        <f>'Roadmap Chart'!I20</f>
        <v>0</v>
      </c>
      <c r="Y47" s="102">
        <v>0</v>
      </c>
    </row>
    <row r="48" spans="1:25" ht="25" customHeight="1" x14ac:dyDescent="0.15">
      <c r="A48" s="80" t="s">
        <v>222</v>
      </c>
      <c r="B48" s="84" t="s">
        <v>381</v>
      </c>
      <c r="C48" s="102">
        <f>Roadmap!Y106</f>
        <v>0</v>
      </c>
      <c r="D48" s="102">
        <f>Roadmap!X106</f>
        <v>0</v>
      </c>
      <c r="E48" s="102">
        <f>Roadmap!X109</f>
        <v>0</v>
      </c>
      <c r="F48" s="102">
        <f>Roadmap!X112</f>
        <v>0</v>
      </c>
      <c r="G48" s="6">
        <f>(((((IF((C51="0+"),0.5,0)+IF((C51=1),1,0))+IF((C51="1+"),1.5,0))+IF((C51=2),2,0))+IF((C51="2+"),2.5,0))+IF((C51=3),3,0))+IF((C51="3+"),3.5,0)</f>
        <v>0</v>
      </c>
      <c r="H48" s="3"/>
      <c r="I48" s="131"/>
      <c r="J48" s="131"/>
      <c r="K48" s="1"/>
      <c r="L48" s="1"/>
      <c r="M48" s="1"/>
      <c r="N48" s="1"/>
      <c r="T48" s="80" t="s">
        <v>222</v>
      </c>
      <c r="U48" s="84" t="s">
        <v>381</v>
      </c>
      <c r="V48" s="102">
        <v>0</v>
      </c>
      <c r="W48" s="102">
        <v>0</v>
      </c>
      <c r="X48" s="102">
        <f>'Roadmap Chart'!I21</f>
        <v>0</v>
      </c>
      <c r="Y48" s="102">
        <v>0</v>
      </c>
    </row>
    <row r="49" spans="1:25" ht="25" customHeight="1" x14ac:dyDescent="0.15">
      <c r="A49" s="80" t="s">
        <v>222</v>
      </c>
      <c r="B49" s="84" t="s">
        <v>265</v>
      </c>
      <c r="C49" s="102">
        <f>Roadmap!Y115</f>
        <v>0</v>
      </c>
      <c r="D49" s="102">
        <f>Roadmap!X115</f>
        <v>0</v>
      </c>
      <c r="E49" s="102">
        <f>Roadmap!X119</f>
        <v>0</v>
      </c>
      <c r="F49" s="102">
        <f>Roadmap!X122</f>
        <v>0</v>
      </c>
      <c r="G49" s="6">
        <f>(((((IF((C52="0+"),0.5,0)+IF((C52=1),1,0))+IF((C52="1+"),1.5,0))+IF((C52=2),2,0))+IF((C52="2+"),2.5,0))+IF((C52=3),3,0))+IF((C52="3+"),3.5,0)</f>
        <v>0</v>
      </c>
      <c r="H49" s="3"/>
      <c r="I49" s="131"/>
      <c r="J49" s="131"/>
      <c r="K49" s="1"/>
      <c r="L49" s="1"/>
      <c r="M49" s="1"/>
      <c r="N49" s="1"/>
      <c r="T49" s="80" t="s">
        <v>222</v>
      </c>
      <c r="U49" s="84" t="s">
        <v>265</v>
      </c>
      <c r="V49" s="102">
        <v>0</v>
      </c>
      <c r="W49" s="102">
        <v>0</v>
      </c>
      <c r="X49" s="102">
        <f>'Roadmap Chart'!I22</f>
        <v>0</v>
      </c>
      <c r="Y49" s="102">
        <v>0</v>
      </c>
    </row>
    <row r="50" spans="1:25" ht="25" customHeight="1" x14ac:dyDescent="0.15">
      <c r="A50" s="80" t="s">
        <v>222</v>
      </c>
      <c r="B50" s="84" t="s">
        <v>517</v>
      </c>
      <c r="C50" s="102">
        <f>Roadmap!Y125</f>
        <v>3</v>
      </c>
      <c r="D50" s="102">
        <f>Roadmap!X125</f>
        <v>1</v>
      </c>
      <c r="E50" s="102">
        <f>Roadmap!X129</f>
        <v>1</v>
      </c>
      <c r="F50" s="102">
        <f>Roadmap!X133</f>
        <v>1</v>
      </c>
      <c r="G50" s="6">
        <f>(((((IF((C53="0+"),0.5,0)+IF((C53=1),1,0))+IF((C53="1+"),1.5,0))+IF((C53=2),2,0))+IF((C53="2+"),2.5,0))+IF((C53=3),3,0))+IF((C53="3+"),3.5,0)</f>
        <v>0</v>
      </c>
      <c r="H50" s="3"/>
      <c r="I50" s="131"/>
      <c r="J50" s="131"/>
      <c r="K50" s="1"/>
      <c r="L50" s="1"/>
      <c r="M50" s="1"/>
      <c r="N50" s="1"/>
      <c r="T50" s="80" t="s">
        <v>222</v>
      </c>
      <c r="U50" s="84" t="s">
        <v>517</v>
      </c>
      <c r="V50" s="102">
        <v>0</v>
      </c>
      <c r="W50" s="102">
        <v>0</v>
      </c>
      <c r="X50" s="102">
        <f>'Roadmap Chart'!I24</f>
        <v>0.56666666666666665</v>
      </c>
      <c r="Y50" s="102">
        <v>0</v>
      </c>
    </row>
    <row r="51" spans="1:25" ht="25" customHeight="1" x14ac:dyDescent="0.15">
      <c r="A51" s="85" t="s">
        <v>373</v>
      </c>
      <c r="B51" s="89" t="s">
        <v>374</v>
      </c>
      <c r="C51" s="102">
        <f>Roadmap!Y137</f>
        <v>0.56666666666666665</v>
      </c>
      <c r="D51" s="102">
        <f>Roadmap!X137</f>
        <v>6.6666666666666666E-2</v>
      </c>
      <c r="E51" s="102">
        <f>Roadmap!X141</f>
        <v>0</v>
      </c>
      <c r="F51" s="102">
        <f>Roadmap!X144</f>
        <v>0.5</v>
      </c>
      <c r="G51" s="1"/>
      <c r="H51" s="1"/>
      <c r="I51" s="1"/>
      <c r="J51" s="1"/>
      <c r="K51" s="1"/>
      <c r="L51" s="1"/>
      <c r="M51" s="1"/>
      <c r="N51" s="1"/>
      <c r="T51" s="85" t="s">
        <v>373</v>
      </c>
      <c r="U51" s="89" t="s">
        <v>374</v>
      </c>
      <c r="V51" s="102">
        <v>0</v>
      </c>
      <c r="W51" s="102">
        <v>0</v>
      </c>
      <c r="X51" s="102">
        <v>0</v>
      </c>
      <c r="Y51" s="102">
        <f>'Roadmap Chart'!I24</f>
        <v>0.56666666666666665</v>
      </c>
    </row>
    <row r="52" spans="1:25" ht="25" customHeight="1" x14ac:dyDescent="0.15">
      <c r="A52" s="85" t="s">
        <v>373</v>
      </c>
      <c r="B52" s="89" t="s">
        <v>309</v>
      </c>
      <c r="C52" s="102">
        <f>Roadmap!Y147</f>
        <v>0.25</v>
      </c>
      <c r="D52" s="102">
        <f>Roadmap!X147</f>
        <v>0.25</v>
      </c>
      <c r="E52" s="102">
        <f>Roadmap!X150</f>
        <v>0</v>
      </c>
      <c r="F52" s="102">
        <f>Roadmap!X153</f>
        <v>0</v>
      </c>
      <c r="G52" s="1"/>
      <c r="H52" s="1"/>
      <c r="I52" s="1"/>
      <c r="J52" s="1"/>
      <c r="K52" s="1"/>
      <c r="L52" s="1"/>
      <c r="M52" s="1"/>
      <c r="N52" s="1"/>
      <c r="T52" s="85" t="s">
        <v>373</v>
      </c>
      <c r="U52" s="89" t="s">
        <v>309</v>
      </c>
      <c r="V52" s="102">
        <v>0</v>
      </c>
      <c r="W52" s="102">
        <v>0</v>
      </c>
      <c r="X52" s="102">
        <v>0</v>
      </c>
      <c r="Y52" s="102">
        <f>'Roadmap Chart'!I25</f>
        <v>0.25</v>
      </c>
    </row>
    <row r="53" spans="1:25" ht="25" customHeight="1" x14ac:dyDescent="0.15">
      <c r="A53" s="85" t="s">
        <v>373</v>
      </c>
      <c r="B53" s="89" t="s">
        <v>7</v>
      </c>
      <c r="C53" s="102">
        <f>Roadmap!Y156</f>
        <v>0.25</v>
      </c>
      <c r="D53" s="102">
        <f>Roadmap!X156</f>
        <v>0.25</v>
      </c>
      <c r="E53" s="102">
        <f>Roadmap!X159</f>
        <v>0</v>
      </c>
      <c r="F53" s="102">
        <f>Roadmap!X162</f>
        <v>0</v>
      </c>
      <c r="G53" s="1"/>
      <c r="H53" s="1"/>
      <c r="I53" s="1"/>
      <c r="J53" s="1"/>
      <c r="K53" s="1"/>
      <c r="L53" s="1"/>
      <c r="M53" s="1"/>
      <c r="N53" s="1"/>
      <c r="T53" s="85" t="s">
        <v>373</v>
      </c>
      <c r="U53" s="89" t="s">
        <v>7</v>
      </c>
      <c r="V53" s="102">
        <v>0</v>
      </c>
      <c r="W53" s="102">
        <v>0</v>
      </c>
      <c r="X53" s="102">
        <v>0</v>
      </c>
      <c r="Y53" s="102">
        <f>'Roadmap Chart'!I26</f>
        <v>0.25</v>
      </c>
    </row>
    <row r="54" spans="1:25" ht="25" customHeight="1" x14ac:dyDescent="0.15">
      <c r="A54" s="85" t="s">
        <v>373</v>
      </c>
      <c r="B54" s="89" t="s">
        <v>504</v>
      </c>
      <c r="C54" s="102">
        <f>Roadmap!Y165</f>
        <v>0.1</v>
      </c>
      <c r="D54" s="102">
        <f>Roadmap!X165</f>
        <v>0.1</v>
      </c>
      <c r="E54" s="102">
        <f>Roadmap!X168</f>
        <v>0</v>
      </c>
      <c r="F54" s="102">
        <f>Roadmap!X171</f>
        <v>0</v>
      </c>
      <c r="G54" s="1"/>
      <c r="H54" s="1"/>
      <c r="I54" s="1"/>
      <c r="J54" s="1"/>
      <c r="K54" s="1"/>
      <c r="L54" s="1"/>
      <c r="M54" s="1"/>
      <c r="N54" s="1"/>
      <c r="T54" s="85" t="s">
        <v>373</v>
      </c>
      <c r="U54" s="89" t="s">
        <v>504</v>
      </c>
      <c r="V54" s="102">
        <v>0</v>
      </c>
      <c r="W54" s="102">
        <v>0</v>
      </c>
      <c r="X54" s="102">
        <v>0</v>
      </c>
      <c r="Y54" s="102">
        <f>'Roadmap Chart'!I28</f>
        <v>0</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36:Y36"/>
    <mergeCell ref="D37:F37"/>
    <mergeCell ref="L11:R11"/>
    <mergeCell ref="A11:J11"/>
    <mergeCell ref="A36:J36"/>
    <mergeCell ref="L36:R36"/>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3"/>
  <sheetViews>
    <sheetView topLeftCell="B101" zoomScaleNormal="100" workbookViewId="0">
      <pane xSplit="3" topLeftCell="E1" activePane="topRight" state="frozen"/>
      <selection activeCell="B2" sqref="B2"/>
      <selection pane="topRight" activeCell="O125" sqref="O12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16.5" style="27" customWidth="1"/>
    <col min="8" max="8" width="15.83203125" style="127" customWidth="1"/>
    <col min="9" max="9" width="15" style="12" bestFit="1" customWidth="1"/>
    <col min="10" max="10" width="26.83203125" customWidth="1"/>
    <col min="11" max="11" width="7.5" style="27" customWidth="1"/>
    <col min="12" max="12" width="8.1640625" style="127" customWidth="1"/>
    <col min="13" max="13" width="12.1640625" customWidth="1"/>
    <col min="14" max="14" width="27" customWidth="1"/>
    <col min="15" max="15" width="7.33203125" style="27" customWidth="1"/>
    <col min="16" max="16" width="10.6640625" style="127" customWidth="1"/>
    <col min="17" max="17" width="12.1640625" customWidth="1"/>
    <col min="18" max="18" width="27" customWidth="1"/>
    <col min="19" max="19" width="9.33203125" style="27" customWidth="1"/>
    <col min="20" max="20" width="14.5" style="127" customWidth="1"/>
    <col min="21" max="21" width="12.1640625" customWidth="1"/>
    <col min="22" max="22" width="27" customWidth="1"/>
    <col min="23" max="23" width="8" style="27" customWidth="1"/>
    <col min="24" max="24" width="9.33203125" style="127" customWidth="1"/>
    <col min="25" max="25" width="12.1640625" customWidth="1"/>
  </cols>
  <sheetData>
    <row r="1" spans="1:25" ht="17" customHeight="1" x14ac:dyDescent="0.2">
      <c r="A1"/>
      <c r="B1" s="330" t="str">
        <f>CONCATENATE("SAMM Assessment Interview: ",D13," For ",D12)</f>
        <v>SAMM Assessment Interview: 0 For 0</v>
      </c>
      <c r="C1" s="330"/>
      <c r="D1" s="330"/>
      <c r="E1" s="330"/>
      <c r="F1" s="330"/>
      <c r="G1" s="330"/>
      <c r="H1" s="330"/>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331" t="s">
        <v>50</v>
      </c>
      <c r="C3" s="332"/>
      <c r="D3" s="333"/>
      <c r="E3"/>
      <c r="F3"/>
      <c r="G3"/>
      <c r="H3"/>
      <c r="I3" s="10"/>
      <c r="J3" s="131"/>
      <c r="K3"/>
      <c r="L3"/>
      <c r="M3" s="131"/>
      <c r="N3" s="131"/>
      <c r="O3"/>
      <c r="P3"/>
      <c r="Q3" s="131"/>
      <c r="R3" s="131"/>
      <c r="S3"/>
      <c r="T3"/>
      <c r="U3" s="131"/>
      <c r="V3" s="131"/>
      <c r="W3"/>
      <c r="X3"/>
      <c r="Y3" s="131"/>
    </row>
    <row r="4" spans="1:25" ht="12.75" customHeight="1" x14ac:dyDescent="0.15">
      <c r="A4"/>
      <c r="B4" s="414" t="s">
        <v>466</v>
      </c>
      <c r="C4" s="415"/>
      <c r="D4" s="416"/>
      <c r="E4"/>
      <c r="F4"/>
      <c r="G4"/>
      <c r="H4"/>
      <c r="I4" s="10"/>
      <c r="J4" s="131"/>
      <c r="K4"/>
      <c r="L4"/>
      <c r="M4" s="131"/>
      <c r="N4" s="131"/>
      <c r="O4"/>
      <c r="P4"/>
      <c r="Q4" s="131"/>
      <c r="R4" s="131"/>
      <c r="S4"/>
      <c r="T4"/>
      <c r="U4" s="131"/>
      <c r="V4" s="131"/>
      <c r="W4"/>
      <c r="X4"/>
      <c r="Y4" s="131"/>
    </row>
    <row r="5" spans="1:25" ht="12.75" customHeight="1" x14ac:dyDescent="0.15">
      <c r="A5"/>
      <c r="B5" s="417" t="s">
        <v>472</v>
      </c>
      <c r="C5" s="418"/>
      <c r="D5" s="419"/>
      <c r="E5"/>
      <c r="F5"/>
      <c r="G5"/>
      <c r="H5"/>
      <c r="I5" s="10"/>
      <c r="J5" s="131"/>
      <c r="K5"/>
      <c r="L5"/>
      <c r="M5" s="131"/>
      <c r="N5" s="131"/>
      <c r="O5"/>
      <c r="P5"/>
      <c r="Q5" s="131"/>
      <c r="R5" s="131"/>
      <c r="S5"/>
      <c r="T5"/>
      <c r="U5" s="131"/>
      <c r="V5" s="131"/>
      <c r="W5"/>
      <c r="X5"/>
      <c r="Y5" s="131"/>
    </row>
    <row r="6" spans="1:25" ht="12.75" customHeight="1" x14ac:dyDescent="0.15">
      <c r="A6"/>
      <c r="B6" s="417" t="s">
        <v>469</v>
      </c>
      <c r="C6" s="418"/>
      <c r="D6" s="419"/>
      <c r="E6"/>
      <c r="F6"/>
      <c r="G6"/>
      <c r="H6"/>
      <c r="I6" s="10"/>
      <c r="J6" s="131"/>
      <c r="K6"/>
      <c r="L6"/>
      <c r="M6" s="131"/>
      <c r="N6" s="131"/>
      <c r="O6"/>
      <c r="P6"/>
      <c r="Q6" s="131"/>
      <c r="R6" s="131"/>
      <c r="S6"/>
      <c r="T6"/>
      <c r="U6" s="131"/>
      <c r="V6" s="131"/>
      <c r="W6"/>
      <c r="X6"/>
      <c r="Y6" s="131"/>
    </row>
    <row r="7" spans="1:25" ht="12.75" customHeight="1" x14ac:dyDescent="0.15">
      <c r="A7"/>
      <c r="B7" s="417" t="s">
        <v>467</v>
      </c>
      <c r="C7" s="418"/>
      <c r="D7" s="419"/>
      <c r="E7"/>
      <c r="F7"/>
      <c r="G7"/>
      <c r="H7"/>
      <c r="I7" s="10"/>
      <c r="J7" s="131"/>
      <c r="K7"/>
      <c r="L7"/>
      <c r="M7" s="131"/>
      <c r="N7" s="131"/>
      <c r="O7"/>
      <c r="P7"/>
      <c r="Q7" s="131"/>
      <c r="R7" s="131"/>
      <c r="S7"/>
      <c r="T7"/>
      <c r="U7" s="131"/>
      <c r="V7" s="131"/>
      <c r="W7"/>
      <c r="X7"/>
      <c r="Y7" s="131"/>
    </row>
    <row r="8" spans="1:25" ht="12.75" customHeight="1" x14ac:dyDescent="0.15">
      <c r="A8"/>
      <c r="B8" s="417" t="s">
        <v>468</v>
      </c>
      <c r="C8" s="418"/>
      <c r="D8" s="419"/>
      <c r="E8"/>
      <c r="F8"/>
      <c r="G8"/>
      <c r="H8"/>
      <c r="I8" s="10"/>
      <c r="J8" s="131"/>
      <c r="K8"/>
      <c r="L8"/>
      <c r="M8" s="131"/>
      <c r="N8" s="131"/>
      <c r="O8"/>
      <c r="P8"/>
      <c r="Q8" s="131"/>
      <c r="R8" s="131"/>
      <c r="S8"/>
      <c r="T8"/>
      <c r="U8" s="131"/>
      <c r="V8" s="131"/>
      <c r="W8"/>
      <c r="X8"/>
      <c r="Y8" s="131"/>
    </row>
    <row r="9" spans="1:25" ht="12.75" customHeight="1" x14ac:dyDescent="0.15">
      <c r="A9"/>
      <c r="B9" s="417" t="s">
        <v>471</v>
      </c>
      <c r="C9" s="418"/>
      <c r="D9" s="419"/>
      <c r="E9"/>
      <c r="F9"/>
      <c r="G9"/>
      <c r="H9"/>
      <c r="I9" s="10"/>
      <c r="J9" s="131"/>
      <c r="K9"/>
      <c r="L9"/>
      <c r="M9" s="131"/>
      <c r="N9" s="131"/>
      <c r="O9"/>
      <c r="P9"/>
      <c r="Q9" s="131"/>
      <c r="R9" s="131"/>
      <c r="S9"/>
      <c r="T9"/>
      <c r="U9" s="131"/>
      <c r="V9" s="131"/>
      <c r="W9"/>
      <c r="X9"/>
      <c r="Y9" s="131"/>
    </row>
    <row r="10" spans="1:25" ht="12.75" customHeight="1" thickBot="1" x14ac:dyDescent="0.2">
      <c r="A10"/>
      <c r="B10" s="420" t="s">
        <v>470</v>
      </c>
      <c r="C10" s="421"/>
      <c r="D10" s="422"/>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426" t="s">
        <v>54</v>
      </c>
      <c r="C12" s="427"/>
      <c r="D12" s="216">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428" t="s">
        <v>55</v>
      </c>
      <c r="C13" s="429"/>
      <c r="D13" s="217">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428" t="s">
        <v>56</v>
      </c>
      <c r="C14" s="429"/>
      <c r="D14" s="218">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428" t="s">
        <v>57</v>
      </c>
      <c r="C15" s="429"/>
      <c r="D15" s="217">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430" t="s">
        <v>365</v>
      </c>
      <c r="C16" s="431"/>
      <c r="D16" s="215">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479" t="s">
        <v>58</v>
      </c>
      <c r="C18" s="479"/>
      <c r="D18" s="479"/>
      <c r="E18" s="479" t="s">
        <v>460</v>
      </c>
      <c r="F18" s="479"/>
      <c r="G18" s="479"/>
      <c r="H18" s="479"/>
      <c r="I18" s="479"/>
      <c r="J18" s="471" t="s">
        <v>459</v>
      </c>
      <c r="K18" s="472"/>
      <c r="L18" s="472"/>
      <c r="M18" s="473"/>
      <c r="N18" s="471" t="s">
        <v>461</v>
      </c>
      <c r="O18" s="472"/>
      <c r="P18" s="472"/>
      <c r="Q18" s="473"/>
      <c r="R18" s="471" t="s">
        <v>462</v>
      </c>
      <c r="S18" s="472"/>
      <c r="T18" s="472"/>
      <c r="U18" s="473"/>
      <c r="V18" s="471" t="s">
        <v>463</v>
      </c>
      <c r="W18" s="472"/>
      <c r="X18" s="472"/>
      <c r="Y18" s="473"/>
    </row>
    <row r="19" spans="1:25" ht="12.75" customHeight="1" x14ac:dyDescent="0.15">
      <c r="B19" s="423" t="s">
        <v>59</v>
      </c>
      <c r="C19" s="424"/>
      <c r="D19" s="425"/>
      <c r="E19" s="181" t="s">
        <v>371</v>
      </c>
      <c r="F19" s="181"/>
      <c r="G19" s="500"/>
      <c r="H19" s="501"/>
      <c r="I19" s="189" t="s">
        <v>368</v>
      </c>
      <c r="J19" s="161" t="s">
        <v>371</v>
      </c>
      <c r="K19" s="71"/>
      <c r="L19" s="113"/>
      <c r="M19" s="162" t="s">
        <v>368</v>
      </c>
      <c r="N19" s="161" t="s">
        <v>371</v>
      </c>
      <c r="O19" s="71"/>
      <c r="P19" s="113"/>
      <c r="Q19" s="162" t="s">
        <v>368</v>
      </c>
      <c r="R19" s="161" t="s">
        <v>371</v>
      </c>
      <c r="S19" s="71"/>
      <c r="T19" s="113"/>
      <c r="U19" s="162" t="s">
        <v>368</v>
      </c>
      <c r="V19" s="161" t="s">
        <v>371</v>
      </c>
      <c r="W19" s="71"/>
      <c r="X19" s="113"/>
      <c r="Y19" s="162" t="s">
        <v>368</v>
      </c>
    </row>
    <row r="20" spans="1:25" ht="12.75" customHeight="1" x14ac:dyDescent="0.15">
      <c r="A20" s="27">
        <v>1</v>
      </c>
      <c r="B20" s="470" t="s">
        <v>61</v>
      </c>
      <c r="C20" s="436" t="str">
        <f>Interview!C18</f>
        <v>Is there a software security assurance program in place?</v>
      </c>
      <c r="D20" s="437"/>
      <c r="E20" s="146" t="str">
        <f>Interview!E18</f>
        <v>No</v>
      </c>
      <c r="F20" s="495">
        <v>1</v>
      </c>
      <c r="G20" s="507">
        <f>IFERROR(VLOOKUP(E20,AnswerATBL,2,FALSE),0)</f>
        <v>0</v>
      </c>
      <c r="H20" s="504">
        <f>IFERROR(AVERAGE(G20,G21,G22),0)</f>
        <v>6.6666666666666666E-2</v>
      </c>
      <c r="I20" s="498">
        <f>SUM(H20,H24,H28)</f>
        <v>0.8833333333333333</v>
      </c>
      <c r="J20" s="163" t="s">
        <v>366</v>
      </c>
      <c r="K20" s="507">
        <f>IFERROR(VLOOKUP(J20,AnswerATBL,2,FALSE),0)</f>
        <v>0</v>
      </c>
      <c r="L20" s="504">
        <f>IFERROR(AVERAGE(K20,K21,K22),0)</f>
        <v>0.13333333333333333</v>
      </c>
      <c r="M20" s="410">
        <f>SUM(L20,L24,L28)</f>
        <v>0.7</v>
      </c>
      <c r="N20" s="163" t="s">
        <v>422</v>
      </c>
      <c r="O20" s="507">
        <f>IFERROR(VLOOKUP(N20,AnswerATBL,2,FALSE),0)</f>
        <v>0.2</v>
      </c>
      <c r="P20" s="504">
        <f>IFERROR(AVERAGE(O20,O21,O22),0)</f>
        <v>0.20000000000000004</v>
      </c>
      <c r="Q20" s="410">
        <f>SUM(P20,P24,P28)</f>
        <v>0.20000000000000004</v>
      </c>
      <c r="R20" s="163" t="s">
        <v>453</v>
      </c>
      <c r="S20" s="507">
        <f>IFERROR(VLOOKUP(R20,AnswerATBL,2,FALSE),0)</f>
        <v>0.5</v>
      </c>
      <c r="T20" s="504">
        <f>IFERROR(AVERAGE(S20,S21,S22),0)</f>
        <v>0.39999999999999997</v>
      </c>
      <c r="U20" s="410">
        <f>SUM(T20,T24,T28)</f>
        <v>0.39999999999999997</v>
      </c>
      <c r="V20" s="163" t="s">
        <v>454</v>
      </c>
      <c r="W20" s="507">
        <f>IFERROR(VLOOKUP(V20,AnswerATBL,2,FALSE),0)</f>
        <v>1</v>
      </c>
      <c r="X20" s="504">
        <f>IFERROR(AVERAGE(W20,W21,W22),0)</f>
        <v>1</v>
      </c>
      <c r="Y20" s="410">
        <f>SUM(X20,X24,X28)</f>
        <v>1</v>
      </c>
    </row>
    <row r="21" spans="1:25" ht="12.75" customHeight="1" x14ac:dyDescent="0.15">
      <c r="A21" s="27">
        <v>2</v>
      </c>
      <c r="B21" s="467"/>
      <c r="C21" s="381" t="str">
        <f>Interview!C23</f>
        <v>Are development staff aware of future plans for the assurance program?</v>
      </c>
      <c r="D21" s="382"/>
      <c r="E21" s="30" t="str">
        <f>Interview!E23</f>
        <v>No</v>
      </c>
      <c r="F21" s="496">
        <v>2</v>
      </c>
      <c r="G21" s="508">
        <f>IFERROR(VLOOKUP(E21,AnswerCTBL,2,FALSE),0)</f>
        <v>0</v>
      </c>
      <c r="H21" s="505"/>
      <c r="I21" s="499"/>
      <c r="J21" s="164" t="s">
        <v>490</v>
      </c>
      <c r="K21" s="508">
        <f>IFERROR(VLOOKUP(J21,AnswerCTBL,2,FALSE),0)</f>
        <v>0.2</v>
      </c>
      <c r="L21" s="505"/>
      <c r="M21" s="466"/>
      <c r="N21" s="164" t="s">
        <v>490</v>
      </c>
      <c r="O21" s="508">
        <f>IFERROR(VLOOKUP(N21,AnswerCTBL,2,FALSE),0)</f>
        <v>0.2</v>
      </c>
      <c r="P21" s="505"/>
      <c r="Q21" s="466"/>
      <c r="R21" s="164" t="s">
        <v>490</v>
      </c>
      <c r="S21" s="508">
        <f>IFERROR(VLOOKUP(R21,AnswerCTBL,2,FALSE),0)</f>
        <v>0.2</v>
      </c>
      <c r="T21" s="505"/>
      <c r="U21" s="466"/>
      <c r="V21" s="164" t="s">
        <v>492</v>
      </c>
      <c r="W21" s="508">
        <f>IFERROR(VLOOKUP(V21,AnswerCTBL,2,FALSE),0)</f>
        <v>1</v>
      </c>
      <c r="X21" s="505"/>
      <c r="Y21" s="466"/>
    </row>
    <row r="22" spans="1:25" ht="12.75" customHeight="1" x14ac:dyDescent="0.15">
      <c r="A22" s="27">
        <v>3</v>
      </c>
      <c r="B22" s="413"/>
      <c r="C22" s="378" t="str">
        <f>Interview!C28</f>
        <v>Do the business stakeholders understand your organization’s risk profile?</v>
      </c>
      <c r="D22" s="379"/>
      <c r="E22" s="30" t="str">
        <f>Interview!E28</f>
        <v>Yes, a small percentage are/do</v>
      </c>
      <c r="F22" s="497">
        <v>3</v>
      </c>
      <c r="G22" s="509">
        <f>IFERROR(VLOOKUP(E22,AnswerCTBL,2,FALSE),0)</f>
        <v>0.2</v>
      </c>
      <c r="H22" s="506"/>
      <c r="I22" s="10"/>
      <c r="J22" s="164" t="s">
        <v>490</v>
      </c>
      <c r="K22" s="509">
        <f>IFERROR(VLOOKUP(J22,AnswerCTBL,2,FALSE),0)</f>
        <v>0.2</v>
      </c>
      <c r="L22" s="506"/>
      <c r="M22" s="466"/>
      <c r="N22" s="164" t="s">
        <v>490</v>
      </c>
      <c r="O22" s="509">
        <f>IFERROR(VLOOKUP(N22,AnswerCTBL,2,FALSE),0)</f>
        <v>0.2</v>
      </c>
      <c r="P22" s="506"/>
      <c r="Q22" s="466"/>
      <c r="R22" s="164" t="s">
        <v>491</v>
      </c>
      <c r="S22" s="509">
        <f>IFERROR(VLOOKUP(R22,AnswerCTBL,2,FALSE),0)</f>
        <v>0.5</v>
      </c>
      <c r="T22" s="506"/>
      <c r="U22" s="466"/>
      <c r="V22" s="164" t="s">
        <v>492</v>
      </c>
      <c r="W22" s="509">
        <f>IFERROR(VLOOKUP(V22,AnswerCTBL,2,FALSE),0)</f>
        <v>1</v>
      </c>
      <c r="X22" s="506"/>
      <c r="Y22" s="466"/>
    </row>
    <row r="23" spans="1:25" ht="12.75" customHeight="1" x14ac:dyDescent="0.15">
      <c r="B23" s="312"/>
      <c r="C23" s="313"/>
      <c r="D23" s="313"/>
      <c r="E23" s="313"/>
      <c r="F23" s="313"/>
      <c r="G23" s="502"/>
      <c r="H23" s="503"/>
      <c r="I23" s="190"/>
      <c r="J23" s="165"/>
      <c r="K23" s="156"/>
      <c r="L23" s="156"/>
      <c r="M23" s="166"/>
      <c r="N23" s="165"/>
      <c r="O23" s="156"/>
      <c r="P23" s="156"/>
      <c r="Q23" s="166"/>
      <c r="R23" s="165"/>
      <c r="S23" s="156"/>
      <c r="T23" s="156"/>
      <c r="U23" s="166"/>
      <c r="V23" s="165"/>
      <c r="W23" s="156"/>
      <c r="X23" s="156"/>
      <c r="Y23" s="166"/>
    </row>
    <row r="24" spans="1:25" ht="12.75" customHeight="1" x14ac:dyDescent="0.15">
      <c r="A24" s="27">
        <v>4</v>
      </c>
      <c r="B24" s="412" t="s">
        <v>72</v>
      </c>
      <c r="C24" s="376" t="str">
        <f>Interview!C35</f>
        <v>Are many of your applications and resources categorized by risk?</v>
      </c>
      <c r="D24" s="377"/>
      <c r="E24" s="30" t="str">
        <f>Interview!E35</f>
        <v>Yes, a small percentage are/do</v>
      </c>
      <c r="F24" s="147">
        <v>4</v>
      </c>
      <c r="G24" s="507">
        <f>IFERROR(VLOOKUP(E24,AnswerCTBL,2,FALSE),0)</f>
        <v>0.2</v>
      </c>
      <c r="H24" s="504">
        <f>IFERROR(AVERAGE(G24,G25,G26),0)</f>
        <v>0.46666666666666662</v>
      </c>
      <c r="I24" s="190"/>
      <c r="J24" s="163" t="s">
        <v>490</v>
      </c>
      <c r="K24" s="507">
        <f>IFERROR(VLOOKUP(J24,AnswerCTBL,2,FALSE),0)</f>
        <v>0.2</v>
      </c>
      <c r="L24" s="504">
        <f>IFERROR(AVERAGE(K24,K25,K26),0)</f>
        <v>0.56666666666666665</v>
      </c>
      <c r="M24" s="167"/>
      <c r="N24" s="163"/>
      <c r="O24" s="507">
        <f>IFERROR(VLOOKUP(N24,AnswerCTBL,2,FALSE),0)</f>
        <v>0</v>
      </c>
      <c r="P24" s="504">
        <f>IFERROR(AVERAGE(O24,O25,O26),0)</f>
        <v>0</v>
      </c>
      <c r="Q24" s="167"/>
      <c r="R24" s="163"/>
      <c r="S24" s="507">
        <f>IFERROR(VLOOKUP(R24,AnswerCTBL,2,FALSE),0)</f>
        <v>0</v>
      </c>
      <c r="T24" s="504">
        <f>IFERROR(AVERAGE(S24,S25,S26),0)</f>
        <v>0</v>
      </c>
      <c r="U24" s="167"/>
      <c r="V24" s="163"/>
      <c r="W24" s="507">
        <f>IFERROR(VLOOKUP(V24,AnswerCTBL,2,FALSE),0)</f>
        <v>0</v>
      </c>
      <c r="X24" s="504">
        <f>IFERROR(AVERAGE(W24,W25,W26),0)</f>
        <v>0</v>
      </c>
      <c r="Y24" s="167"/>
    </row>
    <row r="25" spans="1:25" ht="12.75" customHeight="1" x14ac:dyDescent="0.15">
      <c r="A25" s="27">
        <v>5</v>
      </c>
      <c r="B25" s="467"/>
      <c r="C25" s="381" t="str">
        <f>Interview!C41</f>
        <v>Are risk ratings used to tailor the required assurance activities?</v>
      </c>
      <c r="D25" s="382"/>
      <c r="E25" s="30" t="str">
        <f>Interview!E41</f>
        <v>Yes, a small percentage are/do</v>
      </c>
      <c r="F25" s="147">
        <v>5</v>
      </c>
      <c r="G25" s="508">
        <f>IFERROR(VLOOKUP(E25,AnswerCTBL,2,FALSE),0)</f>
        <v>0.2</v>
      </c>
      <c r="H25" s="505"/>
      <c r="I25" s="190"/>
      <c r="J25" s="164" t="s">
        <v>491</v>
      </c>
      <c r="K25" s="508">
        <f>IFERROR(VLOOKUP(J25,AnswerCTBL,2,FALSE),0)</f>
        <v>0.5</v>
      </c>
      <c r="L25" s="505"/>
      <c r="M25" s="167"/>
      <c r="N25" s="164"/>
      <c r="O25" s="508">
        <f>IFERROR(VLOOKUP(N25,AnswerCTBL,2,FALSE),0)</f>
        <v>0</v>
      </c>
      <c r="P25" s="505"/>
      <c r="Q25" s="167"/>
      <c r="R25" s="164"/>
      <c r="S25" s="508">
        <f>IFERROR(VLOOKUP(R25,AnswerCTBL,2,FALSE),0)</f>
        <v>0</v>
      </c>
      <c r="T25" s="505"/>
      <c r="U25" s="167"/>
      <c r="V25" s="164"/>
      <c r="W25" s="508">
        <f>IFERROR(VLOOKUP(V25,AnswerCTBL,2,FALSE),0)</f>
        <v>0</v>
      </c>
      <c r="X25" s="505"/>
      <c r="Y25" s="167"/>
    </row>
    <row r="26" spans="1:25" ht="12" customHeight="1" x14ac:dyDescent="0.15">
      <c r="A26" s="27">
        <v>6</v>
      </c>
      <c r="B26" s="413"/>
      <c r="C26" s="468" t="str">
        <f>Interview!C44</f>
        <v>Does the organization know about what’s required based on risk ratings?</v>
      </c>
      <c r="D26" s="469"/>
      <c r="E26" s="30" t="str">
        <f>Interview!E44</f>
        <v>Yes, the majority of them are/do</v>
      </c>
      <c r="F26" s="18">
        <v>6</v>
      </c>
      <c r="G26" s="509">
        <f>IFERROR(VLOOKUP(E26,AnswerCTBL,2,FALSE),0)</f>
        <v>1</v>
      </c>
      <c r="H26" s="506"/>
      <c r="I26" s="190"/>
      <c r="J26" s="164" t="s">
        <v>492</v>
      </c>
      <c r="K26" s="509">
        <f>IFERROR(VLOOKUP(J26,AnswerCTBL,2,FALSE),0)</f>
        <v>1</v>
      </c>
      <c r="L26" s="506"/>
      <c r="M26" s="167"/>
      <c r="N26" s="164"/>
      <c r="O26" s="509">
        <f>IFERROR(VLOOKUP(N26,AnswerCTBL,2,FALSE),0)</f>
        <v>0</v>
      </c>
      <c r="P26" s="506"/>
      <c r="Q26" s="167"/>
      <c r="R26" s="164"/>
      <c r="S26" s="509">
        <f>IFERROR(VLOOKUP(R26,AnswerCTBL,2,FALSE),0)</f>
        <v>0</v>
      </c>
      <c r="T26" s="506"/>
      <c r="U26" s="167"/>
      <c r="V26" s="164"/>
      <c r="W26" s="509">
        <f>IFERROR(VLOOKUP(V26,AnswerCTBL,2,FALSE),0)</f>
        <v>0</v>
      </c>
      <c r="X26" s="506"/>
      <c r="Y26" s="167"/>
    </row>
    <row r="27" spans="1:25" ht="12.75" customHeight="1" x14ac:dyDescent="0.15">
      <c r="B27" s="312"/>
      <c r="C27" s="313"/>
      <c r="D27" s="313"/>
      <c r="E27" s="313"/>
      <c r="F27" s="313"/>
      <c r="G27" s="313"/>
      <c r="H27" s="314"/>
      <c r="I27" s="190"/>
      <c r="J27" s="165"/>
      <c r="K27" s="156"/>
      <c r="L27" s="156"/>
      <c r="M27" s="166"/>
      <c r="N27" s="165"/>
      <c r="O27" s="156"/>
      <c r="P27" s="156"/>
      <c r="Q27" s="166"/>
      <c r="R27" s="165"/>
      <c r="S27" s="156"/>
      <c r="T27" s="156"/>
      <c r="U27" s="166"/>
      <c r="V27" s="165"/>
      <c r="W27" s="156"/>
      <c r="X27" s="156"/>
      <c r="Y27" s="166"/>
    </row>
    <row r="28" spans="1:25" ht="12.75" customHeight="1" x14ac:dyDescent="0.15">
      <c r="A28" s="27">
        <v>7</v>
      </c>
      <c r="B28" s="412" t="s">
        <v>80</v>
      </c>
      <c r="C28" s="376" t="str">
        <f>Interview!C48</f>
        <v>Is per-project data for the cost of assurance activities collected?</v>
      </c>
      <c r="D28" s="377"/>
      <c r="E28" s="30" t="str">
        <f>Interview!E48</f>
        <v>Yes, a small percentage are/do</v>
      </c>
      <c r="F28" s="147">
        <v>7</v>
      </c>
      <c r="G28" s="507">
        <f>IFERROR(VLOOKUP(E28,AnswerCTBL,2,FALSE),0)</f>
        <v>0.2</v>
      </c>
      <c r="H28" s="504">
        <f>IFERROR(AVERAGE(G28,G29),0)</f>
        <v>0.35</v>
      </c>
      <c r="I28" s="190"/>
      <c r="J28" s="163"/>
      <c r="K28" s="507">
        <f>IFERROR(VLOOKUP(J28,AnswerCTBL,2,FALSE),0)</f>
        <v>0</v>
      </c>
      <c r="L28" s="504">
        <f>IFERROR(AVERAGE(K28,K29),0)</f>
        <v>0</v>
      </c>
      <c r="M28" s="167"/>
      <c r="N28" s="163"/>
      <c r="O28" s="507">
        <f>IFERROR(VLOOKUP(N28,AnswerCTBL,2,FALSE),0)</f>
        <v>0</v>
      </c>
      <c r="P28" s="504">
        <f>IFERROR(AVERAGE(O28,O29),0)</f>
        <v>0</v>
      </c>
      <c r="Q28" s="167"/>
      <c r="R28" s="163"/>
      <c r="S28" s="507">
        <f>IFERROR(VLOOKUP(R28,AnswerCTBL,2,FALSE),0)</f>
        <v>0</v>
      </c>
      <c r="T28" s="504">
        <f>IFERROR(AVERAGE(S28,S29),0)</f>
        <v>0</v>
      </c>
      <c r="U28" s="167"/>
      <c r="V28" s="163"/>
      <c r="W28" s="507">
        <f>IFERROR(VLOOKUP(V28,AnswerCTBL,2,FALSE),0)</f>
        <v>0</v>
      </c>
      <c r="X28" s="504">
        <f>IFERROR(AVERAGE(W28,W29),0)</f>
        <v>0</v>
      </c>
      <c r="Y28" s="167"/>
    </row>
    <row r="29" spans="1:25" ht="12.75" customHeight="1" x14ac:dyDescent="0.15">
      <c r="A29" s="27">
        <v>8</v>
      </c>
      <c r="B29" s="413"/>
      <c r="C29" s="378" t="str">
        <f>Interview!C56</f>
        <v>Does your organization regularly compare your security spend with that of other organizations?</v>
      </c>
      <c r="D29" s="379"/>
      <c r="E29" s="30" t="str">
        <f>Interview!E56</f>
        <v>Yes, we do it every few years</v>
      </c>
      <c r="F29" s="18">
        <v>8</v>
      </c>
      <c r="G29" s="509">
        <f>IFERROR(VLOOKUP(E29,AnswerDTBL,2,FALSE),0)</f>
        <v>0.5</v>
      </c>
      <c r="H29" s="505"/>
      <c r="I29" s="190"/>
      <c r="J29" s="164"/>
      <c r="K29" s="508">
        <f>IFERROR(VLOOKUP(J29,AnswerDTBL,2,FALSE),0)</f>
        <v>0</v>
      </c>
      <c r="L29" s="505"/>
      <c r="M29" s="167"/>
      <c r="N29" s="164"/>
      <c r="O29" s="508">
        <f>IFERROR(VLOOKUP(N29,AnswerDTBL,2,FALSE),0)</f>
        <v>0</v>
      </c>
      <c r="P29" s="505"/>
      <c r="Q29" s="167"/>
      <c r="R29" s="164"/>
      <c r="S29" s="508">
        <f>IFERROR(VLOOKUP(R29,AnswerDTBL,2,FALSE),0)</f>
        <v>0</v>
      </c>
      <c r="T29" s="505"/>
      <c r="U29" s="167"/>
      <c r="V29" s="164"/>
      <c r="W29" s="508">
        <f>IFERROR(VLOOKUP(V29,AnswerDTBL,2,FALSE),0)</f>
        <v>0</v>
      </c>
      <c r="X29" s="505"/>
      <c r="Y29" s="167"/>
    </row>
    <row r="30" spans="1:25" ht="12.75" customHeight="1" x14ac:dyDescent="0.15">
      <c r="B30" s="400" t="s">
        <v>90</v>
      </c>
      <c r="C30" s="401"/>
      <c r="D30" s="402"/>
      <c r="E30" s="134" t="s">
        <v>371</v>
      </c>
      <c r="F30" s="135"/>
      <c r="G30" s="135"/>
      <c r="H30" s="136"/>
      <c r="I30" s="191" t="s">
        <v>368</v>
      </c>
      <c r="J30" s="168" t="s">
        <v>371</v>
      </c>
      <c r="K30" s="155"/>
      <c r="L30" s="155"/>
      <c r="M30" s="169" t="s">
        <v>368</v>
      </c>
      <c r="N30" s="168" t="s">
        <v>371</v>
      </c>
      <c r="O30" s="155"/>
      <c r="P30" s="155"/>
      <c r="Q30" s="169" t="s">
        <v>368</v>
      </c>
      <c r="R30" s="168" t="s">
        <v>371</v>
      </c>
      <c r="S30" s="155"/>
      <c r="T30" s="155"/>
      <c r="U30" s="169" t="s">
        <v>368</v>
      </c>
      <c r="V30" s="168" t="s">
        <v>371</v>
      </c>
      <c r="W30" s="155"/>
      <c r="X30" s="155"/>
      <c r="Y30" s="169" t="s">
        <v>368</v>
      </c>
    </row>
    <row r="31" spans="1:25" ht="12.75" customHeight="1" x14ac:dyDescent="0.15">
      <c r="A31" s="27">
        <v>9</v>
      </c>
      <c r="B31" s="412" t="s">
        <v>91</v>
      </c>
      <c r="C31" s="376" t="str">
        <f>Interview!C62</f>
        <v>Do project stakeholders know their project’s compliance status?</v>
      </c>
      <c r="D31" s="377"/>
      <c r="E31" s="30" t="str">
        <f>Interview!E62</f>
        <v>Yes, a small percentage are/do</v>
      </c>
      <c r="F31" s="147">
        <v>9</v>
      </c>
      <c r="G31" s="507">
        <f>IFERROR(VLOOKUP(E31,AnswerCTBL,2,FALSE),0)</f>
        <v>0.2</v>
      </c>
      <c r="H31" s="504">
        <f>IFERROR(AVERAGE(G31,G32),0)</f>
        <v>0.6</v>
      </c>
      <c r="I31" s="408">
        <f>SUM(H31,H34,H37)</f>
        <v>1.1499999999999999</v>
      </c>
      <c r="J31" s="164"/>
      <c r="K31" s="507">
        <f>IFERROR(VLOOKUP(J31,AnswerCTBL,2,FALSE),0)</f>
        <v>0</v>
      </c>
      <c r="L31" s="504">
        <f>IFERROR(AVERAGE(K31,K32),0)</f>
        <v>0</v>
      </c>
      <c r="M31" s="410">
        <f>SUM(L31,L34,L37)</f>
        <v>0</v>
      </c>
      <c r="N31" s="164"/>
      <c r="O31" s="507">
        <f>IFERROR(VLOOKUP(N31,AnswerCTBL,2,FALSE),0)</f>
        <v>0</v>
      </c>
      <c r="P31" s="504">
        <f>IFERROR(AVERAGE(O31,O32),0)</f>
        <v>0</v>
      </c>
      <c r="Q31" s="410">
        <f>SUM(P31,P34,P37)</f>
        <v>0</v>
      </c>
      <c r="R31" s="164"/>
      <c r="S31" s="507">
        <f>IFERROR(VLOOKUP(R31,AnswerCTBL,2,FALSE),0)</f>
        <v>0</v>
      </c>
      <c r="T31" s="504">
        <f>IFERROR(AVERAGE(S31,S32),0)</f>
        <v>0</v>
      </c>
      <c r="U31" s="410">
        <f>SUM(T31,T34,T37)</f>
        <v>0</v>
      </c>
      <c r="V31" s="164"/>
      <c r="W31" s="507">
        <f>IFERROR(VLOOKUP(V31,AnswerCTBL,2,FALSE),0)</f>
        <v>0</v>
      </c>
      <c r="X31" s="504">
        <f>IFERROR(AVERAGE(W31,W32),0)</f>
        <v>0</v>
      </c>
      <c r="Y31" s="410">
        <f>SUM(X31,X34,X37)</f>
        <v>0</v>
      </c>
    </row>
    <row r="32" spans="1:25" ht="12.75" customHeight="1" x14ac:dyDescent="0.15">
      <c r="A32" s="27">
        <v>10</v>
      </c>
      <c r="B32" s="413"/>
      <c r="C32" s="378" t="str">
        <f>Interview!C65</f>
        <v>Are compliance requirements specifically considered by project teams?</v>
      </c>
      <c r="D32" s="379"/>
      <c r="E32" s="30" t="str">
        <f>Interview!E65</f>
        <v>No, it is not applicable</v>
      </c>
      <c r="F32" s="18">
        <v>10</v>
      </c>
      <c r="G32" s="509">
        <f>IFERROR(VLOOKUP(E32,AnswerETBL,2,FALSE),0)</f>
        <v>1</v>
      </c>
      <c r="H32" s="505"/>
      <c r="I32" s="409"/>
      <c r="J32" s="164"/>
      <c r="K32" s="508">
        <f>IFERROR(VLOOKUP(J32,AnswerETBL,2,FALSE),0)</f>
        <v>0</v>
      </c>
      <c r="L32" s="505"/>
      <c r="M32" s="411"/>
      <c r="N32" s="164"/>
      <c r="O32" s="508">
        <f>IFERROR(VLOOKUP(N32,AnswerETBL,2,FALSE),0)</f>
        <v>0</v>
      </c>
      <c r="P32" s="505"/>
      <c r="Q32" s="411"/>
      <c r="R32" s="164"/>
      <c r="S32" s="508">
        <f>IFERROR(VLOOKUP(R32,AnswerETBL,2,FALSE),0)</f>
        <v>0</v>
      </c>
      <c r="T32" s="505"/>
      <c r="U32" s="411"/>
      <c r="V32" s="164"/>
      <c r="W32" s="508">
        <f>IFERROR(VLOOKUP(V32,AnswerETBL,2,FALSE),0)</f>
        <v>0</v>
      </c>
      <c r="X32" s="505"/>
      <c r="Y32" s="411"/>
    </row>
    <row r="33" spans="1:25" ht="12.75" customHeight="1" x14ac:dyDescent="0.15">
      <c r="B33" s="312"/>
      <c r="C33" s="313"/>
      <c r="D33" s="313"/>
      <c r="E33" s="313"/>
      <c r="F33" s="313"/>
      <c r="G33" s="313"/>
      <c r="H33" s="314"/>
      <c r="I33" s="190"/>
      <c r="J33" s="165"/>
      <c r="K33" s="156"/>
      <c r="L33" s="156"/>
      <c r="M33" s="166"/>
      <c r="N33" s="165"/>
      <c r="O33" s="156"/>
      <c r="P33" s="156"/>
      <c r="Q33" s="166"/>
      <c r="R33" s="165"/>
      <c r="S33" s="156"/>
      <c r="T33" s="156"/>
      <c r="U33" s="166"/>
      <c r="V33" s="165"/>
      <c r="W33" s="156"/>
      <c r="X33" s="156"/>
      <c r="Y33" s="166"/>
    </row>
    <row r="34" spans="1:25" ht="12.75" customHeight="1" x14ac:dyDescent="0.15">
      <c r="A34" s="27">
        <v>11</v>
      </c>
      <c r="B34" s="412" t="s">
        <v>99</v>
      </c>
      <c r="C34" s="376" t="str">
        <f>Interview!C73</f>
        <v>Does the organization utilize a set of policies and standards to control software development?</v>
      </c>
      <c r="D34" s="377"/>
      <c r="E34" s="30" t="str">
        <f>Interview!E73</f>
        <v>Yes, teams write/run their own</v>
      </c>
      <c r="F34" s="147">
        <v>11</v>
      </c>
      <c r="G34" s="507">
        <f>IFERROR(VLOOKUP(E34,AnswerFTBL,2,FALSE),0)</f>
        <v>0.2</v>
      </c>
      <c r="H34" s="504">
        <f>IFERROR(AVERAGE(G34,G35),0)</f>
        <v>0.2</v>
      </c>
      <c r="I34" s="190"/>
      <c r="J34" s="164"/>
      <c r="K34" s="507">
        <f>IFERROR(VLOOKUP(J34,AnswerFTBL,2,FALSE),0)</f>
        <v>0</v>
      </c>
      <c r="L34" s="504">
        <f>IFERROR(AVERAGE(K34,K35),0)</f>
        <v>0</v>
      </c>
      <c r="M34" s="167"/>
      <c r="N34" s="164"/>
      <c r="O34" s="507">
        <f>IFERROR(VLOOKUP(N34,AnswerFTBL,2,FALSE),0)</f>
        <v>0</v>
      </c>
      <c r="P34" s="504">
        <f>IFERROR(AVERAGE(O34,O35),0)</f>
        <v>0</v>
      </c>
      <c r="Q34" s="167"/>
      <c r="R34" s="164"/>
      <c r="S34" s="507">
        <f>IFERROR(VLOOKUP(R34,AnswerFTBL,2,FALSE),0)</f>
        <v>0</v>
      </c>
      <c r="T34" s="504">
        <f>IFERROR(AVERAGE(S34,S35),0)</f>
        <v>0</v>
      </c>
      <c r="U34" s="167"/>
      <c r="V34" s="164"/>
      <c r="W34" s="507">
        <f>IFERROR(VLOOKUP(V34,AnswerFTBL,2,FALSE),0)</f>
        <v>0</v>
      </c>
      <c r="X34" s="504">
        <f>IFERROR(AVERAGE(W34,W35),0)</f>
        <v>0</v>
      </c>
      <c r="Y34" s="167"/>
    </row>
    <row r="35" spans="1:25" ht="12.75" customHeight="1" x14ac:dyDescent="0.15">
      <c r="A35" s="27">
        <v>12</v>
      </c>
      <c r="B35" s="413"/>
      <c r="C35" s="378" t="str">
        <f>Interview!C81</f>
        <v>Are project teams able to request an audit for compliance with policies and standards?</v>
      </c>
      <c r="D35" s="379"/>
      <c r="E35" s="30" t="str">
        <f>Interview!E81</f>
        <v>Yes, a small percentage are/do</v>
      </c>
      <c r="F35" s="18">
        <v>12</v>
      </c>
      <c r="G35" s="509">
        <f>IFERROR(VLOOKUP(E35,AnswerCTBL,2,FALSE),0)</f>
        <v>0.2</v>
      </c>
      <c r="H35" s="505"/>
      <c r="I35" s="190"/>
      <c r="J35" s="164"/>
      <c r="K35" s="508">
        <f>IFERROR(VLOOKUP(J35,AnswerCTBL,2,FALSE),0)</f>
        <v>0</v>
      </c>
      <c r="L35" s="505"/>
      <c r="M35" s="167"/>
      <c r="N35" s="164"/>
      <c r="O35" s="508">
        <f>IFERROR(VLOOKUP(N35,AnswerCTBL,2,FALSE),0)</f>
        <v>0</v>
      </c>
      <c r="P35" s="505"/>
      <c r="Q35" s="167"/>
      <c r="R35" s="164"/>
      <c r="S35" s="508">
        <f>IFERROR(VLOOKUP(R35,AnswerCTBL,2,FALSE),0)</f>
        <v>0</v>
      </c>
      <c r="T35" s="505"/>
      <c r="U35" s="167"/>
      <c r="V35" s="164"/>
      <c r="W35" s="508">
        <f>IFERROR(VLOOKUP(V35,AnswerCTBL,2,FALSE),0)</f>
        <v>0</v>
      </c>
      <c r="X35" s="505"/>
      <c r="Y35" s="167"/>
    </row>
    <row r="36" spans="1:25" ht="12.75" customHeight="1" x14ac:dyDescent="0.15">
      <c r="B36" s="312"/>
      <c r="C36" s="313"/>
      <c r="D36" s="313"/>
      <c r="E36" s="313"/>
      <c r="F36" s="313"/>
      <c r="G36" s="313"/>
      <c r="H36" s="314"/>
      <c r="I36" s="190"/>
      <c r="J36" s="165"/>
      <c r="K36" s="154"/>
      <c r="L36" s="154"/>
      <c r="M36" s="170"/>
      <c r="N36" s="165"/>
      <c r="O36" s="154"/>
      <c r="P36" s="154"/>
      <c r="Q36" s="170"/>
      <c r="R36" s="165"/>
      <c r="S36" s="154"/>
      <c r="T36" s="154"/>
      <c r="U36" s="170"/>
      <c r="V36" s="165"/>
      <c r="W36" s="154"/>
      <c r="X36" s="154"/>
      <c r="Y36" s="170"/>
    </row>
    <row r="37" spans="1:25" ht="12.75" customHeight="1" x14ac:dyDescent="0.15">
      <c r="A37" s="27">
        <v>13</v>
      </c>
      <c r="B37" s="412" t="s">
        <v>113</v>
      </c>
      <c r="C37" s="376" t="str">
        <f>Interview!C89</f>
        <v>Are projects periodically audited to ensure a baseline of compliance with policies and standards?</v>
      </c>
      <c r="D37" s="377"/>
      <c r="E37" s="30" t="str">
        <f>Interview!E89</f>
        <v>Yes, a small percentage are/do</v>
      </c>
      <c r="F37" s="147">
        <v>13</v>
      </c>
      <c r="G37" s="507">
        <f>IFERROR(VLOOKUP(E37,AnswerCTBL,2,FALSE),0)</f>
        <v>0.2</v>
      </c>
      <c r="H37" s="504">
        <f>IFERROR(AVERAGE(G37,G38),0)</f>
        <v>0.35</v>
      </c>
      <c r="I37" s="190"/>
      <c r="J37" s="163"/>
      <c r="K37" s="507">
        <f>IFERROR(VLOOKUP(J37,AnswerCTBL,2,FALSE),0)</f>
        <v>0</v>
      </c>
      <c r="L37" s="504">
        <f>IFERROR(AVERAGE(K37,K38),0)</f>
        <v>0</v>
      </c>
      <c r="M37" s="167"/>
      <c r="N37" s="163"/>
      <c r="O37" s="507">
        <f>IFERROR(VLOOKUP(N37,AnswerCTBL,2,FALSE),0)</f>
        <v>0</v>
      </c>
      <c r="P37" s="504">
        <f>IFERROR(AVERAGE(O37,O38),0)</f>
        <v>0</v>
      </c>
      <c r="Q37" s="167"/>
      <c r="R37" s="163"/>
      <c r="S37" s="507">
        <f>IFERROR(VLOOKUP(R37,AnswerCTBL,2,FALSE),0)</f>
        <v>0</v>
      </c>
      <c r="T37" s="504">
        <f>IFERROR(AVERAGE(S37,S38),0)</f>
        <v>0</v>
      </c>
      <c r="U37" s="167"/>
      <c r="V37" s="163"/>
      <c r="W37" s="507">
        <f>IFERROR(VLOOKUP(V37,AnswerCTBL,2,FALSE),0)</f>
        <v>0</v>
      </c>
      <c r="X37" s="504">
        <f>IFERROR(AVERAGE(W37,W38),0)</f>
        <v>0</v>
      </c>
      <c r="Y37" s="167"/>
    </row>
    <row r="38" spans="1:25" ht="12.75" customHeight="1" x14ac:dyDescent="0.15">
      <c r="A38" s="27">
        <v>14</v>
      </c>
      <c r="B38" s="413"/>
      <c r="C38" s="378" t="str">
        <f>Interview!C94</f>
        <v>Does the organization systematically use audits to collect and control compliance evidence?</v>
      </c>
      <c r="D38" s="379"/>
      <c r="E38" s="30" t="str">
        <f>Interview!E94</f>
        <v>Yes, across the organization</v>
      </c>
      <c r="F38" s="18">
        <v>14</v>
      </c>
      <c r="G38" s="509">
        <f>IFERROR(VLOOKUP(E38,AnswerGTBL,2,FALSE),0)</f>
        <v>0.5</v>
      </c>
      <c r="H38" s="505"/>
      <c r="I38" s="190"/>
      <c r="J38" s="164"/>
      <c r="K38" s="508">
        <f>IFERROR(VLOOKUP(J38,AnswerGTBL,2,FALSE),0)</f>
        <v>0</v>
      </c>
      <c r="L38" s="505"/>
      <c r="M38" s="167"/>
      <c r="N38" s="164"/>
      <c r="O38" s="508">
        <f>IFERROR(VLOOKUP(N38,AnswerGTBL,2,FALSE),0)</f>
        <v>0</v>
      </c>
      <c r="P38" s="505"/>
      <c r="Q38" s="167"/>
      <c r="R38" s="164"/>
      <c r="S38" s="508">
        <f>IFERROR(VLOOKUP(R38,AnswerGTBL,2,FALSE),0)</f>
        <v>0</v>
      </c>
      <c r="T38" s="505"/>
      <c r="U38" s="167"/>
      <c r="V38" s="164"/>
      <c r="W38" s="508">
        <f>IFERROR(VLOOKUP(V38,AnswerGTBL,2,FALSE),0)</f>
        <v>0</v>
      </c>
      <c r="X38" s="505"/>
      <c r="Y38" s="167"/>
    </row>
    <row r="39" spans="1:25" ht="12.75" customHeight="1" x14ac:dyDescent="0.15">
      <c r="B39" s="400" t="s">
        <v>122</v>
      </c>
      <c r="C39" s="401"/>
      <c r="D39" s="402"/>
      <c r="E39" s="134" t="s">
        <v>371</v>
      </c>
      <c r="F39" s="135"/>
      <c r="G39" s="135"/>
      <c r="H39" s="136"/>
      <c r="I39" s="191" t="s">
        <v>368</v>
      </c>
      <c r="J39" s="168" t="s">
        <v>371</v>
      </c>
      <c r="K39" s="155"/>
      <c r="L39" s="155"/>
      <c r="M39" s="169" t="s">
        <v>368</v>
      </c>
      <c r="N39" s="168" t="s">
        <v>371</v>
      </c>
      <c r="O39" s="155"/>
      <c r="P39" s="155"/>
      <c r="Q39" s="169" t="s">
        <v>368</v>
      </c>
      <c r="R39" s="168" t="s">
        <v>371</v>
      </c>
      <c r="S39" s="155"/>
      <c r="T39" s="155"/>
      <c r="U39" s="169" t="s">
        <v>368</v>
      </c>
      <c r="V39" s="168"/>
      <c r="W39" s="155"/>
      <c r="X39" s="155"/>
      <c r="Y39" s="169" t="s">
        <v>368</v>
      </c>
    </row>
    <row r="40" spans="1:25" ht="12.75" customHeight="1" x14ac:dyDescent="0.15">
      <c r="A40" s="27">
        <v>15</v>
      </c>
      <c r="B40" s="412" t="s">
        <v>123</v>
      </c>
      <c r="C40" s="376" t="str">
        <f>Interview!C100</f>
        <v>Have developers been given high-level security awareness training?</v>
      </c>
      <c r="D40" s="377"/>
      <c r="E40" s="30" t="str">
        <f>Interview!E100</f>
        <v>Yes, we did it once</v>
      </c>
      <c r="F40" s="147">
        <v>15</v>
      </c>
      <c r="G40" s="507">
        <f>IFERROR(VLOOKUP(E40,AnswerDTBL,2,FALSE),0)</f>
        <v>0.2</v>
      </c>
      <c r="H40" s="504">
        <f>IFERROR(AVERAGE(G40,G41),0)</f>
        <v>0.2</v>
      </c>
      <c r="I40" s="408">
        <f>SUM(H40,H43,H46)</f>
        <v>0.9</v>
      </c>
      <c r="J40" s="164"/>
      <c r="K40" s="507">
        <f>IFERROR(VLOOKUP(J40,AnswerDTBL,2,FALSE),0)</f>
        <v>0</v>
      </c>
      <c r="L40" s="504">
        <f>IFERROR(AVERAGE(K40,K41),0)</f>
        <v>0</v>
      </c>
      <c r="M40" s="410">
        <f>SUM(L40,L43,L46)</f>
        <v>0</v>
      </c>
      <c r="N40" s="164"/>
      <c r="O40" s="507">
        <f>IFERROR(VLOOKUP(N40,AnswerDTBL,2,FALSE),0)</f>
        <v>0</v>
      </c>
      <c r="P40" s="504">
        <f>IFERROR(AVERAGE(O40,O41),0)</f>
        <v>0</v>
      </c>
      <c r="Q40" s="410">
        <f>SUM(P40,P43,P46)</f>
        <v>0</v>
      </c>
      <c r="R40" s="164"/>
      <c r="S40" s="507">
        <f>IFERROR(VLOOKUP(R40,AnswerDTBL,2,FALSE),0)</f>
        <v>0</v>
      </c>
      <c r="T40" s="504">
        <f>IFERROR(AVERAGE(S40,S41),0)</f>
        <v>0</v>
      </c>
      <c r="U40" s="410">
        <f>SUM(T40,T43,T46)</f>
        <v>0</v>
      </c>
      <c r="V40" s="164"/>
      <c r="W40" s="507">
        <f>IFERROR(VLOOKUP(V40,AnswerDTBL,2,FALSE),0)</f>
        <v>0</v>
      </c>
      <c r="X40" s="504">
        <f>IFERROR(AVERAGE(W40,W41),0)</f>
        <v>0</v>
      </c>
      <c r="Y40" s="410">
        <f>SUM(X40,X43,X46)</f>
        <v>0</v>
      </c>
    </row>
    <row r="41" spans="1:25" ht="12.75" customHeight="1" x14ac:dyDescent="0.15">
      <c r="A41" s="27">
        <v>16</v>
      </c>
      <c r="B41" s="413"/>
      <c r="C41" s="378" t="str">
        <f>Interview!C105</f>
        <v>Does each project team understand where to find secure development best-practices and guidance?</v>
      </c>
      <c r="D41" s="379"/>
      <c r="E41" s="30" t="str">
        <f>Interview!E105</f>
        <v>Yes, a small percentage are/do</v>
      </c>
      <c r="F41" s="18">
        <v>16</v>
      </c>
      <c r="G41" s="509">
        <f>IFERROR(VLOOKUP(E41,AnswerCTBL,2,FALSE),0)</f>
        <v>0.2</v>
      </c>
      <c r="H41" s="505"/>
      <c r="I41" s="409"/>
      <c r="J41" s="164"/>
      <c r="K41" s="508">
        <f>IFERROR(VLOOKUP(J41,AnswerCTBL,2,FALSE),0)</f>
        <v>0</v>
      </c>
      <c r="L41" s="505"/>
      <c r="M41" s="411"/>
      <c r="N41" s="164"/>
      <c r="O41" s="508">
        <f>IFERROR(VLOOKUP(N41,AnswerCTBL,2,FALSE),0)</f>
        <v>0</v>
      </c>
      <c r="P41" s="505"/>
      <c r="Q41" s="411"/>
      <c r="R41" s="164"/>
      <c r="S41" s="508">
        <f>IFERROR(VLOOKUP(R41,AnswerCTBL,2,FALSE),0)</f>
        <v>0</v>
      </c>
      <c r="T41" s="505"/>
      <c r="U41" s="411"/>
      <c r="V41" s="164"/>
      <c r="W41" s="508">
        <f>IFERROR(VLOOKUP(V41,AnswerCTBL,2,FALSE),0)</f>
        <v>0</v>
      </c>
      <c r="X41" s="505"/>
      <c r="Y41" s="411"/>
    </row>
    <row r="42" spans="1:25" ht="12.75" customHeight="1" x14ac:dyDescent="0.15">
      <c r="B42" s="312"/>
      <c r="C42" s="313"/>
      <c r="D42" s="313"/>
      <c r="E42" s="313"/>
      <c r="F42" s="313"/>
      <c r="G42" s="313"/>
      <c r="H42" s="314"/>
      <c r="I42" s="190"/>
      <c r="J42" s="165"/>
      <c r="K42" s="154"/>
      <c r="L42" s="154"/>
      <c r="M42" s="170"/>
      <c r="N42" s="165"/>
      <c r="O42" s="154"/>
      <c r="P42" s="154"/>
      <c r="Q42" s="170"/>
      <c r="R42" s="165"/>
      <c r="S42" s="154"/>
      <c r="T42" s="154"/>
      <c r="U42" s="170"/>
      <c r="V42" s="165"/>
      <c r="W42" s="154"/>
      <c r="X42" s="154"/>
      <c r="Y42" s="170"/>
    </row>
    <row r="43" spans="1:25" ht="12.75" customHeight="1" x14ac:dyDescent="0.15">
      <c r="A43" s="27">
        <v>17</v>
      </c>
      <c r="B43" s="412" t="s">
        <v>130</v>
      </c>
      <c r="C43" s="376" t="str">
        <f>Interview!C111</f>
        <v>Are those involved in the development process given role-specific security training and guidance?</v>
      </c>
      <c r="D43" s="377"/>
      <c r="E43" s="30" t="str">
        <f>Interview!E111</f>
        <v>Yes, at least half of them are/do</v>
      </c>
      <c r="F43" s="147">
        <v>17</v>
      </c>
      <c r="G43" s="507">
        <f>IFERROR(VLOOKUP(E43,AnswerCTBL,2,FALSE),0)</f>
        <v>0.5</v>
      </c>
      <c r="H43" s="504">
        <f>IFERROR(AVERAGE(G43,G44),0)</f>
        <v>0.35</v>
      </c>
      <c r="I43" s="190"/>
      <c r="J43" s="163"/>
      <c r="K43" s="507">
        <f>IFERROR(VLOOKUP(J43,AnswerCTBL,2,FALSE),0)</f>
        <v>0</v>
      </c>
      <c r="L43" s="504">
        <f>IFERROR(AVERAGE(K43,K44),0)</f>
        <v>0</v>
      </c>
      <c r="M43" s="167"/>
      <c r="N43" s="163"/>
      <c r="O43" s="507">
        <f>IFERROR(VLOOKUP(N43,AnswerCTBL,2,FALSE),0)</f>
        <v>0</v>
      </c>
      <c r="P43" s="504">
        <f>IFERROR(AVERAGE(O43,O44),0)</f>
        <v>0</v>
      </c>
      <c r="Q43" s="167"/>
      <c r="R43" s="163"/>
      <c r="S43" s="507">
        <f>IFERROR(VLOOKUP(R43,AnswerCTBL,2,FALSE),0)</f>
        <v>0</v>
      </c>
      <c r="T43" s="504">
        <f>IFERROR(AVERAGE(S43,S44),0)</f>
        <v>0</v>
      </c>
      <c r="U43" s="167"/>
      <c r="V43" s="163"/>
      <c r="W43" s="507">
        <f>IFERROR(VLOOKUP(V43,AnswerCTBL,2,FALSE),0)</f>
        <v>0</v>
      </c>
      <c r="X43" s="504">
        <f>IFERROR(AVERAGE(W43,W44),0)</f>
        <v>0</v>
      </c>
      <c r="Y43" s="167"/>
    </row>
    <row r="44" spans="1:25" ht="12.75" customHeight="1" x14ac:dyDescent="0.15">
      <c r="A44" s="27">
        <v>18</v>
      </c>
      <c r="B44" s="413"/>
      <c r="C44" s="378" t="str">
        <f>Interview!C118</f>
        <v>Are stakeholders able to pull in security coaches for use on projects?</v>
      </c>
      <c r="D44" s="379"/>
      <c r="E44" s="30" t="str">
        <f>Interview!E118</f>
        <v>Yes, a small percentage are/do</v>
      </c>
      <c r="F44" s="18">
        <v>18</v>
      </c>
      <c r="G44" s="509">
        <f>IFERROR(VLOOKUP(E44,AnswerCTBL,2,FALSE),0)</f>
        <v>0.2</v>
      </c>
      <c r="H44" s="505"/>
      <c r="I44" s="190"/>
      <c r="J44" s="164"/>
      <c r="K44" s="508">
        <f>IFERROR(VLOOKUP(J44,AnswerCTBL,2,FALSE),0)</f>
        <v>0</v>
      </c>
      <c r="L44" s="505"/>
      <c r="M44" s="167"/>
      <c r="N44" s="164"/>
      <c r="O44" s="508">
        <f>IFERROR(VLOOKUP(N44,AnswerCTBL,2,FALSE),0)</f>
        <v>0</v>
      </c>
      <c r="P44" s="505"/>
      <c r="Q44" s="167"/>
      <c r="R44" s="164"/>
      <c r="S44" s="508">
        <f>IFERROR(VLOOKUP(R44,AnswerCTBL,2,FALSE),0)</f>
        <v>0</v>
      </c>
      <c r="T44" s="505"/>
      <c r="U44" s="167"/>
      <c r="V44" s="164"/>
      <c r="W44" s="508">
        <f>IFERROR(VLOOKUP(V44,AnswerCTBL,2,FALSE),0)</f>
        <v>0</v>
      </c>
      <c r="X44" s="505"/>
      <c r="Y44" s="167"/>
    </row>
    <row r="45" spans="1:25" ht="12.75" customHeight="1" x14ac:dyDescent="0.15">
      <c r="B45" s="312"/>
      <c r="C45" s="313"/>
      <c r="D45" s="313"/>
      <c r="E45" s="313"/>
      <c r="F45" s="313"/>
      <c r="G45" s="313"/>
      <c r="H45" s="314"/>
      <c r="I45" s="190"/>
      <c r="J45" s="165"/>
      <c r="K45" s="154"/>
      <c r="L45" s="154"/>
      <c r="M45" s="170"/>
      <c r="N45" s="165"/>
      <c r="O45" s="154"/>
      <c r="P45" s="154"/>
      <c r="Q45" s="170"/>
      <c r="R45" s="165"/>
      <c r="S45" s="154"/>
      <c r="T45" s="154"/>
      <c r="U45" s="170"/>
      <c r="V45" s="165"/>
      <c r="W45" s="154"/>
      <c r="X45" s="154"/>
      <c r="Y45" s="170"/>
    </row>
    <row r="46" spans="1:25" ht="12.75" customHeight="1" x14ac:dyDescent="0.15">
      <c r="A46" s="27">
        <v>19</v>
      </c>
      <c r="B46" s="412" t="s">
        <v>139</v>
      </c>
      <c r="C46" s="376" t="str">
        <f>Interview!C124</f>
        <v>Is security-related guidance centrally controlled and consistently distributed throughout the organization?</v>
      </c>
      <c r="D46" s="377"/>
      <c r="E46" s="30" t="str">
        <f>Interview!E124</f>
        <v>Yes, teams write/run their own</v>
      </c>
      <c r="F46" s="147">
        <v>19</v>
      </c>
      <c r="G46" s="507">
        <f>IFERROR(VLOOKUP(E46,AnswerFTBL,2,FALSE),0)</f>
        <v>0.2</v>
      </c>
      <c r="H46" s="504">
        <f>IFERROR(AVERAGE(G46,G47),0)</f>
        <v>0.35</v>
      </c>
      <c r="I46" s="190"/>
      <c r="J46" s="163"/>
      <c r="K46" s="507">
        <f>IFERROR(VLOOKUP(J46,AnswerFTBL,2,FALSE),0)</f>
        <v>0</v>
      </c>
      <c r="L46" s="504">
        <f>IFERROR(AVERAGE(K46,K47),0)</f>
        <v>0</v>
      </c>
      <c r="M46" s="167"/>
      <c r="N46" s="163"/>
      <c r="O46" s="507">
        <f>IFERROR(VLOOKUP(N46,AnswerFTBL,2,FALSE),0)</f>
        <v>0</v>
      </c>
      <c r="P46" s="504">
        <f>IFERROR(AVERAGE(O46,O47),0)</f>
        <v>0</v>
      </c>
      <c r="Q46" s="167"/>
      <c r="R46" s="163"/>
      <c r="S46" s="507">
        <f>IFERROR(VLOOKUP(R46,AnswerFTBL,2,FALSE),0)</f>
        <v>0</v>
      </c>
      <c r="T46" s="504">
        <f>IFERROR(AVERAGE(S46,S47),0)</f>
        <v>0</v>
      </c>
      <c r="U46" s="167"/>
      <c r="V46" s="163"/>
      <c r="W46" s="507">
        <f>IFERROR(VLOOKUP(V46,AnswerFTBL,2,FALSE),0)</f>
        <v>0</v>
      </c>
      <c r="X46" s="504">
        <f>IFERROR(AVERAGE(W46,W47),0)</f>
        <v>0</v>
      </c>
      <c r="Y46" s="167"/>
    </row>
    <row r="47" spans="1:25" ht="12.75" customHeight="1" x14ac:dyDescent="0.15">
      <c r="A47" s="27">
        <v>20</v>
      </c>
      <c r="B47" s="413"/>
      <c r="C47" s="378" t="str">
        <f>Interview!C130</f>
        <v>Are developers tested to ensure a baseline skill-set for secure development practices?</v>
      </c>
      <c r="D47" s="379"/>
      <c r="E47" s="31" t="str">
        <f>Interview!E130</f>
        <v>Yes, we do it every few years</v>
      </c>
      <c r="F47" s="145">
        <v>20</v>
      </c>
      <c r="G47" s="509">
        <f>IFERROR(VLOOKUP(E47,AnswerDTBL,2,FALSE),0)</f>
        <v>0.5</v>
      </c>
      <c r="H47" s="505"/>
      <c r="I47" s="192"/>
      <c r="J47" s="164"/>
      <c r="K47" s="508">
        <f>IFERROR(VLOOKUP(J47,AnswerDTBL,2,FALSE),0)</f>
        <v>0</v>
      </c>
      <c r="L47" s="505"/>
      <c r="M47" s="167"/>
      <c r="N47" s="164"/>
      <c r="O47" s="508">
        <f>IFERROR(VLOOKUP(N47,AnswerDTBL,2,FALSE),0)</f>
        <v>0</v>
      </c>
      <c r="P47" s="505"/>
      <c r="Q47" s="167"/>
      <c r="R47" s="164"/>
      <c r="S47" s="508">
        <f>IFERROR(VLOOKUP(R47,AnswerDTBL,2,FALSE),0)</f>
        <v>0</v>
      </c>
      <c r="T47" s="505"/>
      <c r="U47" s="167"/>
      <c r="V47" s="164"/>
      <c r="W47" s="508">
        <f>IFERROR(VLOOKUP(V47,AnswerDTBL,2,FALSE),0)</f>
        <v>0</v>
      </c>
      <c r="X47" s="505"/>
      <c r="Y47" s="167"/>
    </row>
    <row r="48" spans="1:25" ht="12.75" customHeight="1" x14ac:dyDescent="0.15">
      <c r="B48" s="400" t="s">
        <v>499</v>
      </c>
      <c r="C48" s="401"/>
      <c r="D48" s="402"/>
      <c r="E48" s="134" t="s">
        <v>371</v>
      </c>
      <c r="F48" s="135"/>
      <c r="G48" s="135"/>
      <c r="H48" s="136"/>
      <c r="I48" s="191" t="s">
        <v>368</v>
      </c>
      <c r="J48" s="168" t="s">
        <v>371</v>
      </c>
      <c r="K48" s="155"/>
      <c r="L48" s="155"/>
      <c r="M48" s="169" t="s">
        <v>368</v>
      </c>
      <c r="N48" s="168" t="s">
        <v>371</v>
      </c>
      <c r="O48" s="155"/>
      <c r="P48" s="155"/>
      <c r="Q48" s="169" t="s">
        <v>368</v>
      </c>
      <c r="R48" s="168" t="s">
        <v>371</v>
      </c>
      <c r="S48" s="155"/>
      <c r="T48" s="155"/>
      <c r="U48" s="169" t="s">
        <v>368</v>
      </c>
      <c r="V48" s="168"/>
      <c r="W48" s="155"/>
      <c r="X48" s="155"/>
      <c r="Y48" s="169" t="s">
        <v>368</v>
      </c>
    </row>
    <row r="49" spans="1:25" ht="12.75" customHeight="1" x14ac:dyDescent="0.15">
      <c r="A49" s="27">
        <v>15</v>
      </c>
      <c r="B49" s="412" t="s">
        <v>516</v>
      </c>
      <c r="C49" s="376" t="str">
        <f>Interview!C137</f>
        <v>___?</v>
      </c>
      <c r="D49" s="377"/>
      <c r="E49" s="30" t="str">
        <f>Interview!E137</f>
        <v>Yes, we do it at least annually</v>
      </c>
      <c r="F49" s="147">
        <v>15</v>
      </c>
      <c r="G49" s="507">
        <f>IFERROR(VLOOKUP(E49,AnswerDTBL,2,FALSE),0)</f>
        <v>1</v>
      </c>
      <c r="H49" s="504">
        <f>IFERROR(AVERAGE(G49,G50),0)</f>
        <v>0.6</v>
      </c>
      <c r="I49" s="408">
        <f>SUM(H49,H52,H55)</f>
        <v>1.1499999999999999</v>
      </c>
      <c r="J49" s="164" t="s">
        <v>427</v>
      </c>
      <c r="K49" s="507">
        <f>IFERROR(VLOOKUP(J49,AnswerDTBL,2,FALSE),0)</f>
        <v>1</v>
      </c>
      <c r="L49" s="504">
        <f>IFERROR(AVERAGE(K49,K50),0)</f>
        <v>0.6</v>
      </c>
      <c r="M49" s="410">
        <f>SUM(L49,L52,L55)</f>
        <v>1.45</v>
      </c>
      <c r="N49" s="164"/>
      <c r="O49" s="507">
        <f>IFERROR(VLOOKUP(N49,AnswerDTBL,2,FALSE),0)</f>
        <v>0</v>
      </c>
      <c r="P49" s="504">
        <f>IFERROR(AVERAGE(O49,O50),0)</f>
        <v>0</v>
      </c>
      <c r="Q49" s="410">
        <f>SUM(P49,P52,P55)</f>
        <v>0</v>
      </c>
      <c r="R49" s="164"/>
      <c r="S49" s="507">
        <f>IFERROR(VLOOKUP(R49,AnswerDTBL,2,FALSE),0)</f>
        <v>0</v>
      </c>
      <c r="T49" s="504">
        <f>IFERROR(AVERAGE(S49,S50),0)</f>
        <v>0</v>
      </c>
      <c r="U49" s="410">
        <f>SUM(T49,T52,T55)</f>
        <v>0</v>
      </c>
      <c r="V49" s="164"/>
      <c r="W49" s="507">
        <f>IFERROR(VLOOKUP(V49,AnswerDTBL,2,FALSE),0)</f>
        <v>0</v>
      </c>
      <c r="X49" s="504">
        <f>IFERROR(AVERAGE(W49,W50),0)</f>
        <v>0.25</v>
      </c>
      <c r="Y49" s="410">
        <f>SUM(X49,X52,X55)</f>
        <v>0.35</v>
      </c>
    </row>
    <row r="50" spans="1:25" ht="12.75" customHeight="1" x14ac:dyDescent="0.15">
      <c r="A50" s="27">
        <v>16</v>
      </c>
      <c r="B50" s="413"/>
      <c r="C50" s="378" t="str">
        <f>Interview!C142</f>
        <v>___?</v>
      </c>
      <c r="D50" s="379"/>
      <c r="E50" s="30" t="str">
        <f>Interview!E142</f>
        <v>Yes, a small percentage are/do</v>
      </c>
      <c r="F50" s="18">
        <v>16</v>
      </c>
      <c r="G50" s="509">
        <f>IFERROR(VLOOKUP(E50,AnswerCTBL,2,FALSE),0)</f>
        <v>0.2</v>
      </c>
      <c r="H50" s="505"/>
      <c r="I50" s="409"/>
      <c r="J50" s="164" t="s">
        <v>490</v>
      </c>
      <c r="K50" s="508">
        <f>IFERROR(VLOOKUP(J50,AnswerCTBL,2,FALSE),0)</f>
        <v>0.2</v>
      </c>
      <c r="L50" s="505"/>
      <c r="M50" s="411"/>
      <c r="N50" s="164"/>
      <c r="O50" s="508">
        <f>IFERROR(VLOOKUP(N50,AnswerCTBL,2,FALSE),0)</f>
        <v>0</v>
      </c>
      <c r="P50" s="505"/>
      <c r="Q50" s="411"/>
      <c r="R50" s="164"/>
      <c r="S50" s="508">
        <f>IFERROR(VLOOKUP(R50,AnswerCTBL,2,FALSE),0)</f>
        <v>0</v>
      </c>
      <c r="T50" s="505"/>
      <c r="U50" s="411"/>
      <c r="V50" s="164" t="s">
        <v>491</v>
      </c>
      <c r="W50" s="508">
        <f>IFERROR(VLOOKUP(V50,AnswerCTBL,2,FALSE),0)</f>
        <v>0.5</v>
      </c>
      <c r="X50" s="505"/>
      <c r="Y50" s="411"/>
    </row>
    <row r="51" spans="1:25" ht="12.75" customHeight="1" x14ac:dyDescent="0.15">
      <c r="B51" s="312"/>
      <c r="C51" s="313"/>
      <c r="D51" s="313"/>
      <c r="E51" s="313"/>
      <c r="F51" s="313"/>
      <c r="G51" s="313"/>
      <c r="H51" s="314"/>
      <c r="I51" s="190"/>
      <c r="J51" s="165"/>
      <c r="K51" s="154"/>
      <c r="L51" s="154"/>
      <c r="M51" s="170"/>
      <c r="N51" s="165"/>
      <c r="O51" s="154"/>
      <c r="P51" s="154"/>
      <c r="Q51" s="170"/>
      <c r="R51" s="165"/>
      <c r="S51" s="154"/>
      <c r="T51" s="154"/>
      <c r="U51" s="170"/>
      <c r="V51" s="165"/>
      <c r="W51" s="154"/>
      <c r="X51" s="154"/>
      <c r="Y51" s="170"/>
    </row>
    <row r="52" spans="1:25" ht="12.75" customHeight="1" x14ac:dyDescent="0.15">
      <c r="A52" s="27">
        <v>17</v>
      </c>
      <c r="B52" s="412" t="s">
        <v>515</v>
      </c>
      <c r="C52" s="376" t="str">
        <f>Interview!C148</f>
        <v>___?</v>
      </c>
      <c r="D52" s="377"/>
      <c r="E52" s="30" t="str">
        <f>Interview!E148</f>
        <v>Yes, a small percentage are/do</v>
      </c>
      <c r="F52" s="147">
        <v>17</v>
      </c>
      <c r="G52" s="507">
        <f>IFERROR(VLOOKUP(E52,AnswerCTBL,2,FALSE),0)</f>
        <v>0.2</v>
      </c>
      <c r="H52" s="504">
        <f>IFERROR(AVERAGE(G52,G53),0)</f>
        <v>0.2</v>
      </c>
      <c r="I52" s="190"/>
      <c r="J52" s="163" t="s">
        <v>491</v>
      </c>
      <c r="K52" s="507">
        <f>IFERROR(VLOOKUP(J52,AnswerCTBL,2,FALSE),0)</f>
        <v>0.5</v>
      </c>
      <c r="L52" s="504">
        <f>IFERROR(AVERAGE(K52,K53),0)</f>
        <v>0.35</v>
      </c>
      <c r="M52" s="167"/>
      <c r="N52" s="163"/>
      <c r="O52" s="507">
        <f>IFERROR(VLOOKUP(N52,AnswerCTBL,2,FALSE),0)</f>
        <v>0</v>
      </c>
      <c r="P52" s="504">
        <f>IFERROR(AVERAGE(O52,O53),0)</f>
        <v>0</v>
      </c>
      <c r="Q52" s="167"/>
      <c r="R52" s="163"/>
      <c r="S52" s="507">
        <f>IFERROR(VLOOKUP(R52,AnswerCTBL,2,FALSE),0)</f>
        <v>0</v>
      </c>
      <c r="T52" s="504">
        <f>IFERROR(AVERAGE(S52,S53),0)</f>
        <v>0</v>
      </c>
      <c r="U52" s="167"/>
      <c r="V52" s="163"/>
      <c r="W52" s="507">
        <f>IFERROR(VLOOKUP(V52,AnswerCTBL,2,FALSE),0)</f>
        <v>0</v>
      </c>
      <c r="X52" s="504">
        <f>IFERROR(AVERAGE(W52,W53),0)</f>
        <v>0</v>
      </c>
      <c r="Y52" s="167"/>
    </row>
    <row r="53" spans="1:25" ht="12.75" customHeight="1" x14ac:dyDescent="0.15">
      <c r="A53" s="27">
        <v>18</v>
      </c>
      <c r="B53" s="413"/>
      <c r="C53" s="378" t="str">
        <f>Interview!C155</f>
        <v>___?</v>
      </c>
      <c r="D53" s="379"/>
      <c r="E53" s="30" t="str">
        <f>Interview!E155</f>
        <v>Yes, a small percentage are/do</v>
      </c>
      <c r="F53" s="18">
        <v>18</v>
      </c>
      <c r="G53" s="509">
        <f>IFERROR(VLOOKUP(E53,AnswerCTBL,2,FALSE),0)</f>
        <v>0.2</v>
      </c>
      <c r="H53" s="505"/>
      <c r="I53" s="190"/>
      <c r="J53" s="164" t="s">
        <v>490</v>
      </c>
      <c r="K53" s="508">
        <f>IFERROR(VLOOKUP(J53,AnswerCTBL,2,FALSE),0)</f>
        <v>0.2</v>
      </c>
      <c r="L53" s="505"/>
      <c r="M53" s="167"/>
      <c r="N53" s="164"/>
      <c r="O53" s="508">
        <f>IFERROR(VLOOKUP(N53,AnswerCTBL,2,FALSE),0)</f>
        <v>0</v>
      </c>
      <c r="P53" s="505"/>
      <c r="Q53" s="167"/>
      <c r="R53" s="164"/>
      <c r="S53" s="508">
        <f>IFERROR(VLOOKUP(R53,AnswerCTBL,2,FALSE),0)</f>
        <v>0</v>
      </c>
      <c r="T53" s="505"/>
      <c r="U53" s="167"/>
      <c r="V53" s="164"/>
      <c r="W53" s="508">
        <f>IFERROR(VLOOKUP(V53,AnswerCTBL,2,FALSE),0)</f>
        <v>0</v>
      </c>
      <c r="X53" s="505"/>
      <c r="Y53" s="167"/>
    </row>
    <row r="54" spans="1:25" ht="12.75" customHeight="1" x14ac:dyDescent="0.15">
      <c r="B54" s="312"/>
      <c r="C54" s="313"/>
      <c r="D54" s="313"/>
      <c r="E54" s="313"/>
      <c r="F54" s="313"/>
      <c r="G54" s="313"/>
      <c r="H54" s="314"/>
      <c r="I54" s="190"/>
      <c r="J54" s="165"/>
      <c r="K54" s="154"/>
      <c r="L54" s="154"/>
      <c r="M54" s="170"/>
      <c r="N54" s="165"/>
      <c r="O54" s="154"/>
      <c r="P54" s="154"/>
      <c r="Q54" s="170"/>
      <c r="R54" s="165"/>
      <c r="S54" s="154"/>
      <c r="T54" s="154"/>
      <c r="U54" s="170"/>
      <c r="V54" s="165"/>
      <c r="W54" s="154"/>
      <c r="X54" s="154"/>
      <c r="Y54" s="170"/>
    </row>
    <row r="55" spans="1:25" ht="12.75" customHeight="1" x14ac:dyDescent="0.15">
      <c r="A55" s="27">
        <v>19</v>
      </c>
      <c r="B55" s="412" t="s">
        <v>514</v>
      </c>
      <c r="C55" s="376" t="str">
        <f>Interview!C161</f>
        <v>___?</v>
      </c>
      <c r="D55" s="377"/>
      <c r="E55" s="30" t="str">
        <f>Interview!E161</f>
        <v>Yes, there is a standard set</v>
      </c>
      <c r="F55" s="147">
        <v>19</v>
      </c>
      <c r="G55" s="507">
        <f>IFERROR(VLOOKUP(E55,AnswerFTBL,2,FALSE),0)</f>
        <v>0.5</v>
      </c>
      <c r="H55" s="504">
        <f>IFERROR(AVERAGE(G55,G56),0)</f>
        <v>0.35</v>
      </c>
      <c r="I55" s="190"/>
      <c r="J55" s="163" t="s">
        <v>430</v>
      </c>
      <c r="K55" s="507">
        <f>IFERROR(VLOOKUP(J55,AnswerFTBL,2,FALSE),0)</f>
        <v>0.5</v>
      </c>
      <c r="L55" s="504">
        <f>IFERROR(AVERAGE(K55,K56),0)</f>
        <v>0.5</v>
      </c>
      <c r="M55" s="167"/>
      <c r="N55" s="163"/>
      <c r="O55" s="507">
        <f>IFERROR(VLOOKUP(N55,AnswerFTBL,2,FALSE),0)</f>
        <v>0</v>
      </c>
      <c r="P55" s="504">
        <f>IFERROR(AVERAGE(O55,O56),0)</f>
        <v>0</v>
      </c>
      <c r="Q55" s="167"/>
      <c r="R55" s="163"/>
      <c r="S55" s="507">
        <f>IFERROR(VLOOKUP(R55,AnswerFTBL,2,FALSE),0)</f>
        <v>0</v>
      </c>
      <c r="T55" s="504">
        <f>IFERROR(AVERAGE(S55,S56),0)</f>
        <v>0</v>
      </c>
      <c r="U55" s="167"/>
      <c r="V55" s="163" t="s">
        <v>494</v>
      </c>
      <c r="W55" s="507">
        <f>IFERROR(VLOOKUP(V55,AnswerFTBL,2,FALSE),0)</f>
        <v>0.2</v>
      </c>
      <c r="X55" s="504">
        <f>IFERROR(AVERAGE(W55,W56),0)</f>
        <v>0.1</v>
      </c>
      <c r="Y55" s="167"/>
    </row>
    <row r="56" spans="1:25" ht="12.75" customHeight="1" x14ac:dyDescent="0.15">
      <c r="A56" s="27">
        <v>20</v>
      </c>
      <c r="B56" s="413"/>
      <c r="C56" s="378" t="str">
        <f>Interview!C167</f>
        <v>___?</v>
      </c>
      <c r="D56" s="379"/>
      <c r="E56" s="31" t="str">
        <f>Interview!E167</f>
        <v>Yes, we did it once</v>
      </c>
      <c r="F56" s="145">
        <v>20</v>
      </c>
      <c r="G56" s="509">
        <f>IFERROR(VLOOKUP(E56,AnswerDTBL,2,FALSE),0)</f>
        <v>0.2</v>
      </c>
      <c r="H56" s="505"/>
      <c r="I56" s="192"/>
      <c r="J56" s="164" t="s">
        <v>426</v>
      </c>
      <c r="K56" s="508">
        <f>IFERROR(VLOOKUP(J56,AnswerDTBL,2,FALSE),0)</f>
        <v>0.5</v>
      </c>
      <c r="L56" s="505"/>
      <c r="M56" s="167"/>
      <c r="N56" s="164"/>
      <c r="O56" s="508">
        <f>IFERROR(VLOOKUP(N56,AnswerDTBL,2,FALSE),0)</f>
        <v>0</v>
      </c>
      <c r="P56" s="505"/>
      <c r="Q56" s="167"/>
      <c r="R56" s="164"/>
      <c r="S56" s="508">
        <f>IFERROR(VLOOKUP(R56,AnswerDTBL,2,FALSE),0)</f>
        <v>0</v>
      </c>
      <c r="T56" s="505"/>
      <c r="U56" s="167"/>
      <c r="V56" s="164"/>
      <c r="W56" s="508">
        <f>IFERROR(VLOOKUP(V56,AnswerDTBL,2,FALSE),0)</f>
        <v>0</v>
      </c>
      <c r="X56" s="505"/>
      <c r="Y56" s="167"/>
    </row>
    <row r="57" spans="1:25" ht="12.75" customHeight="1" x14ac:dyDescent="0.15">
      <c r="B57" s="465" t="s">
        <v>149</v>
      </c>
      <c r="C57" s="465"/>
      <c r="D57" s="465"/>
      <c r="E57" s="465" t="s">
        <v>460</v>
      </c>
      <c r="F57" s="465"/>
      <c r="G57" s="465"/>
      <c r="H57" s="465"/>
      <c r="I57" s="478"/>
      <c r="J57" s="398" t="s">
        <v>459</v>
      </c>
      <c r="K57" s="346"/>
      <c r="L57" s="346"/>
      <c r="M57" s="399"/>
      <c r="N57" s="398" t="s">
        <v>461</v>
      </c>
      <c r="O57" s="346"/>
      <c r="P57" s="346"/>
      <c r="Q57" s="399"/>
      <c r="R57" s="398" t="s">
        <v>462</v>
      </c>
      <c r="S57" s="346"/>
      <c r="T57" s="346"/>
      <c r="U57" s="399"/>
      <c r="V57" s="398" t="s">
        <v>463</v>
      </c>
      <c r="W57" s="346"/>
      <c r="X57" s="346"/>
      <c r="Y57" s="399"/>
    </row>
    <row r="58" spans="1:25" ht="12.75" customHeight="1" x14ac:dyDescent="0.15">
      <c r="B58" s="277" t="s">
        <v>150</v>
      </c>
      <c r="C58" s="278"/>
      <c r="D58" s="279"/>
      <c r="E58" s="76" t="s">
        <v>371</v>
      </c>
      <c r="F58" s="76"/>
      <c r="G58" s="76"/>
      <c r="H58" s="121"/>
      <c r="I58" s="158" t="s">
        <v>368</v>
      </c>
      <c r="J58" s="171" t="s">
        <v>371</v>
      </c>
      <c r="K58" s="76"/>
      <c r="L58" s="121"/>
      <c r="M58" s="172" t="s">
        <v>368</v>
      </c>
      <c r="N58" s="171" t="s">
        <v>371</v>
      </c>
      <c r="O58" s="76"/>
      <c r="P58" s="121"/>
      <c r="Q58" s="172" t="s">
        <v>368</v>
      </c>
      <c r="R58" s="171" t="s">
        <v>371</v>
      </c>
      <c r="S58" s="76"/>
      <c r="T58" s="121"/>
      <c r="U58" s="172" t="s">
        <v>368</v>
      </c>
      <c r="V58" s="171" t="s">
        <v>371</v>
      </c>
      <c r="W58" s="76"/>
      <c r="X58" s="121"/>
      <c r="Y58" s="172" t="s">
        <v>368</v>
      </c>
    </row>
    <row r="59" spans="1:25" ht="12.75" customHeight="1" x14ac:dyDescent="0.15">
      <c r="B59" s="435" t="s">
        <v>151</v>
      </c>
      <c r="C59" s="436" t="str">
        <f>Interview!C175</f>
        <v>Do projects in your organization consider and document likely threats?</v>
      </c>
      <c r="D59" s="437"/>
      <c r="E59" s="146" t="str">
        <f>Interview!E175</f>
        <v>Yes, a small percentage are/do</v>
      </c>
      <c r="F59" s="18">
        <v>1</v>
      </c>
      <c r="G59" s="18">
        <f>IFERROR(VLOOKUP(E59,AnswerCTBL,2,FALSE),0)</f>
        <v>0.2</v>
      </c>
      <c r="H59" s="153">
        <f>IFERROR(AVERAGE(G59,G60),0)</f>
        <v>0.2</v>
      </c>
      <c r="I59" s="394">
        <f>SUM(H59,H62,H66)</f>
        <v>0.7</v>
      </c>
      <c r="J59" s="163"/>
      <c r="K59" s="507">
        <f>IFERROR(VLOOKUP(J59,AnswerCTBL,2,FALSE),0)</f>
        <v>0</v>
      </c>
      <c r="L59" s="504">
        <f>IFERROR(AVERAGE(K59,K60),0)</f>
        <v>0</v>
      </c>
      <c r="M59" s="394">
        <f>SUM(L59,L62,L66)</f>
        <v>0</v>
      </c>
      <c r="N59" s="163"/>
      <c r="O59" s="507">
        <f>IFERROR(VLOOKUP(N59,AnswerCTBL,2,FALSE),0)</f>
        <v>0</v>
      </c>
      <c r="P59" s="504">
        <f>IFERROR(AVERAGE(O59,O60),0)</f>
        <v>0</v>
      </c>
      <c r="Q59" s="394">
        <f>SUM(P59,P62,P66)</f>
        <v>0</v>
      </c>
      <c r="R59" s="163"/>
      <c r="S59" s="507">
        <f>IFERROR(VLOOKUP(R59,AnswerCTBL,2,FALSE),0)</f>
        <v>0</v>
      </c>
      <c r="T59" s="504">
        <f>IFERROR(AVERAGE(S59,S60),0)</f>
        <v>0</v>
      </c>
      <c r="U59" s="394">
        <f>SUM(T59,T62,T66)</f>
        <v>0</v>
      </c>
      <c r="V59" s="163"/>
      <c r="W59" s="507">
        <f>IFERROR(VLOOKUP(V59,AnswerCTBL,2,FALSE),0)</f>
        <v>0</v>
      </c>
      <c r="X59" s="504">
        <f>IFERROR(AVERAGE(W59,W60),0)</f>
        <v>0</v>
      </c>
      <c r="Y59" s="394">
        <f>SUM(X59,X62,X66)</f>
        <v>0</v>
      </c>
    </row>
    <row r="60" spans="1:25" ht="12.75" customHeight="1" x14ac:dyDescent="0.15">
      <c r="B60" s="434"/>
      <c r="C60" s="378" t="str">
        <f>Interview!C181</f>
        <v>Does your organization understand and document the types of attackers it faces?</v>
      </c>
      <c r="D60" s="379"/>
      <c r="E60" s="30" t="str">
        <f>Interview!E181</f>
        <v>Yes, a small percentage are/do</v>
      </c>
      <c r="F60" s="18">
        <v>2</v>
      </c>
      <c r="G60" s="18">
        <f>IFERROR(VLOOKUP(E60,AnswerCTBL,2,FALSE),0)</f>
        <v>0.2</v>
      </c>
      <c r="H60" s="153"/>
      <c r="I60" s="395"/>
      <c r="J60" s="164"/>
      <c r="K60" s="508">
        <f>IFERROR(VLOOKUP(J60,AnswerCTBL,2,FALSE),0)</f>
        <v>0</v>
      </c>
      <c r="L60" s="505"/>
      <c r="M60" s="395"/>
      <c r="N60" s="164"/>
      <c r="O60" s="508">
        <f>IFERROR(VLOOKUP(N60,AnswerCTBL,2,FALSE),0)</f>
        <v>0</v>
      </c>
      <c r="P60" s="505"/>
      <c r="Q60" s="395"/>
      <c r="R60" s="164"/>
      <c r="S60" s="508">
        <f>IFERROR(VLOOKUP(R60,AnswerCTBL,2,FALSE),0)</f>
        <v>0</v>
      </c>
      <c r="T60" s="505"/>
      <c r="U60" s="395"/>
      <c r="V60" s="164"/>
      <c r="W60" s="508">
        <f>IFERROR(VLOOKUP(V60,AnswerCTBL,2,FALSE),0)</f>
        <v>0</v>
      </c>
      <c r="X60" s="505"/>
      <c r="Y60" s="395"/>
    </row>
    <row r="61" spans="1:25" ht="12.75" customHeight="1" x14ac:dyDescent="0.15">
      <c r="A61"/>
      <c r="B61" s="312"/>
      <c r="C61" s="313"/>
      <c r="D61" s="313"/>
      <c r="E61" s="313"/>
      <c r="F61" s="313"/>
      <c r="G61" s="313"/>
      <c r="H61" s="314"/>
      <c r="I61" s="190"/>
      <c r="J61" s="165"/>
      <c r="K61" s="154"/>
      <c r="L61" s="154"/>
      <c r="M61" s="170"/>
      <c r="N61" s="165"/>
      <c r="O61" s="154"/>
      <c r="P61" s="154"/>
      <c r="Q61" s="170"/>
      <c r="R61" s="165"/>
      <c r="S61" s="154"/>
      <c r="T61" s="154"/>
      <c r="U61" s="170"/>
      <c r="V61" s="165"/>
      <c r="W61" s="154"/>
      <c r="X61" s="154"/>
      <c r="Y61" s="170"/>
    </row>
    <row r="62" spans="1:25" ht="12.75" customHeight="1" x14ac:dyDescent="0.15">
      <c r="A62"/>
      <c r="B62" s="432" t="s">
        <v>159</v>
      </c>
      <c r="C62" s="376" t="str">
        <f>Interview!C187</f>
        <v>Do project teams regularly analyze functional requirements for likely abuses?</v>
      </c>
      <c r="D62" s="377"/>
      <c r="E62" s="30" t="str">
        <f>Interview!E187</f>
        <v>Yes, a small percentage are/do</v>
      </c>
      <c r="F62" s="18">
        <v>3</v>
      </c>
      <c r="G62" s="18">
        <f>IFERROR(VLOOKUP(E62,AnswerCTBL,2,FALSE),0)</f>
        <v>0.2</v>
      </c>
      <c r="H62" s="153">
        <f>IFERROR(AVERAGE(G62,G63,G64),0)</f>
        <v>0.3</v>
      </c>
      <c r="I62" s="190"/>
      <c r="J62" s="163"/>
      <c r="K62" s="507">
        <f>IFERROR(VLOOKUP(J62,AnswerCTBL,2,FALSE),0)</f>
        <v>0</v>
      </c>
      <c r="L62" s="504">
        <f>IFERROR(AVERAGE(K62,K63,K64),0)</f>
        <v>0</v>
      </c>
      <c r="M62" s="167"/>
      <c r="N62" s="163"/>
      <c r="O62" s="507">
        <f>IFERROR(VLOOKUP(N62,AnswerCTBL,2,FALSE),0)</f>
        <v>0</v>
      </c>
      <c r="P62" s="504">
        <f>IFERROR(AVERAGE(O62,O63,O64),0)</f>
        <v>0</v>
      </c>
      <c r="Q62" s="167"/>
      <c r="R62" s="163"/>
      <c r="S62" s="507">
        <f>IFERROR(VLOOKUP(R62,AnswerCTBL,2,FALSE),0)</f>
        <v>0</v>
      </c>
      <c r="T62" s="504">
        <f>IFERROR(AVERAGE(S62,S63,S64),0)</f>
        <v>0</v>
      </c>
      <c r="U62" s="167"/>
      <c r="V62" s="163"/>
      <c r="W62" s="18">
        <f>IFERROR(VLOOKUP(V62,AnswerCTBL,2,FALSE),0)</f>
        <v>0</v>
      </c>
      <c r="X62" s="104">
        <f>IFERROR(AVERAGE(W62,W63,W64),0)</f>
        <v>0</v>
      </c>
      <c r="Y62" s="167"/>
    </row>
    <row r="63" spans="1:25" ht="12.75" customHeight="1" x14ac:dyDescent="0.15">
      <c r="A63"/>
      <c r="B63" s="433"/>
      <c r="C63" s="381" t="str">
        <f>Interview!C191</f>
        <v>Do project teams use a method of rating threats for relative comparison?</v>
      </c>
      <c r="D63" s="382"/>
      <c r="E63" s="30" t="str">
        <f>Interview!E191</f>
        <v>Yes, at least half of them are/do</v>
      </c>
      <c r="F63" s="18">
        <v>4</v>
      </c>
      <c r="G63" s="18">
        <f>IFERROR(VLOOKUP(E63,AnswerCTBL,2,FALSE),0)</f>
        <v>0.5</v>
      </c>
      <c r="H63" s="153"/>
      <c r="I63" s="190"/>
      <c r="J63" s="164"/>
      <c r="K63" s="508">
        <f>IFERROR(VLOOKUP(J63,AnswerCTBL,2,FALSE),0)</f>
        <v>0</v>
      </c>
      <c r="L63" s="505"/>
      <c r="M63" s="167"/>
      <c r="N63" s="164"/>
      <c r="O63" s="508">
        <f>IFERROR(VLOOKUP(N63,AnswerCTBL,2,FALSE),0)</f>
        <v>0</v>
      </c>
      <c r="P63" s="505"/>
      <c r="Q63" s="167"/>
      <c r="R63" s="164"/>
      <c r="S63" s="508">
        <f>IFERROR(VLOOKUP(R63,AnswerCTBL,2,FALSE),0)</f>
        <v>0</v>
      </c>
      <c r="T63" s="505"/>
      <c r="U63" s="167"/>
      <c r="V63" s="164"/>
      <c r="W63" s="18">
        <f>IFERROR(VLOOKUP(V63,AnswerCTBL,2,FALSE),0)</f>
        <v>0</v>
      </c>
      <c r="X63" s="104"/>
      <c r="Y63" s="167"/>
    </row>
    <row r="64" spans="1:25" ht="12.75" customHeight="1" x14ac:dyDescent="0.15">
      <c r="A64"/>
      <c r="B64" s="434"/>
      <c r="C64" s="378" t="str">
        <f>Interview!C195</f>
        <v>Are stakeholders aware of relevant threats and ratings?</v>
      </c>
      <c r="D64" s="379"/>
      <c r="E64" s="30" t="str">
        <f>Interview!E195</f>
        <v>Yes, a small percentage are/do</v>
      </c>
      <c r="F64" s="18">
        <v>5</v>
      </c>
      <c r="G64" s="18">
        <f>IFERROR(VLOOKUP(E64,AnswerCTBL,2,FALSE),0)</f>
        <v>0.2</v>
      </c>
      <c r="H64" s="153"/>
      <c r="I64" s="190"/>
      <c r="J64" s="164"/>
      <c r="K64" s="509">
        <f>IFERROR(VLOOKUP(J64,AnswerCTBL,2,FALSE),0)</f>
        <v>0</v>
      </c>
      <c r="L64" s="506"/>
      <c r="M64" s="167"/>
      <c r="N64" s="164"/>
      <c r="O64" s="509">
        <f>IFERROR(VLOOKUP(N64,AnswerCTBL,2,FALSE),0)</f>
        <v>0</v>
      </c>
      <c r="P64" s="506"/>
      <c r="Q64" s="167"/>
      <c r="R64" s="164"/>
      <c r="S64" s="509">
        <f>IFERROR(VLOOKUP(R64,AnswerCTBL,2,FALSE),0)</f>
        <v>0</v>
      </c>
      <c r="T64" s="506"/>
      <c r="U64" s="167"/>
      <c r="V64" s="164"/>
      <c r="W64" s="18">
        <f>IFERROR(VLOOKUP(V64,AnswerCTBL,2,FALSE),0)</f>
        <v>0</v>
      </c>
      <c r="X64" s="104"/>
      <c r="Y64" s="167"/>
    </row>
    <row r="65" spans="1:25" ht="12.75" customHeight="1" x14ac:dyDescent="0.15">
      <c r="A65"/>
      <c r="B65" s="312"/>
      <c r="C65" s="313"/>
      <c r="D65" s="313"/>
      <c r="E65" s="313"/>
      <c r="F65" s="313"/>
      <c r="G65" s="313"/>
      <c r="H65" s="314"/>
      <c r="I65" s="190"/>
      <c r="J65" s="165"/>
      <c r="K65" s="154"/>
      <c r="L65" s="154"/>
      <c r="M65" s="170"/>
      <c r="N65" s="165"/>
      <c r="O65" s="154"/>
      <c r="P65" s="154"/>
      <c r="Q65" s="170"/>
      <c r="R65" s="165"/>
      <c r="S65" s="154"/>
      <c r="T65" s="154"/>
      <c r="U65" s="170"/>
      <c r="V65" s="165"/>
      <c r="W65" s="154"/>
      <c r="X65" s="154"/>
      <c r="Y65" s="170"/>
    </row>
    <row r="66" spans="1:25" ht="12" customHeight="1" x14ac:dyDescent="0.15">
      <c r="A66"/>
      <c r="B66" s="432" t="s">
        <v>168</v>
      </c>
      <c r="C66" s="376" t="str">
        <f>Interview!C199</f>
        <v>Do project teams specifically consider risk from external software?</v>
      </c>
      <c r="D66" s="377"/>
      <c r="E66" s="30" t="str">
        <f>Interview!E199</f>
        <v>Yes, a small percentage are/do</v>
      </c>
      <c r="F66" s="18">
        <v>6</v>
      </c>
      <c r="G66" s="18">
        <f>IFERROR(VLOOKUP(E66,AnswerCTBL,2,FALSE),0)</f>
        <v>0.2</v>
      </c>
      <c r="H66" s="153">
        <f>IFERROR(AVERAGE(G66,G67),0)</f>
        <v>0.2</v>
      </c>
      <c r="I66" s="190"/>
      <c r="J66" s="163"/>
      <c r="K66" s="507">
        <f>IFERROR(VLOOKUP(J66,AnswerCTBL,2,FALSE),0)</f>
        <v>0</v>
      </c>
      <c r="L66" s="504">
        <f>IFERROR(AVERAGE(K66,K67),0)</f>
        <v>0</v>
      </c>
      <c r="M66" s="167"/>
      <c r="N66" s="163"/>
      <c r="O66" s="507">
        <f>IFERROR(VLOOKUP(N66,AnswerCTBL,2,FALSE),0)</f>
        <v>0</v>
      </c>
      <c r="P66" s="504">
        <f>IFERROR(AVERAGE(O66,O67),0)</f>
        <v>0</v>
      </c>
      <c r="Q66" s="167"/>
      <c r="R66" s="163"/>
      <c r="S66" s="507">
        <f>IFERROR(VLOOKUP(R66,AnswerCTBL,2,FALSE),0)</f>
        <v>0</v>
      </c>
      <c r="T66" s="504">
        <f>IFERROR(AVERAGE(S66,S67),0)</f>
        <v>0</v>
      </c>
      <c r="U66" s="167"/>
      <c r="V66" s="163"/>
      <c r="W66" s="507">
        <f>IFERROR(VLOOKUP(V66,AnswerCTBL,2,FALSE),0)</f>
        <v>0</v>
      </c>
      <c r="X66" s="504">
        <f>IFERROR(AVERAGE(W66,W67),0)</f>
        <v>0</v>
      </c>
      <c r="Y66" s="167"/>
    </row>
    <row r="67" spans="1:25" ht="12.75" customHeight="1" x14ac:dyDescent="0.15">
      <c r="A67"/>
      <c r="B67" s="434"/>
      <c r="C67" s="378" t="str">
        <f>Interview!C203</f>
        <v>Are the majority of the protection mechanisms and controls captured and mapped back to threats?</v>
      </c>
      <c r="D67" s="379"/>
      <c r="E67" s="30" t="str">
        <f>Interview!E203</f>
        <v>Yes, a small percentage are/do</v>
      </c>
      <c r="F67" s="18">
        <v>7</v>
      </c>
      <c r="G67" s="18">
        <f>IFERROR(VLOOKUP(E67,AnswerCTBL,2,FALSE),0)</f>
        <v>0.2</v>
      </c>
      <c r="H67" s="153"/>
      <c r="I67" s="190"/>
      <c r="J67" s="164"/>
      <c r="K67" s="508">
        <f>IFERROR(VLOOKUP(J67,AnswerCTBL,2,FALSE),0)</f>
        <v>0</v>
      </c>
      <c r="L67" s="505"/>
      <c r="M67" s="167"/>
      <c r="N67" s="164"/>
      <c r="O67" s="508">
        <f>IFERROR(VLOOKUP(N67,AnswerCTBL,2,FALSE),0)</f>
        <v>0</v>
      </c>
      <c r="P67" s="505"/>
      <c r="Q67" s="167"/>
      <c r="R67" s="164"/>
      <c r="S67" s="508">
        <f>IFERROR(VLOOKUP(R67,AnswerCTBL,2,FALSE),0)</f>
        <v>0</v>
      </c>
      <c r="T67" s="505"/>
      <c r="U67" s="167"/>
      <c r="V67" s="164"/>
      <c r="W67" s="508">
        <f>IFERROR(VLOOKUP(V67,AnswerCTBL,2,FALSE),0)</f>
        <v>0</v>
      </c>
      <c r="X67" s="505"/>
      <c r="Y67" s="167"/>
    </row>
    <row r="68" spans="1:25" ht="12.75" customHeight="1" x14ac:dyDescent="0.15">
      <c r="A68"/>
      <c r="B68" s="403" t="s">
        <v>176</v>
      </c>
      <c r="C68" s="404"/>
      <c r="D68" s="438"/>
      <c r="E68" s="137" t="s">
        <v>371</v>
      </c>
      <c r="F68" s="137"/>
      <c r="G68" s="137"/>
      <c r="H68" s="187"/>
      <c r="I68" s="193" t="s">
        <v>368</v>
      </c>
      <c r="J68" s="173" t="s">
        <v>371</v>
      </c>
      <c r="K68" s="137"/>
      <c r="L68" s="138"/>
      <c r="M68" s="172" t="s">
        <v>368</v>
      </c>
      <c r="N68" s="173" t="s">
        <v>371</v>
      </c>
      <c r="O68" s="137"/>
      <c r="P68" s="138"/>
      <c r="Q68" s="172" t="s">
        <v>368</v>
      </c>
      <c r="R68" s="173" t="s">
        <v>371</v>
      </c>
      <c r="S68" s="137"/>
      <c r="T68" s="138"/>
      <c r="U68" s="172" t="s">
        <v>368</v>
      </c>
      <c r="V68" s="173" t="s">
        <v>371</v>
      </c>
      <c r="W68" s="137"/>
      <c r="X68" s="138"/>
      <c r="Y68" s="172" t="s">
        <v>368</v>
      </c>
    </row>
    <row r="69" spans="1:25" ht="12.75" customHeight="1" x14ac:dyDescent="0.15">
      <c r="A69"/>
      <c r="B69" s="432" t="s">
        <v>177</v>
      </c>
      <c r="C69" s="376" t="str">
        <f>Interview!C210</f>
        <v>Do project teams specify security requirements during development?</v>
      </c>
      <c r="D69" s="377"/>
      <c r="E69" s="30" t="str">
        <f>Interview!E210</f>
        <v>Yes, a small percentage are/do</v>
      </c>
      <c r="F69" s="18">
        <v>8</v>
      </c>
      <c r="G69" s="18">
        <f>IFERROR(VLOOKUP(E69,AnswerCTBL,2,FALSE),0)</f>
        <v>0.2</v>
      </c>
      <c r="H69" s="153">
        <f>IFERROR(AVERAGE(G69,G70),0)</f>
        <v>0.2</v>
      </c>
      <c r="I69" s="406">
        <f>SUM(H69,H72,H75)</f>
        <v>0.60000000000000009</v>
      </c>
      <c r="J69" s="163"/>
      <c r="K69" s="507">
        <f>IFERROR(VLOOKUP(J69,AnswerCTBL,2,FALSE),0)</f>
        <v>0</v>
      </c>
      <c r="L69" s="504">
        <f>IFERROR(AVERAGE(K69,K70),0)</f>
        <v>0</v>
      </c>
      <c r="M69" s="394">
        <f>SUM(L69,L72,L75)</f>
        <v>0</v>
      </c>
      <c r="N69" s="163"/>
      <c r="O69" s="507">
        <f>IFERROR(VLOOKUP(N69,AnswerCTBL,2,FALSE),0)</f>
        <v>0</v>
      </c>
      <c r="P69" s="504">
        <f>IFERROR(AVERAGE(O69,O70),0)</f>
        <v>0</v>
      </c>
      <c r="Q69" s="394">
        <f>SUM(P69,P72,P75)</f>
        <v>0</v>
      </c>
      <c r="R69" s="163"/>
      <c r="S69" s="507">
        <f>IFERROR(VLOOKUP(R69,AnswerCTBL,2,FALSE),0)</f>
        <v>0</v>
      </c>
      <c r="T69" s="504">
        <f>IFERROR(AVERAGE(S69,S70),0)</f>
        <v>0</v>
      </c>
      <c r="U69" s="394">
        <f>SUM(T69,T72,T75)</f>
        <v>0</v>
      </c>
      <c r="V69" s="163"/>
      <c r="W69" s="507">
        <f>IFERROR(VLOOKUP(V69,AnswerCTBL,2,FALSE),0)</f>
        <v>0</v>
      </c>
      <c r="X69" s="504">
        <f>IFERROR(AVERAGE(W69,W70),0)</f>
        <v>0</v>
      </c>
      <c r="Y69" s="394">
        <f>SUM(X69,X72,X75)</f>
        <v>0</v>
      </c>
    </row>
    <row r="70" spans="1:25" ht="12.75" customHeight="1" x14ac:dyDescent="0.15">
      <c r="A70"/>
      <c r="B70" s="434"/>
      <c r="C70" s="378" t="str">
        <f>Interview!C216</f>
        <v>Do project teams pull requirements from best practices and compliance guidance?</v>
      </c>
      <c r="D70" s="379"/>
      <c r="E70" s="30" t="str">
        <f>Interview!E216</f>
        <v>Yes, teams write/run their own</v>
      </c>
      <c r="F70" s="18">
        <v>9</v>
      </c>
      <c r="G70" s="18">
        <f>IFERROR(VLOOKUP(E70,AnswerFTBL,2,FALSE),0)</f>
        <v>0.2</v>
      </c>
      <c r="H70" s="153"/>
      <c r="I70" s="407"/>
      <c r="J70" s="164"/>
      <c r="K70" s="508">
        <f>IFERROR(VLOOKUP(J70,AnswerFTBL,2,FALSE),0)</f>
        <v>0</v>
      </c>
      <c r="L70" s="505"/>
      <c r="M70" s="395"/>
      <c r="N70" s="164"/>
      <c r="O70" s="508">
        <f>IFERROR(VLOOKUP(N70,AnswerFTBL,2,FALSE),0)</f>
        <v>0</v>
      </c>
      <c r="P70" s="505"/>
      <c r="Q70" s="395"/>
      <c r="R70" s="164"/>
      <c r="S70" s="508">
        <f>IFERROR(VLOOKUP(R70,AnswerFTBL,2,FALSE),0)</f>
        <v>0</v>
      </c>
      <c r="T70" s="505"/>
      <c r="U70" s="395"/>
      <c r="V70" s="164"/>
      <c r="W70" s="508">
        <f>IFERROR(VLOOKUP(V70,AnswerFTBL,2,FALSE),0)</f>
        <v>0</v>
      </c>
      <c r="X70" s="505"/>
      <c r="Y70" s="395"/>
    </row>
    <row r="71" spans="1:25" ht="12.75" customHeight="1" x14ac:dyDescent="0.15">
      <c r="A71"/>
      <c r="B71" s="312"/>
      <c r="C71" s="313"/>
      <c r="D71" s="313"/>
      <c r="E71" s="313"/>
      <c r="F71" s="313"/>
      <c r="G71" s="313"/>
      <c r="H71" s="313"/>
      <c r="I71" s="190"/>
      <c r="J71" s="165"/>
      <c r="K71" s="154"/>
      <c r="L71" s="154"/>
      <c r="M71" s="170"/>
      <c r="N71" s="165"/>
      <c r="O71" s="154"/>
      <c r="P71" s="154"/>
      <c r="Q71" s="170"/>
      <c r="R71" s="165"/>
      <c r="S71" s="154"/>
      <c r="T71" s="154"/>
      <c r="U71" s="170"/>
      <c r="V71" s="165"/>
      <c r="W71" s="154"/>
      <c r="X71" s="154"/>
      <c r="Y71" s="170"/>
    </row>
    <row r="72" spans="1:25" ht="12.75" customHeight="1" x14ac:dyDescent="0.15">
      <c r="A72"/>
      <c r="B72" s="432" t="s">
        <v>186</v>
      </c>
      <c r="C72" s="376" t="str">
        <f>Interview!C222</f>
        <v>Do stakeholders review access control matrices for relevant projects?</v>
      </c>
      <c r="D72" s="377"/>
      <c r="E72" s="30" t="str">
        <f>Interview!E222</f>
        <v>Yes, a small percentage are/do</v>
      </c>
      <c r="F72" s="18">
        <v>10</v>
      </c>
      <c r="G72" s="18">
        <f>IFERROR(VLOOKUP(E72,AnswerCTBL,2,FALSE),0)</f>
        <v>0.2</v>
      </c>
      <c r="H72" s="153">
        <f>IFERROR(AVERAGE(G72,G73),0)</f>
        <v>0.2</v>
      </c>
      <c r="I72" s="190"/>
      <c r="J72" s="163"/>
      <c r="K72" s="507">
        <f>IFERROR(VLOOKUP(J72,AnswerCTBL,2,FALSE),0)</f>
        <v>0</v>
      </c>
      <c r="L72" s="504">
        <f>IFERROR(AVERAGE(K72,K73),0)</f>
        <v>0</v>
      </c>
      <c r="M72" s="167"/>
      <c r="N72" s="163"/>
      <c r="O72" s="507">
        <f>IFERROR(VLOOKUP(N72,AnswerCTBL,2,FALSE),0)</f>
        <v>0</v>
      </c>
      <c r="P72" s="504">
        <f>IFERROR(AVERAGE(O72,O73),0)</f>
        <v>0</v>
      </c>
      <c r="Q72" s="167"/>
      <c r="R72" s="163"/>
      <c r="S72" s="507">
        <f>IFERROR(VLOOKUP(R72,AnswerCTBL,2,FALSE),0)</f>
        <v>0</v>
      </c>
      <c r="T72" s="504">
        <f>IFERROR(AVERAGE(S72,S73),0)</f>
        <v>0</v>
      </c>
      <c r="U72" s="167"/>
      <c r="V72" s="163"/>
      <c r="W72" s="18">
        <f>IFERROR(VLOOKUP(V72,AnswerCTBL,2,FALSE),0)</f>
        <v>0</v>
      </c>
      <c r="X72" s="104">
        <f>IFERROR(AVERAGE(W72,W73),0)</f>
        <v>0</v>
      </c>
      <c r="Y72" s="167"/>
    </row>
    <row r="73" spans="1:25" ht="12.75" customHeight="1" x14ac:dyDescent="0.15">
      <c r="A73"/>
      <c r="B73" s="434"/>
      <c r="C73" s="378" t="str">
        <f>Interview!C229</f>
        <v>Do project teams specify requirements based on feedback from other security activities?</v>
      </c>
      <c r="D73" s="379"/>
      <c r="E73" s="30" t="str">
        <f>Interview!E229</f>
        <v>Yes, a small percentage are/do</v>
      </c>
      <c r="F73" s="18">
        <v>11</v>
      </c>
      <c r="G73" s="18">
        <f>IFERROR(VLOOKUP(E73,AnswerCTBL,2,FALSE),0)</f>
        <v>0.2</v>
      </c>
      <c r="H73" s="153"/>
      <c r="I73" s="190"/>
      <c r="J73" s="164"/>
      <c r="K73" s="508">
        <f>IFERROR(VLOOKUP(J73,AnswerCTBL,2,FALSE),0)</f>
        <v>0</v>
      </c>
      <c r="L73" s="505"/>
      <c r="M73" s="167"/>
      <c r="N73" s="164"/>
      <c r="O73" s="508">
        <f>IFERROR(VLOOKUP(N73,AnswerCTBL,2,FALSE),0)</f>
        <v>0</v>
      </c>
      <c r="P73" s="505"/>
      <c r="Q73" s="167"/>
      <c r="R73" s="164"/>
      <c r="S73" s="508">
        <f>IFERROR(VLOOKUP(R73,AnswerCTBL,2,FALSE),0)</f>
        <v>0</v>
      </c>
      <c r="T73" s="505"/>
      <c r="U73" s="167"/>
      <c r="V73" s="164"/>
      <c r="W73" s="18">
        <f>IFERROR(VLOOKUP(V73,AnswerCTBL,2,FALSE),0)</f>
        <v>0</v>
      </c>
      <c r="X73" s="104"/>
      <c r="Y73" s="167"/>
    </row>
    <row r="74" spans="1:25" ht="12.75" customHeight="1" x14ac:dyDescent="0.15">
      <c r="A74"/>
      <c r="B74" s="312"/>
      <c r="C74" s="313"/>
      <c r="D74" s="313"/>
      <c r="E74" s="313"/>
      <c r="F74" s="313"/>
      <c r="G74" s="313"/>
      <c r="H74" s="313"/>
      <c r="I74" s="190"/>
      <c r="J74" s="165"/>
      <c r="K74" s="154"/>
      <c r="L74" s="154"/>
      <c r="M74" s="170"/>
      <c r="N74" s="165"/>
      <c r="O74" s="154"/>
      <c r="P74" s="154"/>
      <c r="Q74" s="170"/>
      <c r="R74" s="165"/>
      <c r="S74" s="154"/>
      <c r="T74" s="154"/>
      <c r="U74" s="170"/>
      <c r="V74" s="165"/>
      <c r="W74" s="154"/>
      <c r="X74" s="154"/>
      <c r="Y74" s="170"/>
    </row>
    <row r="75" spans="1:25" ht="12.75" customHeight="1" x14ac:dyDescent="0.15">
      <c r="A75"/>
      <c r="B75" s="439" t="s">
        <v>193</v>
      </c>
      <c r="C75" s="441" t="str">
        <f>Interview!C233</f>
        <v>Do stakeholders review vendor agreements for security requirements?</v>
      </c>
      <c r="D75" s="442"/>
      <c r="E75" s="151" t="str">
        <f>Interview!E233</f>
        <v>Yes, a small percentage are/do</v>
      </c>
      <c r="F75" s="148">
        <v>12</v>
      </c>
      <c r="G75" s="18">
        <f>IFERROR(VLOOKUP(E75,AnswerCTBL,2,FALSE),0)</f>
        <v>0.2</v>
      </c>
      <c r="H75" s="153">
        <f>IFERROR(AVERAGE(G75,G76),0)</f>
        <v>0.2</v>
      </c>
      <c r="I75" s="190"/>
      <c r="J75" s="163"/>
      <c r="K75" s="507">
        <f>IFERROR(VLOOKUP(J75,AnswerCTBL,2,FALSE),0)</f>
        <v>0</v>
      </c>
      <c r="L75" s="504">
        <f>IFERROR(AVERAGE(K75,K76),0)</f>
        <v>0</v>
      </c>
      <c r="M75" s="167"/>
      <c r="N75" s="163"/>
      <c r="O75" s="507">
        <f>IFERROR(VLOOKUP(N75,AnswerCTBL,2,FALSE),0)</f>
        <v>0</v>
      </c>
      <c r="P75" s="504">
        <f>IFERROR(AVERAGE(O75,O76),0)</f>
        <v>0</v>
      </c>
      <c r="Q75" s="167"/>
      <c r="R75" s="163"/>
      <c r="S75" s="507">
        <f>IFERROR(VLOOKUP(R75,AnswerCTBL,2,FALSE),0)</f>
        <v>0</v>
      </c>
      <c r="T75" s="504">
        <f>IFERROR(AVERAGE(S75,S76),0)</f>
        <v>0</v>
      </c>
      <c r="U75" s="167"/>
      <c r="V75" s="163"/>
      <c r="W75" s="18">
        <f>IFERROR(VLOOKUP(V75,AnswerCTBL,2,FALSE),0)</f>
        <v>0</v>
      </c>
      <c r="X75" s="104">
        <f>IFERROR(AVERAGE(W75,W76),0)</f>
        <v>0</v>
      </c>
      <c r="Y75" s="167"/>
    </row>
    <row r="76" spans="1:25" ht="12.75" customHeight="1" x14ac:dyDescent="0.15">
      <c r="A76"/>
      <c r="B76" s="440"/>
      <c r="C76" s="443" t="str">
        <f>Interview!C236</f>
        <v>Are audits performed against the security requirements specified by project teams?</v>
      </c>
      <c r="D76" s="444"/>
      <c r="E76" s="152" t="str">
        <f>Interview!E236</f>
        <v>Yes, we did it once</v>
      </c>
      <c r="F76" s="148">
        <v>13</v>
      </c>
      <c r="G76" s="18">
        <f>IFERROR(VLOOKUP(E76,AnswerDTBL,2,FALSE),0)</f>
        <v>0.2</v>
      </c>
      <c r="H76" s="153"/>
      <c r="I76" s="190"/>
      <c r="J76" s="164"/>
      <c r="K76" s="508">
        <f>IFERROR(VLOOKUP(J76,AnswerDTBL,2,FALSE),0)</f>
        <v>0</v>
      </c>
      <c r="L76" s="505"/>
      <c r="M76" s="167"/>
      <c r="N76" s="164"/>
      <c r="O76" s="508">
        <f>IFERROR(VLOOKUP(N76,AnswerDTBL,2,FALSE),0)</f>
        <v>0</v>
      </c>
      <c r="P76" s="505"/>
      <c r="Q76" s="167"/>
      <c r="R76" s="164"/>
      <c r="S76" s="508">
        <f>IFERROR(VLOOKUP(R76,AnswerDTBL,2,FALSE),0)</f>
        <v>0</v>
      </c>
      <c r="T76" s="505"/>
      <c r="U76" s="167"/>
      <c r="V76" s="164"/>
      <c r="W76" s="18">
        <f>IFERROR(VLOOKUP(V76,AnswerDTBL,2,FALSE),0)</f>
        <v>0</v>
      </c>
      <c r="X76" s="104"/>
      <c r="Y76" s="167"/>
    </row>
    <row r="77" spans="1:25" ht="12.75" customHeight="1" x14ac:dyDescent="0.15">
      <c r="A77"/>
      <c r="B77" s="403" t="s">
        <v>199</v>
      </c>
      <c r="C77" s="404"/>
      <c r="D77" s="438"/>
      <c r="E77" s="137" t="s">
        <v>371</v>
      </c>
      <c r="F77" s="137"/>
      <c r="G77" s="137"/>
      <c r="H77" s="187"/>
      <c r="I77" s="193" t="s">
        <v>368</v>
      </c>
      <c r="J77" s="173" t="s">
        <v>371</v>
      </c>
      <c r="K77" s="137"/>
      <c r="L77" s="138"/>
      <c r="M77" s="172" t="s">
        <v>368</v>
      </c>
      <c r="N77" s="173" t="s">
        <v>371</v>
      </c>
      <c r="O77" s="137"/>
      <c r="P77" s="138"/>
      <c r="Q77" s="172" t="s">
        <v>368</v>
      </c>
      <c r="R77" s="173" t="s">
        <v>371</v>
      </c>
      <c r="S77" s="137"/>
      <c r="T77" s="138"/>
      <c r="U77" s="172" t="s">
        <v>368</v>
      </c>
      <c r="V77" s="173" t="s">
        <v>371</v>
      </c>
      <c r="W77" s="137"/>
      <c r="X77" s="138"/>
      <c r="Y77" s="172" t="s">
        <v>368</v>
      </c>
    </row>
    <row r="78" spans="1:25" ht="12.75" customHeight="1" x14ac:dyDescent="0.15">
      <c r="A78"/>
      <c r="B78" s="432" t="s">
        <v>200</v>
      </c>
      <c r="C78" s="376" t="str">
        <f>Interview!C243</f>
        <v>Are project teams provided with a list of recommended third-party components?</v>
      </c>
      <c r="D78" s="377"/>
      <c r="E78" s="30" t="str">
        <f>Interview!E243</f>
        <v>Yes, teams write/run their own</v>
      </c>
      <c r="F78" s="18">
        <v>14</v>
      </c>
      <c r="G78" s="18">
        <f>IFERROR(VLOOKUP(E78,AnswerFTBL,2,FALSE),0)</f>
        <v>0.2</v>
      </c>
      <c r="H78" s="153">
        <f>IFERROR(AVERAGE(G78,G79),0)</f>
        <v>0.2</v>
      </c>
      <c r="I78" s="406">
        <f>SUM(H78,H81,H84)</f>
        <v>0.75</v>
      </c>
      <c r="J78" s="163"/>
      <c r="K78" s="507">
        <f>IFERROR(VLOOKUP(J78,AnswerFTBL,2,FALSE),0)</f>
        <v>0</v>
      </c>
      <c r="L78" s="504">
        <f>IFERROR(AVERAGE(K78,K79),0)</f>
        <v>0</v>
      </c>
      <c r="M78" s="394">
        <f>SUM(L78,L81,L84)</f>
        <v>0</v>
      </c>
      <c r="N78" s="163"/>
      <c r="O78" s="507">
        <f>IFERROR(VLOOKUP(N78,AnswerFTBL,2,FALSE),0)</f>
        <v>0</v>
      </c>
      <c r="P78" s="504">
        <f>IFERROR(AVERAGE(O78,O79),0)</f>
        <v>0</v>
      </c>
      <c r="Q78" s="394">
        <f>SUM(P78,P81,P84)</f>
        <v>0</v>
      </c>
      <c r="R78" s="163"/>
      <c r="S78" s="507">
        <f>IFERROR(VLOOKUP(R78,AnswerFTBL,2,FALSE),0)</f>
        <v>0</v>
      </c>
      <c r="T78" s="504">
        <f>IFERROR(AVERAGE(S78,S79),0)</f>
        <v>0</v>
      </c>
      <c r="U78" s="394">
        <f>SUM(T78,T81,T84)</f>
        <v>0</v>
      </c>
      <c r="V78" s="163"/>
      <c r="W78" s="18">
        <f>IFERROR(VLOOKUP(V78,AnswerFTBL,2,FALSE),0)</f>
        <v>0</v>
      </c>
      <c r="X78" s="104">
        <f>IFERROR(AVERAGE(W78,W79),0)</f>
        <v>0</v>
      </c>
      <c r="Y78" s="394">
        <f>SUM(X78,X81,X84)</f>
        <v>0</v>
      </c>
    </row>
    <row r="79" spans="1:25" ht="12.75" customHeight="1" x14ac:dyDescent="0.15">
      <c r="A79"/>
      <c r="B79" s="434"/>
      <c r="C79" s="378" t="str">
        <f>Interview!C248</f>
        <v>Are project teams aware of secure design principles and do they apply them consistently?</v>
      </c>
      <c r="D79" s="379"/>
      <c r="E79" s="30" t="str">
        <f>Interview!E248</f>
        <v>Yes, a small percentage are/do</v>
      </c>
      <c r="F79" s="18">
        <v>15</v>
      </c>
      <c r="G79" s="18">
        <f>IFERROR(VLOOKUP(E79,AnswerCTBL,2,FALSE),0)</f>
        <v>0.2</v>
      </c>
      <c r="H79" s="153"/>
      <c r="I79" s="407"/>
      <c r="J79" s="164"/>
      <c r="K79" s="508">
        <f>IFERROR(VLOOKUP(J79,AnswerCTBL,2,FALSE),0)</f>
        <v>0</v>
      </c>
      <c r="L79" s="505"/>
      <c r="M79" s="395"/>
      <c r="N79" s="164"/>
      <c r="O79" s="508">
        <f>IFERROR(VLOOKUP(N79,AnswerCTBL,2,FALSE),0)</f>
        <v>0</v>
      </c>
      <c r="P79" s="505"/>
      <c r="Q79" s="395"/>
      <c r="R79" s="164"/>
      <c r="S79" s="508">
        <f>IFERROR(VLOOKUP(R79,AnswerCTBL,2,FALSE),0)</f>
        <v>0</v>
      </c>
      <c r="T79" s="505"/>
      <c r="U79" s="395"/>
      <c r="V79" s="164"/>
      <c r="W79" s="18">
        <f>IFERROR(VLOOKUP(V79,AnswerCTBL,2,FALSE),0)</f>
        <v>0</v>
      </c>
      <c r="X79" s="104"/>
      <c r="Y79" s="395"/>
    </row>
    <row r="80" spans="1:25" ht="12.75" customHeight="1" x14ac:dyDescent="0.15">
      <c r="A80"/>
      <c r="B80" s="312"/>
      <c r="C80" s="313"/>
      <c r="D80" s="313"/>
      <c r="E80" s="313"/>
      <c r="F80" s="313"/>
      <c r="G80" s="313"/>
      <c r="H80" s="313"/>
      <c r="I80" s="190"/>
      <c r="J80" s="165"/>
      <c r="K80" s="154"/>
      <c r="L80" s="154"/>
      <c r="M80" s="170"/>
      <c r="N80" s="165"/>
      <c r="O80" s="154"/>
      <c r="P80" s="154"/>
      <c r="Q80" s="170"/>
      <c r="R80" s="165"/>
      <c r="S80" s="154"/>
      <c r="T80" s="154"/>
      <c r="U80" s="170"/>
      <c r="V80" s="165"/>
      <c r="W80" s="154"/>
      <c r="X80" s="154"/>
      <c r="Y80" s="170"/>
    </row>
    <row r="81" spans="1:25" ht="12.75" customHeight="1" x14ac:dyDescent="0.15">
      <c r="A81"/>
      <c r="B81" s="432" t="s">
        <v>207</v>
      </c>
      <c r="C81" s="376" t="str">
        <f>Interview!C253</f>
        <v>Do you advertise shared security services with guidance for project teams?</v>
      </c>
      <c r="D81" s="377"/>
      <c r="E81" s="30" t="str">
        <f>Interview!E253</f>
        <v>Yes, across the organization</v>
      </c>
      <c r="F81" s="18">
        <v>16</v>
      </c>
      <c r="G81" s="18">
        <f>IFERROR(VLOOKUP(E81,AnswerGTBL,2,FALSE),0)</f>
        <v>0.5</v>
      </c>
      <c r="H81" s="153">
        <f>IFERROR(AVERAGE(G81,G82),0)</f>
        <v>0.35</v>
      </c>
      <c r="I81" s="190"/>
      <c r="J81" s="163"/>
      <c r="K81" s="507">
        <f>IFERROR(VLOOKUP(J81,AnswerGTBL,2,FALSE),0)</f>
        <v>0</v>
      </c>
      <c r="L81" s="504">
        <f>IFERROR(AVERAGE(K81,K82),0)</f>
        <v>0</v>
      </c>
      <c r="M81" s="167"/>
      <c r="N81" s="163"/>
      <c r="O81" s="507">
        <f>IFERROR(VLOOKUP(N81,AnswerGTBL,2,FALSE),0)</f>
        <v>0</v>
      </c>
      <c r="P81" s="504">
        <f>IFERROR(AVERAGE(O81,O82),0)</f>
        <v>0</v>
      </c>
      <c r="Q81" s="167"/>
      <c r="R81" s="163"/>
      <c r="S81" s="507">
        <f>IFERROR(VLOOKUP(R81,AnswerGTBL,2,FALSE),0)</f>
        <v>0</v>
      </c>
      <c r="T81" s="504">
        <f>IFERROR(AVERAGE(S81,S82),0)</f>
        <v>0</v>
      </c>
      <c r="U81" s="167"/>
      <c r="V81" s="163"/>
      <c r="W81" s="18">
        <f>IFERROR(VLOOKUP(V81,AnswerGTBL,2,FALSE),0)</f>
        <v>0</v>
      </c>
      <c r="X81" s="104">
        <f>IFERROR(AVERAGE(W81,W82),0)</f>
        <v>0</v>
      </c>
      <c r="Y81" s="167"/>
    </row>
    <row r="82" spans="1:25" ht="12.75" customHeight="1" x14ac:dyDescent="0.15">
      <c r="A82"/>
      <c r="B82" s="434"/>
      <c r="C82" s="378" t="str">
        <f>Interview!C260</f>
        <v>Are project teams provided with prescriptive design patterns based on their application architecture?</v>
      </c>
      <c r="D82" s="379"/>
      <c r="E82" s="30" t="str">
        <f>Interview!E260</f>
        <v>Yes, teams write/run their own</v>
      </c>
      <c r="F82" s="18">
        <v>17</v>
      </c>
      <c r="G82" s="18">
        <f>IFERROR(VLOOKUP(E82,AnswerFTBL,2,FALSE),0)</f>
        <v>0.2</v>
      </c>
      <c r="H82" s="153"/>
      <c r="I82" s="190"/>
      <c r="J82" s="164"/>
      <c r="K82" s="508">
        <f>IFERROR(VLOOKUP(J82,AnswerFTBL,2,FALSE),0)</f>
        <v>0</v>
      </c>
      <c r="L82" s="505"/>
      <c r="M82" s="167"/>
      <c r="N82" s="164"/>
      <c r="O82" s="508">
        <f>IFERROR(VLOOKUP(N82,AnswerFTBL,2,FALSE),0)</f>
        <v>0</v>
      </c>
      <c r="P82" s="505"/>
      <c r="Q82" s="167"/>
      <c r="R82" s="164"/>
      <c r="S82" s="508">
        <f>IFERROR(VLOOKUP(R82,AnswerFTBL,2,FALSE),0)</f>
        <v>0</v>
      </c>
      <c r="T82" s="505"/>
      <c r="U82" s="167"/>
      <c r="V82" s="164"/>
      <c r="W82" s="18">
        <f>IFERROR(VLOOKUP(V82,AnswerFTBL,2,FALSE),0)</f>
        <v>0</v>
      </c>
      <c r="X82" s="104"/>
      <c r="Y82" s="167"/>
    </row>
    <row r="83" spans="1:25" ht="12.75" customHeight="1" x14ac:dyDescent="0.15">
      <c r="A83"/>
      <c r="B83" s="312"/>
      <c r="C83" s="313"/>
      <c r="D83" s="313"/>
      <c r="E83" s="313"/>
      <c r="F83" s="313"/>
      <c r="G83" s="313"/>
      <c r="H83" s="313"/>
      <c r="I83" s="190"/>
      <c r="J83" s="165"/>
      <c r="K83" s="154"/>
      <c r="L83" s="154"/>
      <c r="M83" s="170"/>
      <c r="N83" s="165"/>
      <c r="O83" s="154"/>
      <c r="P83" s="154"/>
      <c r="Q83" s="170"/>
      <c r="R83" s="165"/>
      <c r="S83" s="154"/>
      <c r="T83" s="154"/>
      <c r="U83" s="170"/>
      <c r="V83" s="165"/>
      <c r="W83" s="154"/>
      <c r="X83" s="154"/>
      <c r="Y83" s="170"/>
    </row>
    <row r="84" spans="1:25" ht="12.75" customHeight="1" x14ac:dyDescent="0.15">
      <c r="A84"/>
      <c r="B84" s="432" t="s">
        <v>217</v>
      </c>
      <c r="C84" s="376" t="str">
        <f>Interview!C266</f>
        <v>Do project teams build software from centrally-controlled platforms and frameworks?</v>
      </c>
      <c r="D84" s="377"/>
      <c r="E84" s="30" t="str">
        <f>Interview!E266</f>
        <v>Yes, a small percentage are/do</v>
      </c>
      <c r="F84" s="18">
        <v>18</v>
      </c>
      <c r="G84" s="18">
        <f>IFERROR(VLOOKUP(E84,AnswerCTBL,2,FALSE),0)</f>
        <v>0.2</v>
      </c>
      <c r="H84" s="153">
        <f>IFERROR(AVERAGE(G84,G85),0)</f>
        <v>0.2</v>
      </c>
      <c r="I84" s="190"/>
      <c r="J84" s="163"/>
      <c r="K84" s="507">
        <f>IFERROR(VLOOKUP(J84,AnswerCTBL,2,FALSE),0)</f>
        <v>0</v>
      </c>
      <c r="L84" s="504">
        <f>IFERROR(AVERAGE(K84,K85),0)</f>
        <v>0</v>
      </c>
      <c r="M84" s="167"/>
      <c r="N84" s="163"/>
      <c r="O84" s="507">
        <f>IFERROR(VLOOKUP(N84,AnswerCTBL,2,FALSE),0)</f>
        <v>0</v>
      </c>
      <c r="P84" s="504">
        <f>IFERROR(AVERAGE(O84,O85),0)</f>
        <v>0</v>
      </c>
      <c r="Q84" s="167"/>
      <c r="R84" s="163"/>
      <c r="S84" s="507">
        <f>IFERROR(VLOOKUP(R84,AnswerCTBL,2,FALSE),0)</f>
        <v>0</v>
      </c>
      <c r="T84" s="504">
        <f>IFERROR(AVERAGE(S84,S85),0)</f>
        <v>0</v>
      </c>
      <c r="U84" s="167"/>
      <c r="V84" s="163"/>
      <c r="W84" s="18">
        <f>IFERROR(VLOOKUP(V84,AnswerCTBL,2,FALSE),0)</f>
        <v>0</v>
      </c>
      <c r="X84" s="104">
        <f>IFERROR(AVERAGE(W84,W85),0)</f>
        <v>0</v>
      </c>
      <c r="Y84" s="167"/>
    </row>
    <row r="85" spans="1:25" ht="12.75" customHeight="1" x14ac:dyDescent="0.15">
      <c r="A85"/>
      <c r="B85" s="433"/>
      <c r="C85" s="381" t="str">
        <f>Interview!C270</f>
        <v>Are project teams audited for the use of secure architecture components?</v>
      </c>
      <c r="D85" s="382"/>
      <c r="E85" s="30" t="str">
        <f>Interview!E270</f>
        <v>Yes, we did it once</v>
      </c>
      <c r="F85" s="18">
        <v>19</v>
      </c>
      <c r="G85" s="18">
        <f>IFERROR(VLOOKUP(E85,AnswerDTBL,2,FALSE),0)</f>
        <v>0.2</v>
      </c>
      <c r="H85" s="153"/>
      <c r="I85" s="192"/>
      <c r="J85" s="164"/>
      <c r="K85" s="508">
        <f>IFERROR(VLOOKUP(J85,AnswerDTBL,2,FALSE),0)</f>
        <v>0</v>
      </c>
      <c r="L85" s="505"/>
      <c r="M85" s="167"/>
      <c r="N85" s="164"/>
      <c r="O85" s="508">
        <f>IFERROR(VLOOKUP(N85,AnswerDTBL,2,FALSE),0)</f>
        <v>0</v>
      </c>
      <c r="P85" s="505"/>
      <c r="Q85" s="167"/>
      <c r="R85" s="164"/>
      <c r="S85" s="508">
        <f>IFERROR(VLOOKUP(R85,AnswerDTBL,2,FALSE),0)</f>
        <v>0</v>
      </c>
      <c r="T85" s="505"/>
      <c r="U85" s="167"/>
      <c r="V85" s="164"/>
      <c r="W85" s="18">
        <f>IFERROR(VLOOKUP(V85,AnswerDTBL,2,FALSE),0)</f>
        <v>0</v>
      </c>
      <c r="X85" s="104"/>
      <c r="Y85" s="167"/>
    </row>
    <row r="86" spans="1:25" ht="12.75" customHeight="1" x14ac:dyDescent="0.15">
      <c r="B86" s="403" t="s">
        <v>502</v>
      </c>
      <c r="C86" s="404"/>
      <c r="D86" s="405"/>
      <c r="E86" s="228" t="s">
        <v>371</v>
      </c>
      <c r="F86" s="137"/>
      <c r="G86" s="137"/>
      <c r="H86" s="138"/>
      <c r="I86" s="193" t="s">
        <v>368</v>
      </c>
      <c r="J86" s="226" t="s">
        <v>371</v>
      </c>
      <c r="K86" s="227"/>
      <c r="L86" s="227"/>
      <c r="M86" s="225" t="s">
        <v>368</v>
      </c>
      <c r="N86" s="226" t="s">
        <v>371</v>
      </c>
      <c r="O86" s="227"/>
      <c r="P86" s="227"/>
      <c r="Q86" s="225" t="s">
        <v>368</v>
      </c>
      <c r="R86" s="226" t="s">
        <v>371</v>
      </c>
      <c r="S86" s="227"/>
      <c r="T86" s="227"/>
      <c r="U86" s="225" t="s">
        <v>368</v>
      </c>
      <c r="V86" s="226"/>
      <c r="W86" s="227"/>
      <c r="X86" s="227"/>
      <c r="Y86" s="225" t="s">
        <v>368</v>
      </c>
    </row>
    <row r="87" spans="1:25" ht="12.75" customHeight="1" x14ac:dyDescent="0.15">
      <c r="A87" s="27">
        <v>15</v>
      </c>
      <c r="B87" s="396" t="s">
        <v>511</v>
      </c>
      <c r="C87" s="376" t="str">
        <f>Interview!C275</f>
        <v>___?</v>
      </c>
      <c r="D87" s="377"/>
      <c r="E87" s="30" t="str">
        <f>Interview!E275</f>
        <v>Yes, we did it once</v>
      </c>
      <c r="F87" s="147">
        <v>15</v>
      </c>
      <c r="G87" s="507">
        <f>IFERROR(VLOOKUP(E87,AnswerDTBL,2,FALSE),0)</f>
        <v>0.2</v>
      </c>
      <c r="H87" s="504">
        <f>IFERROR(AVERAGE(G87,G88),0)</f>
        <v>0.2</v>
      </c>
      <c r="I87" s="406">
        <f>SUM(H87,H90,H93)</f>
        <v>0.60000000000000009</v>
      </c>
      <c r="J87" s="164" t="s">
        <v>426</v>
      </c>
      <c r="K87" s="507">
        <f>IFERROR(VLOOKUP(J87,AnswerDTBL,2,FALSE),0)</f>
        <v>0.5</v>
      </c>
      <c r="L87" s="504">
        <f>IFERROR(AVERAGE(K87,K88),0)</f>
        <v>0.35</v>
      </c>
      <c r="M87" s="394">
        <f>SUM(L87,L90,L93)</f>
        <v>0.89999999999999991</v>
      </c>
      <c r="N87" s="164" t="s">
        <v>426</v>
      </c>
      <c r="O87" s="507">
        <f>IFERROR(VLOOKUP(N87,AnswerDTBL,2,FALSE),0)</f>
        <v>0.5</v>
      </c>
      <c r="P87" s="504">
        <f>IFERROR(AVERAGE(O87,O88),0)</f>
        <v>0.5</v>
      </c>
      <c r="Q87" s="394">
        <f>SUM(P87,P90,P93)</f>
        <v>1.4500000000000002</v>
      </c>
      <c r="R87" s="164"/>
      <c r="S87" s="507">
        <f>IFERROR(VLOOKUP(R87,AnswerDTBL,2,FALSE),0)</f>
        <v>0</v>
      </c>
      <c r="T87" s="504">
        <f>IFERROR(AVERAGE(S87,S88),0)</f>
        <v>0</v>
      </c>
      <c r="U87" s="394">
        <f>SUM(T87,T90,T93)</f>
        <v>0</v>
      </c>
      <c r="V87" s="164"/>
      <c r="W87" s="507">
        <f>IFERROR(VLOOKUP(V87,AnswerDTBL,2,FALSE),0)</f>
        <v>0</v>
      </c>
      <c r="X87" s="504">
        <f>IFERROR(AVERAGE(W87,W88),0)</f>
        <v>0</v>
      </c>
      <c r="Y87" s="394">
        <f>SUM(X87,X90,X93)</f>
        <v>0.35</v>
      </c>
    </row>
    <row r="88" spans="1:25" ht="12.75" customHeight="1" x14ac:dyDescent="0.15">
      <c r="A88" s="27">
        <v>16</v>
      </c>
      <c r="B88" s="397"/>
      <c r="C88" s="378" t="str">
        <f>Interview!C280</f>
        <v>___?</v>
      </c>
      <c r="D88" s="379"/>
      <c r="E88" s="30" t="str">
        <f>Interview!E280</f>
        <v>Yes, a small percentage are/do</v>
      </c>
      <c r="F88" s="18">
        <v>16</v>
      </c>
      <c r="G88" s="509">
        <f>IFERROR(VLOOKUP(E88,AnswerCTBL,2,FALSE),0)</f>
        <v>0.2</v>
      </c>
      <c r="H88" s="505"/>
      <c r="I88" s="407"/>
      <c r="J88" s="164" t="s">
        <v>490</v>
      </c>
      <c r="K88" s="508">
        <f>IFERROR(VLOOKUP(J88,AnswerCTBL,2,FALSE),0)</f>
        <v>0.2</v>
      </c>
      <c r="L88" s="505"/>
      <c r="M88" s="395"/>
      <c r="N88" s="164" t="s">
        <v>491</v>
      </c>
      <c r="O88" s="508">
        <f>IFERROR(VLOOKUP(N88,AnswerCTBL,2,FALSE),0)</f>
        <v>0.5</v>
      </c>
      <c r="P88" s="505"/>
      <c r="Q88" s="395"/>
      <c r="R88" s="164"/>
      <c r="S88" s="508">
        <f>IFERROR(VLOOKUP(R88,AnswerCTBL,2,FALSE),0)</f>
        <v>0</v>
      </c>
      <c r="T88" s="505"/>
      <c r="U88" s="395"/>
      <c r="V88" s="164"/>
      <c r="W88" s="508">
        <f>IFERROR(VLOOKUP(V88,AnswerCTBL,2,FALSE),0)</f>
        <v>0</v>
      </c>
      <c r="X88" s="505"/>
      <c r="Y88" s="395"/>
    </row>
    <row r="89" spans="1:25" ht="12.75" customHeight="1" x14ac:dyDescent="0.15">
      <c r="B89" s="312"/>
      <c r="C89" s="313"/>
      <c r="D89" s="313"/>
      <c r="E89" s="313"/>
      <c r="F89" s="313"/>
      <c r="G89" s="313"/>
      <c r="H89" s="314"/>
      <c r="I89" s="190"/>
      <c r="J89" s="165"/>
      <c r="K89" s="154"/>
      <c r="L89" s="154"/>
      <c r="M89" s="170"/>
      <c r="N89" s="165"/>
      <c r="O89" s="154"/>
      <c r="P89" s="154"/>
      <c r="Q89" s="170"/>
      <c r="R89" s="165"/>
      <c r="S89" s="154"/>
      <c r="T89" s="154"/>
      <c r="U89" s="170"/>
      <c r="V89" s="165"/>
      <c r="W89" s="154"/>
      <c r="X89" s="154"/>
      <c r="Y89" s="170"/>
    </row>
    <row r="90" spans="1:25" ht="12.75" customHeight="1" x14ac:dyDescent="0.15">
      <c r="A90" s="27">
        <v>17</v>
      </c>
      <c r="B90" s="396" t="s">
        <v>512</v>
      </c>
      <c r="C90" s="376" t="str">
        <f>Interview!C286</f>
        <v>___?</v>
      </c>
      <c r="D90" s="377"/>
      <c r="E90" s="30" t="str">
        <f>Interview!E286</f>
        <v>Yes, a small percentage are/do</v>
      </c>
      <c r="F90" s="147">
        <v>17</v>
      </c>
      <c r="G90" s="507">
        <f>IFERROR(VLOOKUP(E90,AnswerCTBL,2,FALSE),0)</f>
        <v>0.2</v>
      </c>
      <c r="H90" s="504">
        <f>IFERROR(AVERAGE(G90,G91),0)</f>
        <v>0.2</v>
      </c>
      <c r="I90" s="190"/>
      <c r="J90" s="163" t="s">
        <v>491</v>
      </c>
      <c r="K90" s="507">
        <f>IFERROR(VLOOKUP(J90,AnswerCTBL,2,FALSE),0)</f>
        <v>0.5</v>
      </c>
      <c r="L90" s="504">
        <f>IFERROR(AVERAGE(K90,K91),0)</f>
        <v>0.35</v>
      </c>
      <c r="M90" s="167"/>
      <c r="N90" s="163" t="s">
        <v>492</v>
      </c>
      <c r="O90" s="507">
        <f>IFERROR(VLOOKUP(N90,AnswerCTBL,2,FALSE),0)</f>
        <v>1</v>
      </c>
      <c r="P90" s="504">
        <f>IFERROR(AVERAGE(O90,O91),0)</f>
        <v>0.6</v>
      </c>
      <c r="Q90" s="167"/>
      <c r="R90" s="163"/>
      <c r="S90" s="507">
        <f>IFERROR(VLOOKUP(R90,AnswerCTBL,2,FALSE),0)</f>
        <v>0</v>
      </c>
      <c r="T90" s="504">
        <f>IFERROR(AVERAGE(S90,S91),0)</f>
        <v>0</v>
      </c>
      <c r="U90" s="167"/>
      <c r="V90" s="163"/>
      <c r="W90" s="507">
        <f>IFERROR(VLOOKUP(V90,AnswerCTBL,2,FALSE),0)</f>
        <v>0</v>
      </c>
      <c r="X90" s="504">
        <f>IFERROR(AVERAGE(W90,W91),0)</f>
        <v>0.25</v>
      </c>
      <c r="Y90" s="167"/>
    </row>
    <row r="91" spans="1:25" ht="12.75" customHeight="1" x14ac:dyDescent="0.15">
      <c r="A91" s="27">
        <v>18</v>
      </c>
      <c r="B91" s="397"/>
      <c r="C91" s="378" t="str">
        <f>Interview!C293</f>
        <v>___?</v>
      </c>
      <c r="D91" s="379"/>
      <c r="E91" s="30" t="str">
        <f>Interview!E293</f>
        <v>Yes, a small percentage are/do</v>
      </c>
      <c r="F91" s="18">
        <v>18</v>
      </c>
      <c r="G91" s="509">
        <f>IFERROR(VLOOKUP(E91,AnswerCTBL,2,FALSE),0)</f>
        <v>0.2</v>
      </c>
      <c r="H91" s="505"/>
      <c r="I91" s="190"/>
      <c r="J91" s="164" t="s">
        <v>490</v>
      </c>
      <c r="K91" s="508">
        <f>IFERROR(VLOOKUP(J91,AnswerCTBL,2,FALSE),0)</f>
        <v>0.2</v>
      </c>
      <c r="L91" s="505"/>
      <c r="M91" s="167"/>
      <c r="N91" s="164" t="s">
        <v>490</v>
      </c>
      <c r="O91" s="508">
        <f>IFERROR(VLOOKUP(N91,AnswerCTBL,2,FALSE),0)</f>
        <v>0.2</v>
      </c>
      <c r="P91" s="505"/>
      <c r="Q91" s="167"/>
      <c r="R91" s="164"/>
      <c r="S91" s="508">
        <f>IFERROR(VLOOKUP(R91,AnswerCTBL,2,FALSE),0)</f>
        <v>0</v>
      </c>
      <c r="T91" s="505"/>
      <c r="U91" s="167"/>
      <c r="V91" s="164" t="s">
        <v>491</v>
      </c>
      <c r="W91" s="508">
        <f>IFERROR(VLOOKUP(V91,AnswerCTBL,2,FALSE),0)</f>
        <v>0.5</v>
      </c>
      <c r="X91" s="505"/>
      <c r="Y91" s="167"/>
    </row>
    <row r="92" spans="1:25" ht="12.75" customHeight="1" x14ac:dyDescent="0.15">
      <c r="B92" s="312"/>
      <c r="C92" s="313"/>
      <c r="D92" s="313"/>
      <c r="E92" s="313"/>
      <c r="F92" s="313"/>
      <c r="G92" s="313"/>
      <c r="H92" s="314"/>
      <c r="I92" s="190"/>
      <c r="J92" s="165"/>
      <c r="K92" s="154"/>
      <c r="L92" s="154"/>
      <c r="M92" s="170"/>
      <c r="N92" s="165"/>
      <c r="O92" s="154"/>
      <c r="P92" s="154"/>
      <c r="Q92" s="170"/>
      <c r="R92" s="165"/>
      <c r="S92" s="154"/>
      <c r="T92" s="154"/>
      <c r="U92" s="170"/>
      <c r="V92" s="165"/>
      <c r="W92" s="154"/>
      <c r="X92" s="154"/>
      <c r="Y92" s="170"/>
    </row>
    <row r="93" spans="1:25" ht="12.75" customHeight="1" x14ac:dyDescent="0.15">
      <c r="A93" s="27">
        <v>19</v>
      </c>
      <c r="B93" s="396" t="s">
        <v>514</v>
      </c>
      <c r="C93" s="376" t="str">
        <f>Interview!C299</f>
        <v>___?</v>
      </c>
      <c r="D93" s="377"/>
      <c r="E93" s="30" t="str">
        <f>Interview!E299</f>
        <v>Yes, teams write/run their own</v>
      </c>
      <c r="F93" s="147">
        <v>19</v>
      </c>
      <c r="G93" s="507">
        <f>IFERROR(VLOOKUP(E93,AnswerFTBL,2,FALSE),0)</f>
        <v>0.2</v>
      </c>
      <c r="H93" s="504">
        <f>IFERROR(AVERAGE(G93,G94),0)</f>
        <v>0.2</v>
      </c>
      <c r="I93" s="190"/>
      <c r="J93" s="163" t="s">
        <v>494</v>
      </c>
      <c r="K93" s="507">
        <f>IFERROR(VLOOKUP(J93,AnswerFTBL,2,FALSE),0)</f>
        <v>0.2</v>
      </c>
      <c r="L93" s="504">
        <f>IFERROR(AVERAGE(K93,K94),0)</f>
        <v>0.2</v>
      </c>
      <c r="M93" s="167"/>
      <c r="N93" s="163" t="s">
        <v>494</v>
      </c>
      <c r="O93" s="507">
        <f>IFERROR(VLOOKUP(N93,AnswerFTBL,2,FALSE),0)</f>
        <v>0.2</v>
      </c>
      <c r="P93" s="504">
        <f>IFERROR(AVERAGE(O93,O94),0)</f>
        <v>0.35</v>
      </c>
      <c r="Q93" s="167"/>
      <c r="R93" s="163"/>
      <c r="S93" s="507">
        <f>IFERROR(VLOOKUP(R93,AnswerFTBL,2,FALSE),0)</f>
        <v>0</v>
      </c>
      <c r="T93" s="504">
        <f>IFERROR(AVERAGE(S93,S94),0)</f>
        <v>0</v>
      </c>
      <c r="U93" s="167"/>
      <c r="V93" s="163"/>
      <c r="W93" s="507">
        <f>IFERROR(VLOOKUP(V93,AnswerFTBL,2,FALSE),0)</f>
        <v>0</v>
      </c>
      <c r="X93" s="504">
        <f>IFERROR(AVERAGE(W93,W94),0)</f>
        <v>0.1</v>
      </c>
      <c r="Y93" s="167"/>
    </row>
    <row r="94" spans="1:25" ht="12.75" customHeight="1" x14ac:dyDescent="0.15">
      <c r="A94" s="27">
        <v>20</v>
      </c>
      <c r="B94" s="397"/>
      <c r="C94" s="378" t="str">
        <f>Interview!C305</f>
        <v>___?</v>
      </c>
      <c r="D94" s="379"/>
      <c r="E94" s="31" t="str">
        <f>Interview!E305</f>
        <v>Yes, we did it once</v>
      </c>
      <c r="F94" s="145">
        <v>20</v>
      </c>
      <c r="G94" s="508">
        <f>IFERROR(VLOOKUP(E94,AnswerDTBL,2,FALSE),0)</f>
        <v>0.2</v>
      </c>
      <c r="H94" s="505"/>
      <c r="I94" s="192"/>
      <c r="J94" s="164" t="s">
        <v>425</v>
      </c>
      <c r="K94" s="508">
        <f>IFERROR(VLOOKUP(J94,AnswerDTBL,2,FALSE),0)</f>
        <v>0.2</v>
      </c>
      <c r="L94" s="505"/>
      <c r="M94" s="167"/>
      <c r="N94" s="164" t="s">
        <v>426</v>
      </c>
      <c r="O94" s="508">
        <f>IFERROR(VLOOKUP(N94,AnswerDTBL,2,FALSE),0)</f>
        <v>0.5</v>
      </c>
      <c r="P94" s="505"/>
      <c r="Q94" s="167"/>
      <c r="R94" s="164"/>
      <c r="S94" s="508">
        <f>IFERROR(VLOOKUP(R94,AnswerDTBL,2,FALSE),0)</f>
        <v>0</v>
      </c>
      <c r="T94" s="505"/>
      <c r="U94" s="167"/>
      <c r="V94" s="164" t="s">
        <v>425</v>
      </c>
      <c r="W94" s="508">
        <f>IFERROR(VLOOKUP(V94,AnswerDTBL,2,FALSE),0)</f>
        <v>0.2</v>
      </c>
      <c r="X94" s="505"/>
      <c r="Y94" s="167"/>
    </row>
    <row r="95" spans="1:25" ht="12.75" customHeight="1" x14ac:dyDescent="0.15">
      <c r="A95"/>
      <c r="B95" s="347" t="s">
        <v>222</v>
      </c>
      <c r="C95" s="347"/>
      <c r="D95" s="347"/>
      <c r="E95" s="347" t="s">
        <v>460</v>
      </c>
      <c r="F95" s="347"/>
      <c r="G95" s="347"/>
      <c r="H95" s="347"/>
      <c r="I95" s="347"/>
      <c r="J95" s="474" t="s">
        <v>459</v>
      </c>
      <c r="K95" s="347"/>
      <c r="L95" s="347"/>
      <c r="M95" s="475"/>
      <c r="N95" s="474" t="s">
        <v>461</v>
      </c>
      <c r="O95" s="347"/>
      <c r="P95" s="347"/>
      <c r="Q95" s="475"/>
      <c r="R95" s="474" t="s">
        <v>462</v>
      </c>
      <c r="S95" s="347"/>
      <c r="T95" s="347"/>
      <c r="U95" s="475"/>
      <c r="V95" s="474" t="s">
        <v>463</v>
      </c>
      <c r="W95" s="347"/>
      <c r="X95" s="347"/>
      <c r="Y95" s="475"/>
    </row>
    <row r="96" spans="1:25" ht="12.75" customHeight="1" x14ac:dyDescent="0.15">
      <c r="A96"/>
      <c r="B96" s="271" t="s">
        <v>223</v>
      </c>
      <c r="C96" s="272"/>
      <c r="D96" s="273"/>
      <c r="E96" s="81" t="s">
        <v>371</v>
      </c>
      <c r="F96" s="81"/>
      <c r="G96" s="81"/>
      <c r="H96" s="123"/>
      <c r="I96" s="159" t="s">
        <v>368</v>
      </c>
      <c r="J96" s="174" t="s">
        <v>371</v>
      </c>
      <c r="K96" s="81"/>
      <c r="L96" s="123"/>
      <c r="M96" s="175" t="s">
        <v>368</v>
      </c>
      <c r="N96" s="174" t="s">
        <v>371</v>
      </c>
      <c r="O96" s="81"/>
      <c r="P96" s="123"/>
      <c r="Q96" s="175" t="s">
        <v>368</v>
      </c>
      <c r="R96" s="174" t="s">
        <v>371</v>
      </c>
      <c r="S96" s="81"/>
      <c r="T96" s="123"/>
      <c r="U96" s="175" t="s">
        <v>368</v>
      </c>
      <c r="V96" s="174" t="s">
        <v>371</v>
      </c>
      <c r="W96" s="81"/>
      <c r="X96" s="123"/>
      <c r="Y96" s="175" t="s">
        <v>368</v>
      </c>
    </row>
    <row r="97" spans="1:25" ht="12.75" customHeight="1" x14ac:dyDescent="0.15">
      <c r="A97"/>
      <c r="B97" s="445" t="s">
        <v>224</v>
      </c>
      <c r="C97" s="436" t="str">
        <f>Interview!C313</f>
        <v>Do project teams document the attack perimeter of software designs?</v>
      </c>
      <c r="D97" s="437"/>
      <c r="E97" s="146" t="str">
        <f>Interview!E313</f>
        <v>Yes, a small percentage are/do</v>
      </c>
      <c r="F97" s="18">
        <v>1</v>
      </c>
      <c r="G97" s="18">
        <f>IFERROR(VLOOKUP(E97,AnswerCTBL,2,FALSE),0)</f>
        <v>0.2</v>
      </c>
      <c r="H97" s="153">
        <f>IFERROR(AVERAGE(G97,G98),0)</f>
        <v>0.2</v>
      </c>
      <c r="I97" s="447">
        <f>SUM(H97,H100,H103)</f>
        <v>0.60000000000000009</v>
      </c>
      <c r="J97" s="163"/>
      <c r="K97" s="507">
        <f>IFERROR(VLOOKUP(J97,AnswerCTBL,2,FALSE),0)</f>
        <v>0</v>
      </c>
      <c r="L97" s="504">
        <f>IFERROR(AVERAGE(K97,K98),0)</f>
        <v>0</v>
      </c>
      <c r="M97" s="390">
        <f>SUM(L97,L100,L103)</f>
        <v>0</v>
      </c>
      <c r="N97" s="163"/>
      <c r="O97" s="507">
        <f>IFERROR(VLOOKUP(N97,AnswerCTBL,2,FALSE),0)</f>
        <v>0</v>
      </c>
      <c r="P97" s="504">
        <f>IFERROR(AVERAGE(O97,O98),0)</f>
        <v>0</v>
      </c>
      <c r="Q97" s="390">
        <f>SUM(P97,P100,P103)</f>
        <v>0</v>
      </c>
      <c r="R97" s="163"/>
      <c r="S97" s="507">
        <f>IFERROR(VLOOKUP(R97,AnswerCTBL,2,FALSE),0)</f>
        <v>0</v>
      </c>
      <c r="T97" s="504">
        <f>IFERROR(AVERAGE(S97,S98),0)</f>
        <v>0</v>
      </c>
      <c r="U97" s="390">
        <f>SUM(T97,T100,T103)</f>
        <v>0</v>
      </c>
      <c r="V97" s="163"/>
      <c r="W97" s="18">
        <f>IFERROR(VLOOKUP(V97,AnswerCTBL,2,FALSE),0)</f>
        <v>0</v>
      </c>
      <c r="X97" s="104">
        <f>IFERROR(AVERAGE(W97,W98),0)</f>
        <v>0</v>
      </c>
      <c r="Y97" s="390">
        <f>SUM(X97,X100,X103)</f>
        <v>0</v>
      </c>
    </row>
    <row r="98" spans="1:25" ht="12.75" customHeight="1" x14ac:dyDescent="0.15">
      <c r="A98"/>
      <c r="B98" s="446"/>
      <c r="C98" s="378" t="str">
        <f>Interview!C321</f>
        <v>Do project teams check software designs against known security risks?</v>
      </c>
      <c r="D98" s="379"/>
      <c r="E98" s="30" t="str">
        <f>Interview!E321</f>
        <v>Yes, a small percentage are/do</v>
      </c>
      <c r="F98" s="18">
        <v>2</v>
      </c>
      <c r="G98" s="18">
        <f>IFERROR(VLOOKUP(E98,AnswerCTBL,2,FALSE),0)</f>
        <v>0.2</v>
      </c>
      <c r="H98" s="153"/>
      <c r="I98" s="448"/>
      <c r="J98" s="164"/>
      <c r="K98" s="508">
        <f>IFERROR(VLOOKUP(J98,AnswerCTBL,2,FALSE),0)</f>
        <v>0</v>
      </c>
      <c r="L98" s="505"/>
      <c r="M98" s="391"/>
      <c r="N98" s="164"/>
      <c r="O98" s="508">
        <f>IFERROR(VLOOKUP(N98,AnswerCTBL,2,FALSE),0)</f>
        <v>0</v>
      </c>
      <c r="P98" s="505"/>
      <c r="Q98" s="391"/>
      <c r="R98" s="164"/>
      <c r="S98" s="508">
        <f>IFERROR(VLOOKUP(R98,AnswerCTBL,2,FALSE),0)</f>
        <v>0</v>
      </c>
      <c r="T98" s="505"/>
      <c r="U98" s="391"/>
      <c r="V98" s="164"/>
      <c r="W98" s="18">
        <f>IFERROR(VLOOKUP(V98,AnswerCTBL,2,FALSE),0)</f>
        <v>0</v>
      </c>
      <c r="X98" s="104"/>
      <c r="Y98" s="391"/>
    </row>
    <row r="99" spans="1:25" ht="12.75" customHeight="1" x14ac:dyDescent="0.15">
      <c r="A99"/>
      <c r="B99" s="312"/>
      <c r="C99" s="313"/>
      <c r="D99" s="313"/>
      <c r="E99" s="313"/>
      <c r="F99" s="313"/>
      <c r="G99" s="313"/>
      <c r="H99" s="313"/>
      <c r="I99" s="190"/>
      <c r="J99" s="165"/>
      <c r="K99" s="154"/>
      <c r="L99" s="154"/>
      <c r="M99" s="170"/>
      <c r="N99" s="165"/>
      <c r="O99" s="154"/>
      <c r="P99" s="154"/>
      <c r="Q99" s="170"/>
      <c r="R99" s="165"/>
      <c r="S99" s="154"/>
      <c r="T99" s="154"/>
      <c r="U99" s="170"/>
      <c r="V99" s="165"/>
      <c r="W99" s="154"/>
      <c r="X99" s="154"/>
      <c r="Y99" s="170"/>
    </row>
    <row r="100" spans="1:25" ht="12.75" customHeight="1" x14ac:dyDescent="0.15">
      <c r="A100"/>
      <c r="B100" s="449" t="s">
        <v>237</v>
      </c>
      <c r="C100" s="376" t="str">
        <f>Interview!C328</f>
        <v>Do project teams specifically analyze design elements for security mechanisms?</v>
      </c>
      <c r="D100" s="377"/>
      <c r="E100" s="30" t="str">
        <f>Interview!E328</f>
        <v>Yes, a small percentage are/do</v>
      </c>
      <c r="F100" s="18">
        <v>3</v>
      </c>
      <c r="G100" s="18">
        <f>IFERROR(VLOOKUP(E100,AnswerCTBL,2,FALSE),0)</f>
        <v>0.2</v>
      </c>
      <c r="H100" s="153">
        <f>IFERROR(AVERAGE(G100,G101),0)</f>
        <v>0.2</v>
      </c>
      <c r="I100" s="190"/>
      <c r="J100" s="163"/>
      <c r="K100" s="507">
        <f>IFERROR(VLOOKUP(J100,AnswerCTBL,2,FALSE),0)</f>
        <v>0</v>
      </c>
      <c r="L100" s="504">
        <f>IFERROR(AVERAGE(K100,K101),0)</f>
        <v>0</v>
      </c>
      <c r="M100" s="167"/>
      <c r="N100" s="163"/>
      <c r="O100" s="18">
        <f>IFERROR(VLOOKUP(N100,AnswerCTBL,2,FALSE),0)</f>
        <v>0</v>
      </c>
      <c r="P100" s="104">
        <f>IFERROR(AVERAGE(O100,O101),0)</f>
        <v>0</v>
      </c>
      <c r="Q100" s="167"/>
      <c r="R100" s="163"/>
      <c r="S100" s="507">
        <f>IFERROR(VLOOKUP(R100,AnswerCTBL,2,FALSE),0)</f>
        <v>0</v>
      </c>
      <c r="T100" s="504">
        <f>IFERROR(AVERAGE(S100,S101),0)</f>
        <v>0</v>
      </c>
      <c r="U100" s="167"/>
      <c r="V100" s="163"/>
      <c r="W100" s="18">
        <f>IFERROR(VLOOKUP(V100,AnswerCTBL,2,FALSE),0)</f>
        <v>0</v>
      </c>
      <c r="X100" s="104">
        <f>IFERROR(AVERAGE(W100,W101),0)</f>
        <v>0</v>
      </c>
      <c r="Y100" s="167"/>
    </row>
    <row r="101" spans="1:25" ht="12.75" customHeight="1" x14ac:dyDescent="0.15">
      <c r="A101"/>
      <c r="B101" s="446"/>
      <c r="C101" s="378" t="str">
        <f>Interview!C333</f>
        <v>Are project stakeholders aware of how to obtain a formal secure design review?</v>
      </c>
      <c r="D101" s="379"/>
      <c r="E101" s="30" t="str">
        <f>Interview!E333</f>
        <v>Yes, some of them are aware</v>
      </c>
      <c r="F101" s="18">
        <v>4</v>
      </c>
      <c r="G101" s="18">
        <f>IFERROR(VLOOKUP(E101,AnswerBTBL,2,FALSE),0)</f>
        <v>0.2</v>
      </c>
      <c r="H101" s="153"/>
      <c r="I101" s="190"/>
      <c r="J101" s="164"/>
      <c r="K101" s="508">
        <f>IFERROR(VLOOKUP(J101,AnswerBTBL,2,FALSE),0)</f>
        <v>0</v>
      </c>
      <c r="L101" s="505"/>
      <c r="M101" s="167"/>
      <c r="N101" s="164"/>
      <c r="O101" s="18">
        <f>IFERROR(VLOOKUP(N101,AnswerBTBL,2,FALSE),0)</f>
        <v>0</v>
      </c>
      <c r="P101" s="104"/>
      <c r="Q101" s="167"/>
      <c r="R101" s="164"/>
      <c r="S101" s="508">
        <f>IFERROR(VLOOKUP(R101,AnswerBTBL,2,FALSE),0)</f>
        <v>0</v>
      </c>
      <c r="T101" s="505"/>
      <c r="U101" s="167"/>
      <c r="V101" s="164"/>
      <c r="W101" s="18">
        <f>IFERROR(VLOOKUP(V101,AnswerBTBL,2,FALSE),0)</f>
        <v>0</v>
      </c>
      <c r="X101" s="104"/>
      <c r="Y101" s="167"/>
    </row>
    <row r="102" spans="1:25" ht="12.75" customHeight="1" x14ac:dyDescent="0.15">
      <c r="A102"/>
      <c r="B102" s="312"/>
      <c r="C102" s="313"/>
      <c r="D102" s="313"/>
      <c r="E102" s="313"/>
      <c r="F102" s="313"/>
      <c r="G102" s="313"/>
      <c r="H102" s="313"/>
      <c r="I102" s="190"/>
      <c r="J102" s="165"/>
      <c r="K102" s="154"/>
      <c r="L102" s="154"/>
      <c r="M102" s="170"/>
      <c r="N102" s="165"/>
      <c r="O102" s="154"/>
      <c r="P102" s="154"/>
      <c r="Q102" s="170"/>
      <c r="R102" s="165"/>
      <c r="S102" s="154"/>
      <c r="T102" s="154"/>
      <c r="U102" s="170"/>
      <c r="V102" s="165"/>
      <c r="W102" s="154"/>
      <c r="X102" s="154"/>
      <c r="Y102" s="170"/>
    </row>
    <row r="103" spans="1:25" ht="12.75" customHeight="1" x14ac:dyDescent="0.15">
      <c r="A103"/>
      <c r="B103" s="449" t="s">
        <v>244</v>
      </c>
      <c r="C103" s="376" t="str">
        <f>Interview!C339</f>
        <v>Does the secure design review process incorporate detailed data-level analysis?</v>
      </c>
      <c r="D103" s="377"/>
      <c r="E103" s="30" t="str">
        <f>Interview!E339</f>
        <v>Yes, a small percentage are/do</v>
      </c>
      <c r="F103" s="18">
        <v>5</v>
      </c>
      <c r="G103" s="18">
        <f>IFERROR(VLOOKUP(E103,AnswerCTBL,2,FALSE),0)</f>
        <v>0.2</v>
      </c>
      <c r="H103" s="153">
        <f>IFERROR(AVERAGE(G103,G104),0)</f>
        <v>0.2</v>
      </c>
      <c r="I103" s="190"/>
      <c r="J103" s="163"/>
      <c r="K103" s="507">
        <f>IFERROR(VLOOKUP(J103,AnswerCTBL,2,FALSE),0)</f>
        <v>0</v>
      </c>
      <c r="L103" s="504">
        <f>IFERROR(AVERAGE(K103,K104),0)</f>
        <v>0</v>
      </c>
      <c r="M103" s="167"/>
      <c r="N103" s="163"/>
      <c r="O103" s="18">
        <f>IFERROR(VLOOKUP(N103,AnswerCTBL,2,FALSE),0)</f>
        <v>0</v>
      </c>
      <c r="P103" s="104">
        <f>IFERROR(AVERAGE(O103,O104),0)</f>
        <v>0</v>
      </c>
      <c r="Q103" s="167"/>
      <c r="R103" s="163"/>
      <c r="S103" s="507">
        <f>IFERROR(VLOOKUP(R103,AnswerCTBL,2,FALSE),0)</f>
        <v>0</v>
      </c>
      <c r="T103" s="504">
        <f>IFERROR(AVERAGE(S103,S104),0)</f>
        <v>0</v>
      </c>
      <c r="U103" s="167"/>
      <c r="V103" s="163"/>
      <c r="W103" s="18">
        <f>IFERROR(VLOOKUP(V103,AnswerCTBL,2,FALSE),0)</f>
        <v>0</v>
      </c>
      <c r="X103" s="104">
        <f>IFERROR(AVERAGE(W103,W104),0)</f>
        <v>0</v>
      </c>
      <c r="Y103" s="167"/>
    </row>
    <row r="104" spans="1:25" ht="12.75" customHeight="1" x14ac:dyDescent="0.15">
      <c r="A104"/>
      <c r="B104" s="446"/>
      <c r="C104" s="378" t="str">
        <f>Interview!C344</f>
        <v>Does a minimum security baseline exist for secure design review results?</v>
      </c>
      <c r="D104" s="379"/>
      <c r="E104" s="30" t="str">
        <f>Interview!E344</f>
        <v>Yes, teams write/run their own</v>
      </c>
      <c r="F104" s="18">
        <v>6</v>
      </c>
      <c r="G104" s="18">
        <f>IFERROR(VLOOKUP(E104,AnswerFTBL,2,FALSE),0)</f>
        <v>0.2</v>
      </c>
      <c r="H104" s="153"/>
      <c r="I104" s="190"/>
      <c r="J104" s="164"/>
      <c r="K104" s="508">
        <f>IFERROR(VLOOKUP(J104,AnswerFTBL,2,FALSE),0)</f>
        <v>0</v>
      </c>
      <c r="L104" s="505"/>
      <c r="M104" s="167"/>
      <c r="N104" s="164"/>
      <c r="O104" s="18">
        <f>IFERROR(VLOOKUP(N104,AnswerFTBL,2,FALSE),0)</f>
        <v>0</v>
      </c>
      <c r="P104" s="104"/>
      <c r="Q104" s="167"/>
      <c r="R104" s="164"/>
      <c r="S104" s="508">
        <f>IFERROR(VLOOKUP(R104,AnswerFTBL,2,FALSE),0)</f>
        <v>0</v>
      </c>
      <c r="T104" s="505"/>
      <c r="U104" s="167"/>
      <c r="V104" s="164"/>
      <c r="W104" s="18">
        <f>IFERROR(VLOOKUP(V104,AnswerFTBL,2,FALSE),0)</f>
        <v>0</v>
      </c>
      <c r="X104" s="104"/>
      <c r="Y104" s="167"/>
    </row>
    <row r="105" spans="1:25" ht="12.75" customHeight="1" x14ac:dyDescent="0.15">
      <c r="A105"/>
      <c r="B105" s="450" t="s">
        <v>381</v>
      </c>
      <c r="C105" s="451"/>
      <c r="D105" s="452"/>
      <c r="E105" s="139" t="s">
        <v>371</v>
      </c>
      <c r="F105" s="139"/>
      <c r="G105" s="139"/>
      <c r="H105" s="188"/>
      <c r="I105" s="194" t="s">
        <v>368</v>
      </c>
      <c r="J105" s="176" t="s">
        <v>371</v>
      </c>
      <c r="K105" s="139"/>
      <c r="L105" s="140"/>
      <c r="M105" s="175" t="s">
        <v>368</v>
      </c>
      <c r="N105" s="176" t="s">
        <v>371</v>
      </c>
      <c r="O105" s="139"/>
      <c r="P105" s="140"/>
      <c r="Q105" s="175" t="s">
        <v>368</v>
      </c>
      <c r="R105" s="176" t="s">
        <v>371</v>
      </c>
      <c r="S105" s="139"/>
      <c r="T105" s="140"/>
      <c r="U105" s="175" t="s">
        <v>368</v>
      </c>
      <c r="V105" s="176" t="s">
        <v>371</v>
      </c>
      <c r="W105" s="139"/>
      <c r="X105" s="140"/>
      <c r="Y105" s="175" t="s">
        <v>368</v>
      </c>
    </row>
    <row r="106" spans="1:25" ht="12.75" customHeight="1" x14ac:dyDescent="0.15">
      <c r="A106"/>
      <c r="B106" s="453" t="s">
        <v>378</v>
      </c>
      <c r="C106" s="441" t="str">
        <f>Interview!C351</f>
        <v>Do project teams have review checklists based on common security related problems?</v>
      </c>
      <c r="D106" s="377"/>
      <c r="E106" s="149" t="str">
        <f>Interview!E351</f>
        <v>Yes, localized to business areas</v>
      </c>
      <c r="F106" s="148">
        <v>7</v>
      </c>
      <c r="G106" s="18">
        <f>IFERROR(VLOOKUP(E106,AnswerGTBL,2,FALSE),0)</f>
        <v>0.2</v>
      </c>
      <c r="H106" s="153">
        <f>IFERROR(AVERAGE(G106,G107),0)</f>
        <v>0.2</v>
      </c>
      <c r="I106" s="447">
        <f>SUM(H106,H109,H112)</f>
        <v>0.60000000000000009</v>
      </c>
      <c r="J106" s="163"/>
      <c r="K106" s="507">
        <f>IFERROR(VLOOKUP(J106,AnswerGTBL,2,FALSE),0)</f>
        <v>0</v>
      </c>
      <c r="L106" s="504">
        <f>IFERROR(AVERAGE(K106,K107),0)</f>
        <v>0</v>
      </c>
      <c r="M106" s="390">
        <f>SUM(L106,L109,L112)</f>
        <v>0</v>
      </c>
      <c r="N106" s="163"/>
      <c r="O106" s="18">
        <f>IFERROR(VLOOKUP(N106,AnswerGTBL,2,FALSE),0)</f>
        <v>0</v>
      </c>
      <c r="P106" s="104">
        <f>IFERROR(AVERAGE(O106,O107),0)</f>
        <v>0</v>
      </c>
      <c r="Q106" s="390">
        <f>SUM(P106,P109,P112)</f>
        <v>0</v>
      </c>
      <c r="R106" s="163"/>
      <c r="S106" s="507">
        <f>IFERROR(VLOOKUP(R106,AnswerGTBL,2,FALSE),0)</f>
        <v>0</v>
      </c>
      <c r="T106" s="504">
        <f>IFERROR(AVERAGE(S106,S107),0)</f>
        <v>0</v>
      </c>
      <c r="U106" s="390">
        <f>SUM(T106,T109,T112)</f>
        <v>0</v>
      </c>
      <c r="V106" s="163"/>
      <c r="W106" s="18">
        <f>IFERROR(VLOOKUP(V106,AnswerGTBL,2,FALSE),0)</f>
        <v>0</v>
      </c>
      <c r="X106" s="104">
        <f>IFERROR(AVERAGE(W106,W107),0)</f>
        <v>0</v>
      </c>
      <c r="Y106" s="390">
        <f>SUM(X106,X109,X112)</f>
        <v>0</v>
      </c>
    </row>
    <row r="107" spans="1:25" ht="12.75" customHeight="1" x14ac:dyDescent="0.15">
      <c r="A107"/>
      <c r="B107" s="454"/>
      <c r="C107" s="443" t="str">
        <f>Interview!C355</f>
        <v>Do project teams review selected high-risk code?</v>
      </c>
      <c r="D107" s="379"/>
      <c r="E107" s="150" t="str">
        <f>Interview!E355</f>
        <v>Yes, a small percentage are/do</v>
      </c>
      <c r="F107" s="148">
        <v>8</v>
      </c>
      <c r="G107" s="18">
        <f>IFERROR(VLOOKUP(E107,AnswerCTBL,2,FALSE),0)</f>
        <v>0.2</v>
      </c>
      <c r="H107" s="153"/>
      <c r="I107" s="448"/>
      <c r="J107" s="164"/>
      <c r="K107" s="508">
        <f>IFERROR(VLOOKUP(J107,AnswerCTBL,2,FALSE),0)</f>
        <v>0</v>
      </c>
      <c r="L107" s="505"/>
      <c r="M107" s="391"/>
      <c r="N107" s="164"/>
      <c r="O107" s="18">
        <f>IFERROR(VLOOKUP(N107,AnswerCTBL,2,FALSE),0)</f>
        <v>0</v>
      </c>
      <c r="P107" s="104"/>
      <c r="Q107" s="391"/>
      <c r="R107" s="164"/>
      <c r="S107" s="508">
        <f>IFERROR(VLOOKUP(R107,AnswerCTBL,2,FALSE),0)</f>
        <v>0</v>
      </c>
      <c r="T107" s="505"/>
      <c r="U107" s="391"/>
      <c r="V107" s="164"/>
      <c r="W107" s="18">
        <f>IFERROR(VLOOKUP(V107,AnswerCTBL,2,FALSE),0)</f>
        <v>0</v>
      </c>
      <c r="X107" s="104"/>
      <c r="Y107" s="391"/>
    </row>
    <row r="108" spans="1:25" ht="12.75" customHeight="1" x14ac:dyDescent="0.15">
      <c r="A108"/>
      <c r="B108" s="312"/>
      <c r="C108" s="313"/>
      <c r="D108" s="313"/>
      <c r="E108" s="313"/>
      <c r="F108" s="313"/>
      <c r="G108" s="313"/>
      <c r="H108" s="313"/>
      <c r="I108" s="190"/>
      <c r="J108" s="165"/>
      <c r="K108" s="154"/>
      <c r="L108" s="154"/>
      <c r="M108" s="170"/>
      <c r="N108" s="165"/>
      <c r="O108" s="154"/>
      <c r="P108" s="154"/>
      <c r="Q108" s="170"/>
      <c r="R108" s="165"/>
      <c r="S108" s="154"/>
      <c r="T108" s="154"/>
      <c r="U108" s="170"/>
      <c r="V108" s="165"/>
      <c r="W108" s="154"/>
      <c r="X108" s="154"/>
      <c r="Y108" s="170"/>
    </row>
    <row r="109" spans="1:25" ht="12.75" customHeight="1" x14ac:dyDescent="0.15">
      <c r="A109"/>
      <c r="B109" s="449" t="s">
        <v>379</v>
      </c>
      <c r="C109" s="376" t="str">
        <f>Interview!C361</f>
        <v>Can project teams access automated code analysis tools to find security problems?</v>
      </c>
      <c r="D109" s="377"/>
      <c r="E109" s="30" t="str">
        <f>Interview!E361</f>
        <v>Yes, teams write/run their own</v>
      </c>
      <c r="F109" s="18">
        <v>9</v>
      </c>
      <c r="G109" s="18">
        <f>IFERROR(VLOOKUP(E109,AnswerFTBL,2,FALSE),0)</f>
        <v>0.2</v>
      </c>
      <c r="H109" s="153">
        <f>IFERROR(AVERAGE(G109,G110),0)</f>
        <v>0.2</v>
      </c>
      <c r="I109" s="190"/>
      <c r="J109" s="163"/>
      <c r="K109" s="507">
        <f>IFERROR(VLOOKUP(J109,AnswerFTBL,2,FALSE),0)</f>
        <v>0</v>
      </c>
      <c r="L109" s="504">
        <f>IFERROR(AVERAGE(K109,K110),0)</f>
        <v>0</v>
      </c>
      <c r="M109" s="167"/>
      <c r="N109" s="163"/>
      <c r="O109" s="18">
        <f>IFERROR(VLOOKUP(N109,AnswerFTBL,2,FALSE),0)</f>
        <v>0</v>
      </c>
      <c r="P109" s="104">
        <f>IFERROR(AVERAGE(O109,O110),0)</f>
        <v>0</v>
      </c>
      <c r="Q109" s="167"/>
      <c r="R109" s="163"/>
      <c r="S109" s="507">
        <f>IFERROR(VLOOKUP(R109,AnswerFTBL,2,FALSE),0)</f>
        <v>0</v>
      </c>
      <c r="T109" s="504">
        <f>IFERROR(AVERAGE(S109,S110),0)</f>
        <v>0</v>
      </c>
      <c r="U109" s="167"/>
      <c r="V109" s="163"/>
      <c r="W109" s="18">
        <f>IFERROR(VLOOKUP(V109,AnswerFTBL,2,FALSE),0)</f>
        <v>0</v>
      </c>
      <c r="X109" s="104">
        <f>IFERROR(AVERAGE(W109,W110),0)</f>
        <v>0</v>
      </c>
      <c r="Y109" s="167"/>
    </row>
    <row r="110" spans="1:25" ht="12.75" customHeight="1" x14ac:dyDescent="0.15">
      <c r="A110"/>
      <c r="B110" s="446"/>
      <c r="C110" s="378" t="str">
        <f>Interview!C365</f>
        <v>Do stakeholders consistently review results from code reviews?</v>
      </c>
      <c r="D110" s="379"/>
      <c r="E110" s="30" t="str">
        <f>Interview!E365</f>
        <v>Yes, a small percentage are/do</v>
      </c>
      <c r="F110" s="18">
        <v>10</v>
      </c>
      <c r="G110" s="18">
        <f>IFERROR(VLOOKUP(E110,AnswerCTBL,2,FALSE),0)</f>
        <v>0.2</v>
      </c>
      <c r="H110" s="153"/>
      <c r="I110" s="190"/>
      <c r="J110" s="164"/>
      <c r="K110" s="508">
        <f>IFERROR(VLOOKUP(J110,AnswerCTBL,2,FALSE),0)</f>
        <v>0</v>
      </c>
      <c r="L110" s="505"/>
      <c r="M110" s="167"/>
      <c r="N110" s="164"/>
      <c r="O110" s="18">
        <f>IFERROR(VLOOKUP(N110,AnswerCTBL,2,FALSE),0)</f>
        <v>0</v>
      </c>
      <c r="P110" s="104"/>
      <c r="Q110" s="167"/>
      <c r="R110" s="164"/>
      <c r="S110" s="508">
        <f>IFERROR(VLOOKUP(R110,AnswerCTBL,2,FALSE),0)</f>
        <v>0</v>
      </c>
      <c r="T110" s="505"/>
      <c r="U110" s="167"/>
      <c r="V110" s="164"/>
      <c r="W110" s="18">
        <f>IFERROR(VLOOKUP(V110,AnswerCTBL,2,FALSE),0)</f>
        <v>0</v>
      </c>
      <c r="X110" s="104"/>
      <c r="Y110" s="167"/>
    </row>
    <row r="111" spans="1:25" ht="12.75" customHeight="1" x14ac:dyDescent="0.15">
      <c r="A111"/>
      <c r="B111" s="312"/>
      <c r="C111" s="313"/>
      <c r="D111" s="313"/>
      <c r="E111" s="313"/>
      <c r="F111" s="313"/>
      <c r="G111" s="313"/>
      <c r="H111" s="313"/>
      <c r="I111" s="190"/>
      <c r="J111" s="165"/>
      <c r="K111" s="154"/>
      <c r="L111" s="154"/>
      <c r="M111" s="170"/>
      <c r="N111" s="165"/>
      <c r="O111" s="154"/>
      <c r="P111" s="154"/>
      <c r="Q111" s="170"/>
      <c r="R111" s="165"/>
      <c r="S111" s="154"/>
      <c r="T111" s="154"/>
      <c r="U111" s="170"/>
      <c r="V111" s="165"/>
      <c r="W111" s="154"/>
      <c r="X111" s="154"/>
      <c r="Y111" s="170"/>
    </row>
    <row r="112" spans="1:25" ht="12.75" customHeight="1" x14ac:dyDescent="0.15">
      <c r="A112"/>
      <c r="B112" s="449" t="s">
        <v>380</v>
      </c>
      <c r="C112" s="376" t="str">
        <f>Interview!C370</f>
        <v>Do project teams utilize automation to check code against application-specific coding standards?</v>
      </c>
      <c r="D112" s="377"/>
      <c r="E112" s="30" t="str">
        <f>Interview!E370</f>
        <v>Yes, localized to business areas</v>
      </c>
      <c r="F112" s="18">
        <v>11</v>
      </c>
      <c r="G112" s="18">
        <f>IFERROR(VLOOKUP(E112,AnswerGTBL,2,FALSE),0)</f>
        <v>0.2</v>
      </c>
      <c r="H112" s="153">
        <f>IFERROR(AVERAGE(G112,G113),0)</f>
        <v>0.2</v>
      </c>
      <c r="I112" s="190"/>
      <c r="J112" s="163"/>
      <c r="K112" s="507">
        <f>IFERROR(VLOOKUP(J112,AnswerGTBL,2,FALSE),0)</f>
        <v>0</v>
      </c>
      <c r="L112" s="504">
        <f>IFERROR(AVERAGE(K112,K113),0)</f>
        <v>0</v>
      </c>
      <c r="M112" s="167"/>
      <c r="N112" s="163"/>
      <c r="O112" s="18">
        <f>IFERROR(VLOOKUP(N112,AnswerGTBL,2,FALSE),0)</f>
        <v>0</v>
      </c>
      <c r="P112" s="104">
        <f>IFERROR(AVERAGE(O112,O113),0)</f>
        <v>0</v>
      </c>
      <c r="Q112" s="167"/>
      <c r="R112" s="163"/>
      <c r="S112" s="507">
        <f>IFERROR(VLOOKUP(R112,AnswerGTBL,2,FALSE),0)</f>
        <v>0</v>
      </c>
      <c r="T112" s="504">
        <f>IFERROR(AVERAGE(S112,S113),0)</f>
        <v>0</v>
      </c>
      <c r="U112" s="167"/>
      <c r="V112" s="163"/>
      <c r="W112" s="18">
        <f>IFERROR(VLOOKUP(V112,AnswerGTBL,2,FALSE),0)</f>
        <v>0</v>
      </c>
      <c r="X112" s="104">
        <f>IFERROR(AVERAGE(W112,W113),0)</f>
        <v>0</v>
      </c>
      <c r="Y112" s="167"/>
    </row>
    <row r="113" spans="1:25" ht="12.75" customHeight="1" x14ac:dyDescent="0.15">
      <c r="A113"/>
      <c r="B113" s="446"/>
      <c r="C113" s="378" t="str">
        <f>Interview!C373</f>
        <v>Does a minimum security baseline exist for code review results?</v>
      </c>
      <c r="D113" s="379"/>
      <c r="E113" s="30" t="str">
        <f>Interview!E373</f>
        <v>Yes, teams write/run their own</v>
      </c>
      <c r="F113" s="18">
        <v>12</v>
      </c>
      <c r="G113" s="18">
        <f>IFERROR(VLOOKUP(E113,AnswerFTBL,2,FALSE),0)</f>
        <v>0.2</v>
      </c>
      <c r="H113" s="153"/>
      <c r="I113" s="190"/>
      <c r="J113" s="164"/>
      <c r="K113" s="508">
        <f>IFERROR(VLOOKUP(J113,AnswerFTBL,2,FALSE),0)</f>
        <v>0</v>
      </c>
      <c r="L113" s="505"/>
      <c r="M113" s="167"/>
      <c r="N113" s="164"/>
      <c r="O113" s="18">
        <f>IFERROR(VLOOKUP(N113,AnswerFTBL,2,FALSE),0)</f>
        <v>0</v>
      </c>
      <c r="P113" s="104"/>
      <c r="Q113" s="167"/>
      <c r="R113" s="164"/>
      <c r="S113" s="508">
        <f>IFERROR(VLOOKUP(R113,AnswerFTBL,2,FALSE),0)</f>
        <v>0</v>
      </c>
      <c r="T113" s="505"/>
      <c r="U113" s="167"/>
      <c r="V113" s="164"/>
      <c r="W113" s="18">
        <f>IFERROR(VLOOKUP(V113,AnswerFTBL,2,FALSE),0)</f>
        <v>0</v>
      </c>
      <c r="X113" s="104"/>
      <c r="Y113" s="167"/>
    </row>
    <row r="114" spans="1:25" ht="12.75" customHeight="1" x14ac:dyDescent="0.15">
      <c r="A114"/>
      <c r="B114" s="450" t="s">
        <v>265</v>
      </c>
      <c r="C114" s="451"/>
      <c r="D114" s="452"/>
      <c r="E114" s="139" t="s">
        <v>371</v>
      </c>
      <c r="F114" s="139"/>
      <c r="G114" s="139"/>
      <c r="H114" s="188"/>
      <c r="I114" s="194" t="s">
        <v>368</v>
      </c>
      <c r="J114" s="176" t="s">
        <v>371</v>
      </c>
      <c r="K114" s="139"/>
      <c r="L114" s="140"/>
      <c r="M114" s="175" t="s">
        <v>368</v>
      </c>
      <c r="N114" s="176" t="s">
        <v>371</v>
      </c>
      <c r="O114" s="139"/>
      <c r="P114" s="140"/>
      <c r="Q114" s="175" t="s">
        <v>368</v>
      </c>
      <c r="R114" s="176" t="s">
        <v>371</v>
      </c>
      <c r="S114" s="139"/>
      <c r="T114" s="140"/>
      <c r="U114" s="175" t="s">
        <v>368</v>
      </c>
      <c r="V114" s="176" t="s">
        <v>371</v>
      </c>
      <c r="W114" s="139"/>
      <c r="X114" s="140"/>
      <c r="Y114" s="175" t="s">
        <v>368</v>
      </c>
    </row>
    <row r="115" spans="1:25" ht="12.75" customHeight="1" x14ac:dyDescent="0.15">
      <c r="A115"/>
      <c r="B115" s="449" t="s">
        <v>266</v>
      </c>
      <c r="C115" s="376" t="str">
        <f>Interview!C378</f>
        <v>Do projects specify security testing based on defined security requirements?</v>
      </c>
      <c r="D115" s="377"/>
      <c r="E115" s="30" t="str">
        <f>Interview!E378</f>
        <v>Yes, a small percentage are/do</v>
      </c>
      <c r="F115" s="18">
        <v>13</v>
      </c>
      <c r="G115" s="18">
        <f>IFERROR(VLOOKUP(E115,AnswerCTBL,2,FALSE),0)</f>
        <v>0.2</v>
      </c>
      <c r="H115" s="153">
        <f>IFERROR(AVERAGE(G115,G116,G117),0)</f>
        <v>0.20000000000000004</v>
      </c>
      <c r="I115" s="447">
        <f>SUM(H115,H119,H122)</f>
        <v>0.60000000000000009</v>
      </c>
      <c r="J115" s="163"/>
      <c r="K115" s="507">
        <f>IFERROR(VLOOKUP(J115,AnswerCTBL,2,FALSE),0)</f>
        <v>0</v>
      </c>
      <c r="L115" s="504">
        <f>IFERROR(AVERAGE(K115,K116,K117),0)</f>
        <v>0</v>
      </c>
      <c r="M115" s="390">
        <f>SUM(L115,L119,L122)</f>
        <v>0</v>
      </c>
      <c r="N115" s="163"/>
      <c r="O115" s="18">
        <f>IFERROR(VLOOKUP(N115,AnswerCTBL,2,FALSE),0)</f>
        <v>0</v>
      </c>
      <c r="P115" s="104">
        <f>IFERROR(AVERAGE(O115,O116,O117),0)</f>
        <v>0</v>
      </c>
      <c r="Q115" s="390">
        <f>SUM(P115,P119,P122)</f>
        <v>0</v>
      </c>
      <c r="R115" s="163"/>
      <c r="S115" s="18">
        <f>IFERROR(VLOOKUP(R115,AnswerCTBL,2,FALSE),0)</f>
        <v>0</v>
      </c>
      <c r="T115" s="104">
        <f>IFERROR(AVERAGE(S115,S116,S117),0)</f>
        <v>0</v>
      </c>
      <c r="U115" s="390">
        <f>SUM(T115,T119,T122)</f>
        <v>0</v>
      </c>
      <c r="V115" s="163"/>
      <c r="W115" s="18">
        <f>IFERROR(VLOOKUP(V115,AnswerCTBL,2,FALSE),0)</f>
        <v>0</v>
      </c>
      <c r="X115" s="104">
        <f>IFERROR(AVERAGE(W115,W116,W117),0)</f>
        <v>0</v>
      </c>
      <c r="Y115" s="390">
        <f>SUM(X115,X119,X122)</f>
        <v>0</v>
      </c>
    </row>
    <row r="116" spans="1:25" ht="12.75" customHeight="1" x14ac:dyDescent="0.15">
      <c r="A116"/>
      <c r="B116" s="455"/>
      <c r="C116" s="381" t="str">
        <f>Interview!C383</f>
        <v>Is penetration testing performed on high risk projects prior to release?</v>
      </c>
      <c r="D116" s="382"/>
      <c r="E116" s="30" t="str">
        <f>Interview!E383</f>
        <v>Yes, a small percentage are/do</v>
      </c>
      <c r="F116" s="18">
        <v>14</v>
      </c>
      <c r="G116" s="18">
        <f>IFERROR(VLOOKUP(E116,AnswerCTBL,2,FALSE),0)</f>
        <v>0.2</v>
      </c>
      <c r="H116" s="153"/>
      <c r="I116" s="448"/>
      <c r="J116" s="164"/>
      <c r="K116" s="508">
        <f>IFERROR(VLOOKUP(J116,AnswerCTBL,2,FALSE),0)</f>
        <v>0</v>
      </c>
      <c r="L116" s="505"/>
      <c r="M116" s="391"/>
      <c r="N116" s="164"/>
      <c r="O116" s="18">
        <f>IFERROR(VLOOKUP(N116,AnswerCTBL,2,FALSE),0)</f>
        <v>0</v>
      </c>
      <c r="P116" s="104"/>
      <c r="Q116" s="391"/>
      <c r="R116" s="164"/>
      <c r="S116" s="18">
        <f>IFERROR(VLOOKUP(R116,AnswerCTBL,2,FALSE),0)</f>
        <v>0</v>
      </c>
      <c r="T116" s="104"/>
      <c r="U116" s="391"/>
      <c r="V116" s="164"/>
      <c r="W116" s="18">
        <f>IFERROR(VLOOKUP(V116,AnswerCTBL,2,FALSE),0)</f>
        <v>0</v>
      </c>
      <c r="X116" s="104"/>
      <c r="Y116" s="391"/>
    </row>
    <row r="117" spans="1:25" ht="12.75" customHeight="1" x14ac:dyDescent="0.15">
      <c r="A117"/>
      <c r="B117" s="446"/>
      <c r="C117" s="378" t="str">
        <f>Interview!C388</f>
        <v>Are stakeholders aware of the security test status prior to release?</v>
      </c>
      <c r="D117" s="379"/>
      <c r="E117" s="30" t="str">
        <f>Interview!E388</f>
        <v>Yes, some of them are aware</v>
      </c>
      <c r="F117" s="18">
        <v>15</v>
      </c>
      <c r="G117" s="18">
        <f>IFERROR(VLOOKUP(E117,AnswerBTBL,2,FALSE),0)</f>
        <v>0.2</v>
      </c>
      <c r="H117" s="153"/>
      <c r="I117" s="190"/>
      <c r="J117" s="164"/>
      <c r="K117" s="509">
        <f>IFERROR(VLOOKUP(J117,AnswerBTBL,2,FALSE),0)</f>
        <v>0</v>
      </c>
      <c r="L117" s="506"/>
      <c r="M117" s="167"/>
      <c r="N117" s="164"/>
      <c r="O117" s="18">
        <f>IFERROR(VLOOKUP(N117,AnswerBTBL,2,FALSE),0)</f>
        <v>0</v>
      </c>
      <c r="P117" s="104"/>
      <c r="Q117" s="167"/>
      <c r="R117" s="164"/>
      <c r="S117" s="18">
        <f>IFERROR(VLOOKUP(R117,AnswerBTBL,2,FALSE),0)</f>
        <v>0</v>
      </c>
      <c r="T117" s="104"/>
      <c r="U117" s="167"/>
      <c r="V117" s="164"/>
      <c r="W117" s="18">
        <f>IFERROR(VLOOKUP(V117,AnswerBTBL,2,FALSE),0)</f>
        <v>0</v>
      </c>
      <c r="X117" s="104"/>
      <c r="Y117" s="167"/>
    </row>
    <row r="118" spans="1:25" ht="12.75" customHeight="1" x14ac:dyDescent="0.15">
      <c r="A118"/>
      <c r="B118" s="312"/>
      <c r="C118" s="313"/>
      <c r="D118" s="313"/>
      <c r="E118" s="313"/>
      <c r="F118" s="313"/>
      <c r="G118" s="313"/>
      <c r="H118" s="313"/>
      <c r="I118" s="190"/>
      <c r="J118" s="165"/>
      <c r="K118" s="154"/>
      <c r="L118" s="154"/>
      <c r="M118" s="170"/>
      <c r="N118" s="165"/>
      <c r="O118" s="154"/>
      <c r="P118" s="154"/>
      <c r="Q118" s="170"/>
      <c r="R118" s="165"/>
      <c r="S118" s="154"/>
      <c r="T118" s="154"/>
      <c r="U118" s="170"/>
      <c r="V118" s="165"/>
      <c r="W118" s="154"/>
      <c r="X118" s="154"/>
      <c r="Y118" s="170"/>
    </row>
    <row r="119" spans="1:25" ht="12.75" customHeight="1" x14ac:dyDescent="0.15">
      <c r="A119"/>
      <c r="B119" s="449" t="s">
        <v>276</v>
      </c>
      <c r="C119" s="376" t="str">
        <f>Interview!C394</f>
        <v>Do projects use automation to evaluate security test cases?</v>
      </c>
      <c r="D119" s="377"/>
      <c r="E119" s="30" t="str">
        <f>Interview!E394</f>
        <v>Yes, a small percentage are/do</v>
      </c>
      <c r="F119" s="18">
        <v>16</v>
      </c>
      <c r="G119" s="18">
        <f>IFERROR(VLOOKUP(E119,AnswerCTBL,2,FALSE),0)</f>
        <v>0.2</v>
      </c>
      <c r="H119" s="153">
        <f>IFERROR(AVERAGE(G119,G120),0)</f>
        <v>0.2</v>
      </c>
      <c r="I119" s="190"/>
      <c r="J119" s="163"/>
      <c r="K119" s="507">
        <f>IFERROR(VLOOKUP(J119,AnswerCTBL,2,FALSE),0)</f>
        <v>0</v>
      </c>
      <c r="L119" s="504">
        <f>IFERROR(AVERAGE(K119,K120),0)</f>
        <v>0</v>
      </c>
      <c r="M119" s="167"/>
      <c r="N119" s="163"/>
      <c r="O119" s="18">
        <f>IFERROR(VLOOKUP(N119,AnswerCTBL,2,FALSE),0)</f>
        <v>0</v>
      </c>
      <c r="P119" s="104">
        <f>IFERROR(AVERAGE(O119,O120),0)</f>
        <v>0</v>
      </c>
      <c r="Q119" s="167"/>
      <c r="R119" s="163"/>
      <c r="S119" s="507">
        <f>IFERROR(VLOOKUP(R119,AnswerCTBL,2,FALSE),0)</f>
        <v>0</v>
      </c>
      <c r="T119" s="504">
        <f>IFERROR(AVERAGE(S119,S120),0)</f>
        <v>0</v>
      </c>
      <c r="U119" s="167"/>
      <c r="V119" s="163"/>
      <c r="W119" s="18">
        <f>IFERROR(VLOOKUP(V119,AnswerCTBL,2,FALSE),0)</f>
        <v>0</v>
      </c>
      <c r="X119" s="104">
        <f>IFERROR(AVERAGE(W119,W120),0)</f>
        <v>0</v>
      </c>
      <c r="Y119" s="167"/>
    </row>
    <row r="120" spans="1:25" ht="12.75" customHeight="1" x14ac:dyDescent="0.15">
      <c r="A120"/>
      <c r="B120" s="446"/>
      <c r="C120" s="378" t="str">
        <f>Interview!C398</f>
        <v>Do projects follow a consistent process to evaluate and report on security tests to stakeholders?</v>
      </c>
      <c r="D120" s="379"/>
      <c r="E120" s="30" t="str">
        <f>Interview!E398</f>
        <v>Yes, a small percentage are/do</v>
      </c>
      <c r="F120" s="18">
        <v>17</v>
      </c>
      <c r="G120" s="18">
        <f>IFERROR(VLOOKUP(E120,AnswerCTBL,2,FALSE),0)</f>
        <v>0.2</v>
      </c>
      <c r="H120" s="153"/>
      <c r="I120" s="190"/>
      <c r="J120" s="164"/>
      <c r="K120" s="508">
        <f>IFERROR(VLOOKUP(J120,AnswerCTBL,2,FALSE),0)</f>
        <v>0</v>
      </c>
      <c r="L120" s="505"/>
      <c r="M120" s="167"/>
      <c r="N120" s="164"/>
      <c r="O120" s="18">
        <f>IFERROR(VLOOKUP(N120,AnswerCTBL,2,FALSE),0)</f>
        <v>0</v>
      </c>
      <c r="P120" s="104"/>
      <c r="Q120" s="167"/>
      <c r="R120" s="164"/>
      <c r="S120" s="508">
        <f>IFERROR(VLOOKUP(R120,AnswerCTBL,2,FALSE),0)</f>
        <v>0</v>
      </c>
      <c r="T120" s="505"/>
      <c r="U120" s="167"/>
      <c r="V120" s="164"/>
      <c r="W120" s="18">
        <f>IFERROR(VLOOKUP(V120,AnswerCTBL,2,FALSE),0)</f>
        <v>0</v>
      </c>
      <c r="X120" s="104"/>
      <c r="Y120" s="167"/>
    </row>
    <row r="121" spans="1:25" ht="12.75" customHeight="1" x14ac:dyDescent="0.15">
      <c r="A121"/>
      <c r="B121" s="312"/>
      <c r="C121" s="313"/>
      <c r="D121" s="313"/>
      <c r="E121" s="313"/>
      <c r="F121" s="313"/>
      <c r="G121" s="313"/>
      <c r="H121" s="313"/>
      <c r="I121" s="190"/>
      <c r="J121" s="165"/>
      <c r="K121" s="154"/>
      <c r="L121" s="154"/>
      <c r="M121" s="170"/>
      <c r="N121" s="165"/>
      <c r="O121" s="154"/>
      <c r="P121" s="154"/>
      <c r="Q121" s="170"/>
      <c r="R121" s="165"/>
      <c r="S121" s="154"/>
      <c r="T121" s="154"/>
      <c r="U121" s="170"/>
      <c r="V121" s="165"/>
      <c r="W121" s="154"/>
      <c r="X121" s="154"/>
      <c r="Y121" s="170"/>
    </row>
    <row r="122" spans="1:25" ht="12.75" customHeight="1" x14ac:dyDescent="0.15">
      <c r="A122"/>
      <c r="B122" s="449" t="s">
        <v>281</v>
      </c>
      <c r="C122" s="376" t="str">
        <f>Interview!C403</f>
        <v>Are security test cases comprehensively generated for application-specific logic?</v>
      </c>
      <c r="D122" s="377"/>
      <c r="E122" s="30" t="str">
        <f>Interview!E403</f>
        <v>Yes, a small percentage are/do</v>
      </c>
      <c r="F122" s="18">
        <v>18</v>
      </c>
      <c r="G122" s="18">
        <f>IFERROR(VLOOKUP(E122,AnswerCTBL,2,FALSE),0)</f>
        <v>0.2</v>
      </c>
      <c r="H122" s="153">
        <f>IFERROR(AVERAGE(G122,G123),0)</f>
        <v>0.2</v>
      </c>
      <c r="I122" s="190"/>
      <c r="J122" s="163"/>
      <c r="K122" s="507">
        <f>IFERROR(VLOOKUP(J122,AnswerCTBL,2,FALSE),0)</f>
        <v>0</v>
      </c>
      <c r="L122" s="504">
        <f>IFERROR(AVERAGE(K122,K123),0)</f>
        <v>0</v>
      </c>
      <c r="M122" s="167"/>
      <c r="N122" s="163"/>
      <c r="O122" s="18">
        <f>IFERROR(VLOOKUP(N122,AnswerCTBL,2,FALSE),0)</f>
        <v>0</v>
      </c>
      <c r="P122" s="104">
        <f>IFERROR(AVERAGE(O122,O123),0)</f>
        <v>0</v>
      </c>
      <c r="Q122" s="167"/>
      <c r="R122" s="163"/>
      <c r="S122" s="507">
        <f>IFERROR(VLOOKUP(R122,AnswerCTBL,2,FALSE),0)</f>
        <v>0</v>
      </c>
      <c r="T122" s="504">
        <f>IFERROR(AVERAGE(S122,S123),0)</f>
        <v>0</v>
      </c>
      <c r="U122" s="167"/>
      <c r="V122" s="163"/>
      <c r="W122" s="18">
        <f>IFERROR(VLOOKUP(V122,AnswerCTBL,2,FALSE),0)</f>
        <v>0</v>
      </c>
      <c r="X122" s="104">
        <f>IFERROR(AVERAGE(W122,W123),0)</f>
        <v>0</v>
      </c>
      <c r="Y122" s="167"/>
    </row>
    <row r="123" spans="1:25" ht="12" customHeight="1" x14ac:dyDescent="0.15">
      <c r="A123"/>
      <c r="B123" s="455"/>
      <c r="C123" s="381" t="str">
        <f>Interview!C406</f>
        <v xml:space="preserve">Does a minimum security baseline exist for security testing? </v>
      </c>
      <c r="D123" s="382"/>
      <c r="E123" s="30" t="str">
        <f>Interview!E406</f>
        <v>Yes, teams write/run their own</v>
      </c>
      <c r="F123" s="18">
        <v>19</v>
      </c>
      <c r="G123" s="18">
        <f>IFERROR(VLOOKUP(E123,AnswerFTBL,2,FALSE),0)</f>
        <v>0.2</v>
      </c>
      <c r="H123" s="153"/>
      <c r="I123" s="192"/>
      <c r="J123" s="164"/>
      <c r="K123" s="508">
        <f>IFERROR(VLOOKUP(J123,AnswerFTBL,2,FALSE),0)</f>
        <v>0</v>
      </c>
      <c r="L123" s="505"/>
      <c r="M123" s="167"/>
      <c r="N123" s="164"/>
      <c r="O123" s="18">
        <f>IFERROR(VLOOKUP(N123,AnswerFTBL,2,FALSE),0)</f>
        <v>0</v>
      </c>
      <c r="P123" s="104"/>
      <c r="Q123" s="167"/>
      <c r="R123" s="164"/>
      <c r="S123" s="508">
        <f>IFERROR(VLOOKUP(R123,AnswerFTBL,2,FALSE),0)</f>
        <v>0</v>
      </c>
      <c r="T123" s="505"/>
      <c r="U123" s="167"/>
      <c r="V123" s="164"/>
      <c r="W123" s="18">
        <f>IFERROR(VLOOKUP(V123,AnswerFTBL,2,FALSE),0)</f>
        <v>0</v>
      </c>
      <c r="X123" s="104"/>
      <c r="Y123" s="167"/>
    </row>
    <row r="124" spans="1:25" ht="12.75" customHeight="1" x14ac:dyDescent="0.15">
      <c r="B124" s="450" t="s">
        <v>503</v>
      </c>
      <c r="C124" s="451"/>
      <c r="D124" s="459"/>
      <c r="E124" s="229" t="s">
        <v>371</v>
      </c>
      <c r="F124" s="139"/>
      <c r="G124" s="139"/>
      <c r="H124" s="140"/>
      <c r="I124" s="194" t="s">
        <v>368</v>
      </c>
      <c r="J124" s="230" t="s">
        <v>371</v>
      </c>
      <c r="K124" s="231"/>
      <c r="L124" s="231"/>
      <c r="M124" s="232" t="s">
        <v>368</v>
      </c>
      <c r="N124" s="230" t="s">
        <v>371</v>
      </c>
      <c r="O124" s="231"/>
      <c r="P124" s="231"/>
      <c r="Q124" s="232" t="s">
        <v>368</v>
      </c>
      <c r="R124" s="230" t="s">
        <v>371</v>
      </c>
      <c r="S124" s="231"/>
      <c r="T124" s="231"/>
      <c r="U124" s="232" t="s">
        <v>368</v>
      </c>
      <c r="V124" s="230"/>
      <c r="W124" s="231"/>
      <c r="X124" s="231"/>
      <c r="Y124" s="232" t="s">
        <v>368</v>
      </c>
    </row>
    <row r="125" spans="1:25" ht="12.75" customHeight="1" x14ac:dyDescent="0.15">
      <c r="A125" s="27">
        <v>15</v>
      </c>
      <c r="B125" s="392" t="s">
        <v>508</v>
      </c>
      <c r="C125" s="376" t="str">
        <f>Interview!C411</f>
        <v>Are identified attack pattern structured and tested within a communicated structure?</v>
      </c>
      <c r="D125" s="377"/>
      <c r="E125" s="30" t="str">
        <f>Interview!E411</f>
        <v>Yes, teams write/run their own</v>
      </c>
      <c r="F125" s="147">
        <v>15</v>
      </c>
      <c r="G125" s="507">
        <f>IFERROR(VLOOKUP(E125,AnswerFTBL,2,FALSE),0)</f>
        <v>0.2</v>
      </c>
      <c r="H125" s="504">
        <f>IFERROR(AVERAGE(G125,G126,G127),0)</f>
        <v>0.20000000000000004</v>
      </c>
      <c r="I125" s="447">
        <f>SUM(H125,H129,H133)</f>
        <v>0.8666666666666667</v>
      </c>
      <c r="J125" s="163" t="s">
        <v>494</v>
      </c>
      <c r="K125" s="507">
        <f>IFERROR(VLOOKUP(J125,AnswerFTBL,2,FALSE),0)</f>
        <v>0.2</v>
      </c>
      <c r="L125" s="504">
        <f>IFERROR(AVERAGE(K125,,K126,K127),0)</f>
        <v>0.15000000000000002</v>
      </c>
      <c r="M125" s="390">
        <f>SUM(L125,L129,L133)</f>
        <v>0.71666666666666667</v>
      </c>
      <c r="N125" s="163" t="s">
        <v>430</v>
      </c>
      <c r="O125" s="507">
        <f>IFERROR(VLOOKUP(N125,AnswerFTBL,2,FALSE),0)</f>
        <v>0.5</v>
      </c>
      <c r="P125" s="504">
        <f>IFERROR(AVERAGE(O125,O126,O127),0)</f>
        <v>0.5</v>
      </c>
      <c r="Q125" s="390">
        <f>SUM(P125,P129,P133)</f>
        <v>1.5166666666666666</v>
      </c>
      <c r="R125" s="163" t="s">
        <v>431</v>
      </c>
      <c r="S125" s="18">
        <f>IFERROR(VLOOKUP(R125,AnswerFTBL,2,FALSE),0)</f>
        <v>1</v>
      </c>
      <c r="T125" s="104">
        <f>IFERROR(AVERAGE(S125,S126,S127),0)</f>
        <v>0.66666666666666663</v>
      </c>
      <c r="U125" s="390">
        <f>SUM(T125,T129,T133)</f>
        <v>1.5166666666666666</v>
      </c>
      <c r="V125" s="163" t="s">
        <v>431</v>
      </c>
      <c r="W125" s="507">
        <f>IFERROR(VLOOKUP(V125,AnswerFTBL,2,FALSE),0)</f>
        <v>1</v>
      </c>
      <c r="X125" s="504">
        <f>IFERROR(AVERAGE(W125,W126,W127),0)</f>
        <v>1</v>
      </c>
      <c r="Y125" s="390">
        <f>SUM(X125,X129,X133)</f>
        <v>3</v>
      </c>
    </row>
    <row r="126" spans="1:25" ht="12.75" customHeight="1" x14ac:dyDescent="0.15">
      <c r="B126" s="487"/>
      <c r="C126" s="381" t="str">
        <f>Interview!C416</f>
        <v>Do projects use version control management for penetration testing?</v>
      </c>
      <c r="D126" s="382"/>
      <c r="E126" s="30" t="str">
        <f>Interview!E416</f>
        <v>Yes, a small percentage are/do</v>
      </c>
      <c r="F126" s="18"/>
      <c r="G126" s="508">
        <f>IFERROR(VLOOKUP(E126,AnswerCTBL,2,FALSE),0)</f>
        <v>0.2</v>
      </c>
      <c r="H126" s="505"/>
      <c r="I126" s="488"/>
      <c r="J126" s="164" t="s">
        <v>490</v>
      </c>
      <c r="K126" s="508">
        <f>IFERROR(VLOOKUP(J126,AnswerCTBL,2,FALSE),0)</f>
        <v>0.2</v>
      </c>
      <c r="L126" s="505"/>
      <c r="M126" s="489"/>
      <c r="N126" s="164" t="s">
        <v>491</v>
      </c>
      <c r="O126" s="508">
        <f>IFERROR(VLOOKUP(N126,AnswerCTBL,2,FALSE),0)</f>
        <v>0.5</v>
      </c>
      <c r="P126" s="505"/>
      <c r="Q126" s="489"/>
      <c r="R126" s="164" t="s">
        <v>491</v>
      </c>
      <c r="S126" s="18">
        <f>IFERROR(VLOOKUP(R126,AnswerCTBL,2,FALSE),0)</f>
        <v>0.5</v>
      </c>
      <c r="T126" s="104"/>
      <c r="U126" s="489"/>
      <c r="V126" s="164" t="s">
        <v>492</v>
      </c>
      <c r="W126" s="508">
        <f>IFERROR(VLOOKUP(V126,AnswerCTBL,2,FALSE),0)</f>
        <v>1</v>
      </c>
      <c r="X126" s="505"/>
      <c r="Y126" s="489"/>
    </row>
    <row r="127" spans="1:25" ht="12.75" customHeight="1" x14ac:dyDescent="0.15">
      <c r="A127" s="27">
        <v>16</v>
      </c>
      <c r="B127" s="393"/>
      <c r="C127" s="378" t="s">
        <v>528</v>
      </c>
      <c r="D127" s="379"/>
      <c r="E127" s="30" t="str">
        <f>Interview!E420</f>
        <v>Yes, a small percentage are/do</v>
      </c>
      <c r="F127" s="18">
        <v>16</v>
      </c>
      <c r="G127" s="509">
        <f>IFERROR(VLOOKUP(E127,AnswerCTBL,2,FALSE),0)</f>
        <v>0.2</v>
      </c>
      <c r="H127" s="506"/>
      <c r="I127" s="448"/>
      <c r="J127" s="164" t="s">
        <v>490</v>
      </c>
      <c r="K127" s="509">
        <f>IFERROR(VLOOKUP(J127,AnswerCTBL,2,FALSE),0)</f>
        <v>0.2</v>
      </c>
      <c r="L127" s="506"/>
      <c r="M127" s="391"/>
      <c r="N127" s="164" t="s">
        <v>491</v>
      </c>
      <c r="O127" s="509">
        <f>IFERROR(VLOOKUP(N127,AnswerCTBL,2,FALSE),0)</f>
        <v>0.5</v>
      </c>
      <c r="P127" s="506"/>
      <c r="Q127" s="391"/>
      <c r="R127" s="164" t="s">
        <v>491</v>
      </c>
      <c r="S127" s="18">
        <f>IFERROR(VLOOKUP(R127,AnswerCTBL,2,FALSE),0)</f>
        <v>0.5</v>
      </c>
      <c r="T127" s="104"/>
      <c r="U127" s="391"/>
      <c r="V127" s="164" t="s">
        <v>492</v>
      </c>
      <c r="W127" s="509">
        <f>IFERROR(VLOOKUP(V127,AnswerCTBL,2,FALSE),0)</f>
        <v>1</v>
      </c>
      <c r="X127" s="506"/>
      <c r="Y127" s="391"/>
    </row>
    <row r="128" spans="1:25" ht="12.75" customHeight="1" x14ac:dyDescent="0.15">
      <c r="B128" s="312"/>
      <c r="C128" s="313"/>
      <c r="D128" s="313"/>
      <c r="E128" s="313"/>
      <c r="F128" s="313"/>
      <c r="G128" s="313"/>
      <c r="H128" s="314"/>
      <c r="I128" s="190"/>
      <c r="J128" s="165"/>
      <c r="K128" s="154"/>
      <c r="L128" s="154"/>
      <c r="M128" s="170"/>
      <c r="N128" s="165"/>
      <c r="O128" s="154"/>
      <c r="P128" s="154"/>
      <c r="Q128" s="170"/>
      <c r="R128" s="165"/>
      <c r="S128" s="154"/>
      <c r="T128" s="154"/>
      <c r="U128" s="170"/>
      <c r="V128" s="165"/>
      <c r="W128" s="154"/>
      <c r="X128" s="154"/>
      <c r="Y128" s="170"/>
    </row>
    <row r="129" spans="1:25" ht="12.75" customHeight="1" x14ac:dyDescent="0.15">
      <c r="A129" s="27">
        <v>17</v>
      </c>
      <c r="B129" s="492" t="s">
        <v>509</v>
      </c>
      <c r="C129" s="376" t="str">
        <f>Interview!C425</f>
        <v>Do penetration testers have access to automatic software builds that include their tests?</v>
      </c>
      <c r="D129" s="377"/>
      <c r="E129" s="30" t="str">
        <f>Interview!E425</f>
        <v>Yes, a small percentage are/do</v>
      </c>
      <c r="F129" s="147">
        <v>17</v>
      </c>
      <c r="G129" s="143">
        <f>IFERROR(VLOOKUP(E129,AnswerCTBL,2,FALSE),0)</f>
        <v>0.2</v>
      </c>
      <c r="H129" s="186">
        <f>IFERROR(AVERAGE(G129,G130,G131),0)</f>
        <v>0.46666666666666662</v>
      </c>
      <c r="I129" s="190"/>
      <c r="J129" s="163" t="s">
        <v>490</v>
      </c>
      <c r="K129" s="507">
        <f>IFERROR(VLOOKUP(J129,AnswerCTBL,2,FALSE),0)</f>
        <v>0.2</v>
      </c>
      <c r="L129" s="504">
        <f>IFERROR(AVERAGE(K129,K130,K131),0)</f>
        <v>0.46666666666666662</v>
      </c>
      <c r="M129" s="167"/>
      <c r="N129" s="163" t="s">
        <v>491</v>
      </c>
      <c r="O129" s="507">
        <f>IFERROR(VLOOKUP(N129,AnswerCTBL,2,FALSE),0)</f>
        <v>0.5</v>
      </c>
      <c r="P129" s="504">
        <f>IFERROR(AVERAGE(O129,O130,O131),0)</f>
        <v>0.66666666666666663</v>
      </c>
      <c r="Q129" s="167"/>
      <c r="R129" s="163" t="s">
        <v>491</v>
      </c>
      <c r="S129" s="18">
        <f>IFERROR(VLOOKUP(R129,AnswerCTBL,2,FALSE),0)</f>
        <v>0.5</v>
      </c>
      <c r="T129" s="104">
        <f>IFERROR(AVERAGE(S129,S130,S131),0)</f>
        <v>0.5</v>
      </c>
      <c r="U129" s="167"/>
      <c r="V129" s="163" t="s">
        <v>492</v>
      </c>
      <c r="W129" s="507">
        <f>IFERROR(VLOOKUP(V129,AnswerCTBL,2,FALSE),0)</f>
        <v>1</v>
      </c>
      <c r="X129" s="504">
        <f>IFERROR(AVERAGE(W129,W130,W131),0)</f>
        <v>1</v>
      </c>
      <c r="Y129" s="167"/>
    </row>
    <row r="130" spans="1:25" ht="12.75" customHeight="1" x14ac:dyDescent="0.15">
      <c r="A130" s="27">
        <v>18</v>
      </c>
      <c r="B130" s="493"/>
      <c r="C130" s="381" t="str">
        <f>Interview!C430</f>
        <v>Is the penetration testing routine embedded in a continuous integration mechanism?</v>
      </c>
      <c r="D130" s="382"/>
      <c r="E130" s="30" t="str">
        <f>Interview!E430</f>
        <v>No, it is not applicable</v>
      </c>
      <c r="F130" s="18">
        <v>18</v>
      </c>
      <c r="G130" s="18">
        <f>IFERROR(VLOOKUP(E130,AnswerETBL,2,FALSE),0)</f>
        <v>1</v>
      </c>
      <c r="H130" s="182"/>
      <c r="I130" s="190"/>
      <c r="J130" s="164" t="s">
        <v>446</v>
      </c>
      <c r="K130" s="508">
        <f>IFERROR(VLOOKUP(J130,AnswerETBL,2,FALSE),0)</f>
        <v>1</v>
      </c>
      <c r="L130" s="505"/>
      <c r="M130" s="167"/>
      <c r="N130" s="164" t="s">
        <v>446</v>
      </c>
      <c r="O130" s="508">
        <f>IFERROR(VLOOKUP(N130,AnswerETBL,2,FALSE),0)</f>
        <v>1</v>
      </c>
      <c r="P130" s="505"/>
      <c r="Q130" s="167"/>
      <c r="R130" s="164" t="s">
        <v>429</v>
      </c>
      <c r="S130" s="18">
        <f>IFERROR(VLOOKUP(R130,AnswerETBL,2,FALSE),0)</f>
        <v>0.5</v>
      </c>
      <c r="T130" s="104"/>
      <c r="U130" s="167"/>
      <c r="V130" s="164" t="s">
        <v>369</v>
      </c>
      <c r="W130" s="508">
        <f>IFERROR(VLOOKUP(V130,AnswerETBL,2,FALSE),0)</f>
        <v>1</v>
      </c>
      <c r="X130" s="505"/>
      <c r="Y130" s="167"/>
    </row>
    <row r="131" spans="1:25" ht="12.75" customHeight="1" x14ac:dyDescent="0.15">
      <c r="B131" s="494"/>
      <c r="C131" s="378" t="s">
        <v>532</v>
      </c>
      <c r="D131" s="379"/>
      <c r="E131" s="30" t="str">
        <f>Interview!E435</f>
        <v>Yes, a small percentage are/do</v>
      </c>
      <c r="F131" s="491"/>
      <c r="G131" s="18">
        <f>IFERROR(VLOOKUP(E131,AnswerCTBL,2,FALSE),0)</f>
        <v>0.2</v>
      </c>
      <c r="H131" s="182"/>
      <c r="I131" s="190"/>
      <c r="J131" s="164" t="s">
        <v>490</v>
      </c>
      <c r="K131" s="509">
        <f>IFERROR(VLOOKUP(J131,AnswerCTBL,2,FALSE),0)</f>
        <v>0.2</v>
      </c>
      <c r="L131" s="506"/>
      <c r="M131" s="167"/>
      <c r="N131" s="164" t="s">
        <v>491</v>
      </c>
      <c r="O131" s="509">
        <f>IFERROR(VLOOKUP(N131,AnswerCTBL,2,FALSE),0)</f>
        <v>0.5</v>
      </c>
      <c r="P131" s="506"/>
      <c r="Q131" s="167"/>
      <c r="R131" s="164" t="s">
        <v>491</v>
      </c>
      <c r="S131" s="18">
        <f>IFERROR(VLOOKUP(R131,AnswerCTBL,2,FALSE),0)</f>
        <v>0.5</v>
      </c>
      <c r="T131" s="104"/>
      <c r="U131" s="167"/>
      <c r="V131" s="164" t="s">
        <v>492</v>
      </c>
      <c r="W131" s="509">
        <f>IFERROR(VLOOKUP(V131,AnswerCTBL,2,FALSE),0)</f>
        <v>1</v>
      </c>
      <c r="X131" s="506"/>
      <c r="Y131" s="167"/>
    </row>
    <row r="132" spans="1:25" ht="12.75" customHeight="1" x14ac:dyDescent="0.15">
      <c r="B132" s="312"/>
      <c r="C132" s="313"/>
      <c r="D132" s="313"/>
      <c r="E132" s="313"/>
      <c r="F132" s="313"/>
      <c r="G132" s="313"/>
      <c r="H132" s="314"/>
      <c r="I132" s="190"/>
      <c r="J132" s="165"/>
      <c r="K132" s="154"/>
      <c r="L132" s="154"/>
      <c r="M132" s="170"/>
      <c r="N132" s="165"/>
      <c r="O132" s="154"/>
      <c r="P132" s="154"/>
      <c r="Q132" s="170"/>
      <c r="R132" s="165"/>
      <c r="S132" s="154"/>
      <c r="T132" s="154"/>
      <c r="U132" s="170"/>
      <c r="V132" s="165"/>
      <c r="W132" s="154"/>
      <c r="X132" s="154"/>
      <c r="Y132" s="170"/>
    </row>
    <row r="133" spans="1:25" ht="12.75" customHeight="1" x14ac:dyDescent="0.15">
      <c r="A133" s="27">
        <v>19</v>
      </c>
      <c r="B133" s="392" t="s">
        <v>510</v>
      </c>
      <c r="C133" s="376" t="str">
        <f>Interview!C440</f>
        <v>Do projects integrate preventive security feedback loops including penetration testing?</v>
      </c>
      <c r="D133" s="377"/>
      <c r="E133" s="30" t="str">
        <f>Interview!E440</f>
        <v>Yes, a small percentage are/do</v>
      </c>
      <c r="F133" s="147">
        <v>19</v>
      </c>
      <c r="G133" s="143">
        <f>IFERROR(VLOOKUP(E133,AnswerCTBL,2,FALSE),0)</f>
        <v>0.2</v>
      </c>
      <c r="H133" s="186">
        <f>IFERROR(AVERAGE(G133,G134),0)</f>
        <v>0.2</v>
      </c>
      <c r="I133" s="190"/>
      <c r="J133" s="163" t="s">
        <v>366</v>
      </c>
      <c r="K133" s="507">
        <f>IFERROR(VLOOKUP(J133,AnswerCTBL,2,FALSE),0)</f>
        <v>0</v>
      </c>
      <c r="L133" s="504">
        <f>IFERROR(AVERAGE(K133,K134),0)</f>
        <v>0.1</v>
      </c>
      <c r="M133" s="167"/>
      <c r="N133" s="163" t="s">
        <v>490</v>
      </c>
      <c r="O133" s="507">
        <f>IFERROR(VLOOKUP(N133,AnswerCTBL,2,FALSE),0)</f>
        <v>0.2</v>
      </c>
      <c r="P133" s="504">
        <f>IFERROR(AVERAGE(O133,O134),0)</f>
        <v>0.35</v>
      </c>
      <c r="Q133" s="167"/>
      <c r="R133" s="163" t="s">
        <v>491</v>
      </c>
      <c r="S133" s="507">
        <f>IFERROR(VLOOKUP(R133,AnswerCTBL,2,FALSE),0)</f>
        <v>0.5</v>
      </c>
      <c r="T133" s="504">
        <f>IFERROR(AVERAGE(S133,S134),0)</f>
        <v>0.35</v>
      </c>
      <c r="U133" s="167"/>
      <c r="V133" s="163" t="s">
        <v>492</v>
      </c>
      <c r="W133" s="507">
        <f>IFERROR(VLOOKUP(V133,AnswerCTBL,2,FALSE),0)</f>
        <v>1</v>
      </c>
      <c r="X133" s="504">
        <f>IFERROR(AVERAGE(W133,W134),0)</f>
        <v>1</v>
      </c>
      <c r="Y133" s="167"/>
    </row>
    <row r="134" spans="1:25" ht="12" customHeight="1" x14ac:dyDescent="0.15">
      <c r="A134" s="27">
        <v>20</v>
      </c>
      <c r="B134" s="393"/>
      <c r="C134" s="378" t="str">
        <f>Interview!C445</f>
        <v>Do projects establish release gates in the software development lifecycle for penetration testing?</v>
      </c>
      <c r="D134" s="379"/>
      <c r="E134" s="31" t="str">
        <f>Interview!E445</f>
        <v>Yes, a small percentage are/do</v>
      </c>
      <c r="F134" s="145">
        <v>20</v>
      </c>
      <c r="G134" s="145">
        <f>IFERROR(VLOOKUP(E134,AnswerCTBL,2,FALSE),0)</f>
        <v>0.2</v>
      </c>
      <c r="H134" s="183"/>
      <c r="I134" s="192"/>
      <c r="J134" s="163" t="s">
        <v>490</v>
      </c>
      <c r="K134" s="508">
        <f>IFERROR(VLOOKUP(J134,AnswerCTBL,2,FALSE),0)</f>
        <v>0.2</v>
      </c>
      <c r="L134" s="505"/>
      <c r="M134" s="167"/>
      <c r="N134" s="163" t="s">
        <v>491</v>
      </c>
      <c r="O134" s="508">
        <f>IFERROR(VLOOKUP(N134,AnswerCTBL,2,FALSE),0)</f>
        <v>0.5</v>
      </c>
      <c r="P134" s="505"/>
      <c r="Q134" s="167"/>
      <c r="R134" s="163" t="s">
        <v>490</v>
      </c>
      <c r="S134" s="508">
        <f>IFERROR(VLOOKUP(R134,AnswerCTBL,2,FALSE),0)</f>
        <v>0.2</v>
      </c>
      <c r="T134" s="505"/>
      <c r="U134" s="167"/>
      <c r="V134" s="163" t="s">
        <v>492</v>
      </c>
      <c r="W134" s="508">
        <f>IFERROR(VLOOKUP(V134,AnswerCTBL,2,FALSE),0)</f>
        <v>1</v>
      </c>
      <c r="X134" s="505"/>
      <c r="Y134" s="167"/>
    </row>
    <row r="135" spans="1:25" ht="12.75" customHeight="1" x14ac:dyDescent="0.15">
      <c r="A135"/>
      <c r="B135" s="354" t="s">
        <v>373</v>
      </c>
      <c r="C135" s="354"/>
      <c r="D135" s="354"/>
      <c r="E135" s="354" t="s">
        <v>460</v>
      </c>
      <c r="F135" s="354"/>
      <c r="G135" s="354"/>
      <c r="H135" s="354"/>
      <c r="I135" s="354"/>
      <c r="J135" s="476" t="s">
        <v>459</v>
      </c>
      <c r="K135" s="354"/>
      <c r="L135" s="354"/>
      <c r="M135" s="477"/>
      <c r="N135" s="476" t="s">
        <v>461</v>
      </c>
      <c r="O135" s="354"/>
      <c r="P135" s="354"/>
      <c r="Q135" s="477"/>
      <c r="R135" s="476" t="s">
        <v>462</v>
      </c>
      <c r="S135" s="354"/>
      <c r="T135" s="354"/>
      <c r="U135" s="477"/>
      <c r="V135" s="476" t="s">
        <v>463</v>
      </c>
      <c r="W135" s="354"/>
      <c r="X135" s="354"/>
      <c r="Y135" s="477"/>
    </row>
    <row r="136" spans="1:25" ht="12.75" customHeight="1" x14ac:dyDescent="0.15">
      <c r="A136"/>
      <c r="B136" s="456" t="s">
        <v>374</v>
      </c>
      <c r="C136" s="457"/>
      <c r="D136" s="458"/>
      <c r="E136" s="184" t="s">
        <v>371</v>
      </c>
      <c r="F136" s="184"/>
      <c r="G136" s="184"/>
      <c r="H136" s="185"/>
      <c r="I136" s="160" t="s">
        <v>368</v>
      </c>
      <c r="J136" s="177" t="s">
        <v>371</v>
      </c>
      <c r="K136" s="86"/>
      <c r="L136" s="125"/>
      <c r="M136" s="178" t="s">
        <v>368</v>
      </c>
      <c r="N136" s="177" t="s">
        <v>371</v>
      </c>
      <c r="O136" s="86"/>
      <c r="P136" s="125"/>
      <c r="Q136" s="178" t="s">
        <v>368</v>
      </c>
      <c r="R136" s="177" t="s">
        <v>371</v>
      </c>
      <c r="S136" s="86"/>
      <c r="T136" s="125"/>
      <c r="U136" s="178" t="s">
        <v>368</v>
      </c>
      <c r="V136" s="177" t="s">
        <v>371</v>
      </c>
      <c r="W136" s="86"/>
      <c r="X136" s="125"/>
      <c r="Y136" s="178" t="s">
        <v>368</v>
      </c>
    </row>
    <row r="137" spans="1:25" ht="12.75" customHeight="1" x14ac:dyDescent="0.15">
      <c r="A137"/>
      <c r="B137" s="374" t="s">
        <v>375</v>
      </c>
      <c r="C137" s="376" t="str">
        <f>Interview!C452</f>
        <v>Do projects have a point of contact for security issues or incidents?</v>
      </c>
      <c r="D137" s="377"/>
      <c r="E137" s="29" t="str">
        <f>Interview!E452</f>
        <v>Yes, a small percentage are/do</v>
      </c>
      <c r="F137" s="143">
        <v>1</v>
      </c>
      <c r="G137" s="143">
        <f>IFERROR(VLOOKUP(E137,AnswerCTBL,2,FALSE),0)</f>
        <v>0.2</v>
      </c>
      <c r="H137" s="186">
        <f>IFERROR(AVERAGE(G137,G138,G139),0)</f>
        <v>0.3</v>
      </c>
      <c r="I137" s="386">
        <f>SUM(H137,H141,H144)</f>
        <v>0.84999999999999987</v>
      </c>
      <c r="J137" s="163"/>
      <c r="K137" s="507">
        <f>IFERROR(VLOOKUP(J137,AnswerCTBL,2,FALSE),0)</f>
        <v>0</v>
      </c>
      <c r="L137" s="504">
        <f>IFERROR(AVERAGE(K137,K138,K139),0)</f>
        <v>0</v>
      </c>
      <c r="M137" s="388">
        <f>SUM(L137,L141,L144)</f>
        <v>0</v>
      </c>
      <c r="N137" s="163"/>
      <c r="O137" s="507">
        <f>IFERROR(VLOOKUP(N137,AnswerCTBL,2,FALSE),0)</f>
        <v>0</v>
      </c>
      <c r="P137" s="504">
        <f>IFERROR(AVERAGE(O137,O138,O139),0)</f>
        <v>0</v>
      </c>
      <c r="Q137" s="388">
        <f>SUM(P137,P141,P144)</f>
        <v>0</v>
      </c>
      <c r="R137" s="163"/>
      <c r="S137" s="18">
        <f>IFERROR(VLOOKUP(R137,AnswerCTBL,2,FALSE),0)</f>
        <v>0</v>
      </c>
      <c r="T137" s="104">
        <f>IFERROR(AVERAGE(S137,S138,S139),0)</f>
        <v>0</v>
      </c>
      <c r="U137" s="388">
        <f>SUM(T137,T141,T144)</f>
        <v>0</v>
      </c>
      <c r="V137" s="163"/>
      <c r="W137" s="18">
        <f>IFERROR(VLOOKUP(V137,AnswerCTBL,2,FALSE),0)</f>
        <v>0</v>
      </c>
      <c r="X137" s="104">
        <f>IFERROR(AVERAGE(W137,W138,W139),0)</f>
        <v>6.6666666666666666E-2</v>
      </c>
      <c r="Y137" s="388">
        <f>SUM(X137,X141,X144)</f>
        <v>0.56666666666666665</v>
      </c>
    </row>
    <row r="138" spans="1:25" ht="12.75" customHeight="1" x14ac:dyDescent="0.15">
      <c r="A138"/>
      <c r="B138" s="380"/>
      <c r="C138" s="381" t="str">
        <f>Interview!C456</f>
        <v>Does your organization have an assigned security response team?</v>
      </c>
      <c r="D138" s="382"/>
      <c r="E138" s="30" t="str">
        <f>Interview!E456</f>
        <v>Yes, it's a number of years old</v>
      </c>
      <c r="F138" s="18">
        <v>2</v>
      </c>
      <c r="G138" s="18">
        <f>IFERROR(VLOOKUP(E138,AnswerATBL,2,FALSE),0)</f>
        <v>0.5</v>
      </c>
      <c r="H138" s="182"/>
      <c r="I138" s="387"/>
      <c r="J138" s="164"/>
      <c r="K138" s="508">
        <f>IFERROR(VLOOKUP(J138,AnswerATBL,2,FALSE),0)</f>
        <v>0</v>
      </c>
      <c r="L138" s="505"/>
      <c r="M138" s="389"/>
      <c r="N138" s="164"/>
      <c r="O138" s="508">
        <f>IFERROR(VLOOKUP(N138,AnswerATBL,2,FALSE),0)</f>
        <v>0</v>
      </c>
      <c r="P138" s="505"/>
      <c r="Q138" s="389"/>
      <c r="R138" s="164"/>
      <c r="S138" s="18">
        <f>IFERROR(VLOOKUP(R138,AnswerATBL,2,FALSE),0)</f>
        <v>0</v>
      </c>
      <c r="T138" s="104"/>
      <c r="U138" s="389"/>
      <c r="V138" s="164"/>
      <c r="W138" s="18">
        <f>IFERROR(VLOOKUP(V138,AnswerATBL,2,FALSE),0)</f>
        <v>0</v>
      </c>
      <c r="X138" s="104"/>
      <c r="Y138" s="389"/>
    </row>
    <row r="139" spans="1:25" ht="12.75" customHeight="1" x14ac:dyDescent="0.15">
      <c r="A139"/>
      <c r="B139" s="375"/>
      <c r="C139" s="378" t="str">
        <f>Interview!C460</f>
        <v>Are project teams aware of their security point(s) of contact and response team(s)?</v>
      </c>
      <c r="D139" s="379"/>
      <c r="E139" s="30" t="str">
        <f>Interview!E460</f>
        <v>Yes, a small percentage are/do</v>
      </c>
      <c r="F139" s="18">
        <v>3</v>
      </c>
      <c r="G139" s="18">
        <f>IFERROR(VLOOKUP(E139,AnswerCTBL,2,FALSE),0)</f>
        <v>0.2</v>
      </c>
      <c r="H139" s="182"/>
      <c r="I139" s="190"/>
      <c r="J139" s="164"/>
      <c r="K139" s="509">
        <f>IFERROR(VLOOKUP(J139,AnswerCTBL,2,FALSE),0)</f>
        <v>0</v>
      </c>
      <c r="L139" s="506"/>
      <c r="M139" s="167"/>
      <c r="N139" s="164"/>
      <c r="O139" s="509">
        <f>IFERROR(VLOOKUP(N139,AnswerCTBL,2,FALSE),0)</f>
        <v>0</v>
      </c>
      <c r="P139" s="506"/>
      <c r="Q139" s="167"/>
      <c r="R139" s="164"/>
      <c r="S139" s="18">
        <f>IFERROR(VLOOKUP(R139,AnswerCTBL,2,FALSE),0)</f>
        <v>0</v>
      </c>
      <c r="T139" s="104"/>
      <c r="U139" s="167"/>
      <c r="V139" s="164" t="s">
        <v>490</v>
      </c>
      <c r="W139" s="18">
        <f>IFERROR(VLOOKUP(V139,AnswerCTBL,2,FALSE),0)</f>
        <v>0.2</v>
      </c>
      <c r="X139" s="104"/>
      <c r="Y139" s="167"/>
    </row>
    <row r="140" spans="1:25" ht="12.75" customHeight="1" x14ac:dyDescent="0.15">
      <c r="A140"/>
      <c r="B140" s="312"/>
      <c r="C140" s="313"/>
      <c r="D140" s="313"/>
      <c r="E140" s="313"/>
      <c r="F140" s="313"/>
      <c r="G140" s="313"/>
      <c r="H140" s="314"/>
      <c r="I140" s="190"/>
      <c r="J140" s="165"/>
      <c r="K140" s="154"/>
      <c r="L140" s="154"/>
      <c r="M140" s="170"/>
      <c r="N140" s="165"/>
      <c r="O140" s="154"/>
      <c r="P140" s="154"/>
      <c r="Q140" s="170"/>
      <c r="R140" s="165"/>
      <c r="S140" s="154"/>
      <c r="T140" s="154"/>
      <c r="U140" s="170"/>
      <c r="V140" s="165"/>
      <c r="W140" s="154"/>
      <c r="X140" s="154"/>
      <c r="Y140" s="170"/>
    </row>
    <row r="141" spans="1:25" ht="12.75" customHeight="1" x14ac:dyDescent="0.15">
      <c r="A141"/>
      <c r="B141" s="374" t="s">
        <v>376</v>
      </c>
      <c r="C141" s="376" t="str">
        <f>Interview!C464</f>
        <v>Does the organization utilize a consistent process for incident reporting and handling?</v>
      </c>
      <c r="D141" s="377"/>
      <c r="E141" s="30" t="str">
        <f>Interview!E464</f>
        <v>Yes, localized to business areas</v>
      </c>
      <c r="F141" s="18">
        <v>4</v>
      </c>
      <c r="G141" s="18">
        <f>IFERROR(VLOOKUP(E141,AnswerGTBL,2,FALSE),0)</f>
        <v>0.2</v>
      </c>
      <c r="H141" s="182">
        <f>IFERROR(AVERAGE(G141,G142),0)</f>
        <v>0.35</v>
      </c>
      <c r="I141" s="190"/>
      <c r="J141" s="163"/>
      <c r="K141" s="507">
        <f>IFERROR(VLOOKUP(J141,AnswerGTBL,2,FALSE),0)</f>
        <v>0</v>
      </c>
      <c r="L141" s="504">
        <f>IFERROR(AVERAGE(K141,K142),0)</f>
        <v>0</v>
      </c>
      <c r="M141" s="167"/>
      <c r="N141" s="163"/>
      <c r="O141" s="507">
        <f>IFERROR(VLOOKUP(N141,AnswerGTBL,2,FALSE),0)</f>
        <v>0</v>
      </c>
      <c r="P141" s="504">
        <f>IFERROR(AVERAGE(O141,O142),0)</f>
        <v>0</v>
      </c>
      <c r="Q141" s="167"/>
      <c r="R141" s="163"/>
      <c r="S141" s="507">
        <f>IFERROR(VLOOKUP(R141,AnswerGTBL,2,FALSE),0)</f>
        <v>0</v>
      </c>
      <c r="T141" s="504">
        <f>IFERROR(AVERAGE(S141,S142),0)</f>
        <v>0</v>
      </c>
      <c r="U141" s="167"/>
      <c r="V141" s="163"/>
      <c r="W141" s="18">
        <f>IFERROR(VLOOKUP(V141,AnswerGTBL,2,FALSE),0)</f>
        <v>0</v>
      </c>
      <c r="X141" s="104">
        <f>IFERROR(AVERAGE(W141,W142),0)</f>
        <v>0</v>
      </c>
      <c r="Y141" s="167"/>
    </row>
    <row r="142" spans="1:25" ht="12.75" customHeight="1" x14ac:dyDescent="0.15">
      <c r="A142"/>
      <c r="B142" s="375"/>
      <c r="C142" s="378" t="str">
        <f>Interview!C474</f>
        <v>Are project stakeholders aware of relevant security disclosures related to their software projects?</v>
      </c>
      <c r="D142" s="379"/>
      <c r="E142" s="30" t="str">
        <f>Interview!E474</f>
        <v>Yes, at least half of them are/do</v>
      </c>
      <c r="F142" s="18">
        <v>5</v>
      </c>
      <c r="G142" s="18">
        <f>IFERROR(VLOOKUP(E142,AnswerCTBL,2,FALSE),0)</f>
        <v>0.5</v>
      </c>
      <c r="H142" s="182"/>
      <c r="I142" s="190"/>
      <c r="J142" s="164"/>
      <c r="K142" s="508">
        <f>IFERROR(VLOOKUP(J142,AnswerCTBL,2,FALSE),0)</f>
        <v>0</v>
      </c>
      <c r="L142" s="505"/>
      <c r="M142" s="167"/>
      <c r="N142" s="164"/>
      <c r="O142" s="508">
        <f>IFERROR(VLOOKUP(N142,AnswerCTBL,2,FALSE),0)</f>
        <v>0</v>
      </c>
      <c r="P142" s="505"/>
      <c r="Q142" s="167"/>
      <c r="R142" s="164"/>
      <c r="S142" s="508">
        <f>IFERROR(VLOOKUP(R142,AnswerCTBL,2,FALSE),0)</f>
        <v>0</v>
      </c>
      <c r="T142" s="505"/>
      <c r="U142" s="167"/>
      <c r="V142" s="164"/>
      <c r="W142" s="18">
        <f>IFERROR(VLOOKUP(V142,AnswerCTBL,2,FALSE),0)</f>
        <v>0</v>
      </c>
      <c r="X142" s="104"/>
      <c r="Y142" s="167"/>
    </row>
    <row r="143" spans="1:25" ht="12.75" customHeight="1" x14ac:dyDescent="0.15">
      <c r="A143"/>
      <c r="B143" s="312"/>
      <c r="C143" s="313"/>
      <c r="D143" s="313"/>
      <c r="E143" s="313"/>
      <c r="F143" s="313"/>
      <c r="G143" s="313"/>
      <c r="H143" s="314"/>
      <c r="I143" s="190"/>
      <c r="J143" s="165"/>
      <c r="K143" s="154"/>
      <c r="L143" s="154"/>
      <c r="M143" s="170"/>
      <c r="N143" s="165"/>
      <c r="O143" s="154"/>
      <c r="P143" s="154"/>
      <c r="Q143" s="170"/>
      <c r="R143" s="165"/>
      <c r="S143" s="154"/>
      <c r="T143" s="154"/>
      <c r="U143" s="170"/>
      <c r="V143" s="165"/>
      <c r="W143" s="154"/>
      <c r="X143" s="154"/>
      <c r="Y143" s="170"/>
    </row>
    <row r="144" spans="1:25" ht="12.75" customHeight="1" x14ac:dyDescent="0.15">
      <c r="A144"/>
      <c r="B144" s="374" t="s">
        <v>377</v>
      </c>
      <c r="C144" s="462" t="str">
        <f>Interview!C478</f>
        <v>Are incidents inspected for root causes to generate further recommendations?</v>
      </c>
      <c r="D144" s="463"/>
      <c r="E144" s="30" t="str">
        <f>Interview!E478</f>
        <v>Yes, a small percentage are/do</v>
      </c>
      <c r="F144" s="18">
        <v>6</v>
      </c>
      <c r="G144" s="18">
        <f>IFERROR(VLOOKUP(E144,AnswerCTBL,2,FALSE),0)</f>
        <v>0.2</v>
      </c>
      <c r="H144" s="182">
        <f>IFERROR(AVERAGE(G144,G145),0)</f>
        <v>0.2</v>
      </c>
      <c r="I144" s="190"/>
      <c r="J144" s="163"/>
      <c r="K144" s="507">
        <f>IFERROR(VLOOKUP(J144,AnswerCTBL,2,FALSE),0)</f>
        <v>0</v>
      </c>
      <c r="L144" s="504">
        <f>IFERROR(AVERAGE(K144,K145),0)</f>
        <v>0</v>
      </c>
      <c r="M144" s="167"/>
      <c r="N144" s="163"/>
      <c r="O144" s="507">
        <f>IFERROR(VLOOKUP(N144,AnswerCTBL,2,FALSE),0)</f>
        <v>0</v>
      </c>
      <c r="P144" s="504">
        <f>IFERROR(AVERAGE(O144,O145),0)</f>
        <v>0</v>
      </c>
      <c r="Q144" s="167"/>
      <c r="R144" s="163"/>
      <c r="S144" s="507">
        <f>IFERROR(VLOOKUP(R144,AnswerCTBL,2,FALSE),0)</f>
        <v>0</v>
      </c>
      <c r="T144" s="504">
        <f>IFERROR(AVERAGE(S144,S145),0)</f>
        <v>0</v>
      </c>
      <c r="U144" s="167"/>
      <c r="V144" s="163"/>
      <c r="W144" s="18">
        <f>IFERROR(VLOOKUP(V144,AnswerCTBL,2,FALSE),0)</f>
        <v>0</v>
      </c>
      <c r="X144" s="104">
        <f>IFERROR(AVERAGE(W144,W145),0)</f>
        <v>0.5</v>
      </c>
      <c r="Y144" s="167"/>
    </row>
    <row r="145" spans="1:25" ht="12.75" customHeight="1" x14ac:dyDescent="0.15">
      <c r="A145"/>
      <c r="B145" s="375"/>
      <c r="C145" s="460" t="str">
        <f>Interview!C484</f>
        <v>Do projects consistently collect and report data and metrics related to incidents?</v>
      </c>
      <c r="D145" s="461"/>
      <c r="E145" s="30" t="str">
        <f>Interview!E484</f>
        <v>Yes, a small percentage are/do</v>
      </c>
      <c r="F145" s="18">
        <v>7</v>
      </c>
      <c r="G145" s="18">
        <f>IFERROR(VLOOKUP(E145,AnswerCTBL,2,FALSE),0)</f>
        <v>0.2</v>
      </c>
      <c r="H145" s="182"/>
      <c r="I145" s="190"/>
      <c r="J145" s="164"/>
      <c r="K145" s="508">
        <f>IFERROR(VLOOKUP(J145,AnswerCTBL,2,FALSE),0)</f>
        <v>0</v>
      </c>
      <c r="L145" s="505"/>
      <c r="M145" s="167"/>
      <c r="N145" s="164"/>
      <c r="O145" s="508">
        <f>IFERROR(VLOOKUP(N145,AnswerCTBL,2,FALSE),0)</f>
        <v>0</v>
      </c>
      <c r="P145" s="505"/>
      <c r="Q145" s="167"/>
      <c r="R145" s="164"/>
      <c r="S145" s="508">
        <f>IFERROR(VLOOKUP(R145,AnswerCTBL,2,FALSE),0)</f>
        <v>0</v>
      </c>
      <c r="T145" s="505"/>
      <c r="U145" s="167"/>
      <c r="V145" s="164" t="s">
        <v>492</v>
      </c>
      <c r="W145" s="18">
        <f>IFERROR(VLOOKUP(V145,AnswerCTBL,2,FALSE),0)</f>
        <v>1</v>
      </c>
      <c r="X145" s="104"/>
      <c r="Y145" s="167"/>
    </row>
    <row r="146" spans="1:25" ht="12.75" customHeight="1" x14ac:dyDescent="0.15">
      <c r="A146"/>
      <c r="B146" s="383" t="s">
        <v>309</v>
      </c>
      <c r="C146" s="384"/>
      <c r="D146" s="464"/>
      <c r="E146" s="141" t="s">
        <v>371</v>
      </c>
      <c r="F146" s="141"/>
      <c r="G146" s="141"/>
      <c r="H146" s="142"/>
      <c r="I146" s="195" t="s">
        <v>368</v>
      </c>
      <c r="J146" s="179" t="s">
        <v>371</v>
      </c>
      <c r="K146" s="141"/>
      <c r="L146" s="142"/>
      <c r="M146" s="178" t="s">
        <v>368</v>
      </c>
      <c r="N146" s="179" t="s">
        <v>371</v>
      </c>
      <c r="O146" s="141"/>
      <c r="P146" s="142"/>
      <c r="Q146" s="178" t="s">
        <v>368</v>
      </c>
      <c r="R146" s="179" t="s">
        <v>371</v>
      </c>
      <c r="S146" s="141"/>
      <c r="T146" s="142"/>
      <c r="U146" s="178" t="s">
        <v>368</v>
      </c>
      <c r="V146" s="179" t="s">
        <v>371</v>
      </c>
      <c r="W146" s="141"/>
      <c r="X146" s="142"/>
      <c r="Y146" s="178" t="s">
        <v>368</v>
      </c>
    </row>
    <row r="147" spans="1:25" ht="12.75" customHeight="1" x14ac:dyDescent="0.15">
      <c r="A147"/>
      <c r="B147" s="374" t="s">
        <v>310</v>
      </c>
      <c r="C147" s="462" t="str">
        <f>Interview!C490</f>
        <v>Do projects document operational environment security requirements?</v>
      </c>
      <c r="D147" s="463"/>
      <c r="E147" s="30" t="str">
        <f>Interview!E490</f>
        <v>Yes, the majority of them are/do</v>
      </c>
      <c r="F147" s="18">
        <v>8</v>
      </c>
      <c r="G147" s="18">
        <f>IFERROR(VLOOKUP(E147,AnswerCTBL,2,FALSE),0)</f>
        <v>1</v>
      </c>
      <c r="H147" s="182">
        <f>IFERROR(AVERAGE(G147,G148),0)</f>
        <v>0.75</v>
      </c>
      <c r="I147" s="386">
        <f>SUM(H147,H150,H153)</f>
        <v>1.45</v>
      </c>
      <c r="J147" s="163"/>
      <c r="K147" s="507">
        <f>IFERROR(VLOOKUP(J147,AnswerCTBL,2,FALSE),0)</f>
        <v>0</v>
      </c>
      <c r="L147" s="504">
        <f>IFERROR(AVERAGE(K147,K148),0)</f>
        <v>0</v>
      </c>
      <c r="M147" s="388">
        <f>SUM(L147,L150,L153)</f>
        <v>0</v>
      </c>
      <c r="N147" s="163"/>
      <c r="O147" s="507">
        <f>IFERROR(VLOOKUP(N147,AnswerCTBL,2,FALSE),0)</f>
        <v>0</v>
      </c>
      <c r="P147" s="504">
        <f>IFERROR(AVERAGE(O147,O148),0)</f>
        <v>0</v>
      </c>
      <c r="Q147" s="388">
        <f>SUM(P147,P150,P153)</f>
        <v>0</v>
      </c>
      <c r="R147" s="163"/>
      <c r="S147" s="507">
        <f>IFERROR(VLOOKUP(R147,AnswerCTBL,2,FALSE),0)</f>
        <v>0</v>
      </c>
      <c r="T147" s="504">
        <f>IFERROR(AVERAGE(S147,S148),0)</f>
        <v>0</v>
      </c>
      <c r="U147" s="388">
        <f>SUM(T147,T150,T153)</f>
        <v>0</v>
      </c>
      <c r="V147" s="163"/>
      <c r="W147" s="18">
        <f>IFERROR(VLOOKUP(V147,AnswerCTBL,2,FALSE),0)</f>
        <v>0</v>
      </c>
      <c r="X147" s="104">
        <f>IFERROR(AVERAGE(W147,W148),0)</f>
        <v>0.25</v>
      </c>
      <c r="Y147" s="388">
        <f>SUM(X147,X150,X153)</f>
        <v>0.25</v>
      </c>
    </row>
    <row r="148" spans="1:25" ht="12" customHeight="1" x14ac:dyDescent="0.15">
      <c r="A148"/>
      <c r="B148" s="375"/>
      <c r="C148" s="460" t="str">
        <f>Interview!C496</f>
        <v>Do projects check for security updates to third-party software components?</v>
      </c>
      <c r="D148" s="461"/>
      <c r="E148" s="30" t="str">
        <f>Interview!E496</f>
        <v>Yes, at least half of them are/do</v>
      </c>
      <c r="F148" s="18">
        <v>9</v>
      </c>
      <c r="G148" s="18">
        <f>IFERROR(VLOOKUP(E148,AnswerCTBL,2,FALSE),0)</f>
        <v>0.5</v>
      </c>
      <c r="H148" s="182"/>
      <c r="I148" s="387"/>
      <c r="J148" s="164"/>
      <c r="K148" s="508">
        <f>IFERROR(VLOOKUP(J148,AnswerCTBL,2,FALSE),0)</f>
        <v>0</v>
      </c>
      <c r="L148" s="505"/>
      <c r="M148" s="389"/>
      <c r="N148" s="164"/>
      <c r="O148" s="508">
        <f>IFERROR(VLOOKUP(N148,AnswerCTBL,2,FALSE),0)</f>
        <v>0</v>
      </c>
      <c r="P148" s="505"/>
      <c r="Q148" s="389"/>
      <c r="R148" s="164"/>
      <c r="S148" s="508">
        <f>IFERROR(VLOOKUP(R148,AnswerCTBL,2,FALSE),0)</f>
        <v>0</v>
      </c>
      <c r="T148" s="505"/>
      <c r="U148" s="389"/>
      <c r="V148" s="164" t="s">
        <v>491</v>
      </c>
      <c r="W148" s="18">
        <f>IFERROR(VLOOKUP(V148,AnswerCTBL,2,FALSE),0)</f>
        <v>0.5</v>
      </c>
      <c r="X148" s="104"/>
      <c r="Y148" s="389"/>
    </row>
    <row r="149" spans="1:25" ht="12.75" customHeight="1" x14ac:dyDescent="0.15">
      <c r="A149"/>
      <c r="B149" s="312"/>
      <c r="C149" s="313"/>
      <c r="D149" s="313"/>
      <c r="E149" s="313"/>
      <c r="F149" s="313"/>
      <c r="G149" s="313"/>
      <c r="H149" s="314"/>
      <c r="I149" s="190"/>
      <c r="J149" s="165"/>
      <c r="K149" s="154"/>
      <c r="L149" s="154"/>
      <c r="M149" s="170"/>
      <c r="N149" s="165"/>
      <c r="O149" s="154"/>
      <c r="P149" s="154"/>
      <c r="Q149" s="170"/>
      <c r="R149" s="165"/>
      <c r="S149" s="154"/>
      <c r="T149" s="154"/>
      <c r="U149" s="170"/>
      <c r="V149" s="165"/>
      <c r="W149" s="154"/>
      <c r="X149" s="154"/>
      <c r="Y149" s="170"/>
    </row>
    <row r="150" spans="1:25" ht="12.75" customHeight="1" x14ac:dyDescent="0.15">
      <c r="A150"/>
      <c r="B150" s="374" t="s">
        <v>317</v>
      </c>
      <c r="C150" s="376" t="str">
        <f>Interview!C501</f>
        <v>Is a consistent process used to apply upgrades and patches to critical dependencies?</v>
      </c>
      <c r="D150" s="377"/>
      <c r="E150" s="30" t="str">
        <f>Interview!E501</f>
        <v>Yes, across the organization</v>
      </c>
      <c r="F150" s="18">
        <v>10</v>
      </c>
      <c r="G150" s="18">
        <f>IFERROR(VLOOKUP(E150,AnswerGTBL,2,FALSE),0)</f>
        <v>0.5</v>
      </c>
      <c r="H150" s="182">
        <f>IFERROR(AVERAGE(G150,G151),0)</f>
        <v>0.5</v>
      </c>
      <c r="I150" s="190"/>
      <c r="J150" s="163"/>
      <c r="K150" s="507">
        <f>IFERROR(VLOOKUP(J150,AnswerGTBL,2,FALSE),0)</f>
        <v>0</v>
      </c>
      <c r="L150" s="504">
        <f>IFERROR(AVERAGE(K150,K151),0)</f>
        <v>0</v>
      </c>
      <c r="M150" s="167"/>
      <c r="N150" s="163"/>
      <c r="O150" s="507">
        <f>IFERROR(VLOOKUP(N150,AnswerGTBL,2,FALSE),0)</f>
        <v>0</v>
      </c>
      <c r="P150" s="504">
        <f>IFERROR(AVERAGE(O150,O151),0)</f>
        <v>0</v>
      </c>
      <c r="Q150" s="167"/>
      <c r="R150" s="163"/>
      <c r="S150" s="507">
        <f>IFERROR(VLOOKUP(R150,AnswerGTBL,2,FALSE),0)</f>
        <v>0</v>
      </c>
      <c r="T150" s="504">
        <f>IFERROR(AVERAGE(S150,S151),0)</f>
        <v>0</v>
      </c>
      <c r="U150" s="167"/>
      <c r="V150" s="163"/>
      <c r="W150" s="18">
        <f>IFERROR(VLOOKUP(V150,AnswerGTBL,2,FALSE),0)</f>
        <v>0</v>
      </c>
      <c r="X150" s="104">
        <f>IFERROR(AVERAGE(W150,W151),0)</f>
        <v>0</v>
      </c>
      <c r="Y150" s="167"/>
    </row>
    <row r="151" spans="1:25" ht="12.75" customHeight="1" x14ac:dyDescent="0.15">
      <c r="A151"/>
      <c r="B151" s="375"/>
      <c r="C151" s="460" t="str">
        <f>Interview!C506</f>
        <v>Do projects leverage automation to check application and environment health?</v>
      </c>
      <c r="D151" s="461"/>
      <c r="E151" s="30" t="str">
        <f>Interview!E506</f>
        <v>Yes, at least half of them are/do</v>
      </c>
      <c r="F151" s="18">
        <v>11</v>
      </c>
      <c r="G151" s="18">
        <f>IFERROR(VLOOKUP(E151,AnswerCTBL,2,FALSE),0)</f>
        <v>0.5</v>
      </c>
      <c r="H151" s="182"/>
      <c r="I151" s="190"/>
      <c r="J151" s="164"/>
      <c r="K151" s="508">
        <f>IFERROR(VLOOKUP(J151,AnswerCTBL,2,FALSE),0)</f>
        <v>0</v>
      </c>
      <c r="L151" s="505"/>
      <c r="M151" s="167"/>
      <c r="N151" s="164"/>
      <c r="O151" s="508">
        <f>IFERROR(VLOOKUP(N151,AnswerCTBL,2,FALSE),0)</f>
        <v>0</v>
      </c>
      <c r="P151" s="505"/>
      <c r="Q151" s="167"/>
      <c r="R151" s="164"/>
      <c r="S151" s="508">
        <f>IFERROR(VLOOKUP(R151,AnswerCTBL,2,FALSE),0)</f>
        <v>0</v>
      </c>
      <c r="T151" s="505"/>
      <c r="U151" s="167"/>
      <c r="V151" s="164"/>
      <c r="W151" s="18">
        <f>IFERROR(VLOOKUP(V151,AnswerCTBL,2,FALSE),0)</f>
        <v>0</v>
      </c>
      <c r="X151" s="104"/>
      <c r="Y151" s="167"/>
    </row>
    <row r="152" spans="1:25" ht="12.75" customHeight="1" x14ac:dyDescent="0.15">
      <c r="A152"/>
      <c r="B152" s="312"/>
      <c r="C152" s="313"/>
      <c r="D152" s="313"/>
      <c r="E152" s="313"/>
      <c r="F152" s="313"/>
      <c r="G152" s="313"/>
      <c r="H152" s="314"/>
      <c r="I152" s="190"/>
      <c r="J152" s="165"/>
      <c r="K152" s="154"/>
      <c r="L152" s="154"/>
      <c r="M152" s="170"/>
      <c r="N152" s="165"/>
      <c r="O152" s="154"/>
      <c r="P152" s="154"/>
      <c r="Q152" s="170"/>
      <c r="R152" s="165"/>
      <c r="S152" s="154"/>
      <c r="T152" s="154"/>
      <c r="U152" s="170"/>
      <c r="V152" s="165"/>
      <c r="W152" s="154"/>
      <c r="X152" s="154"/>
      <c r="Y152" s="170"/>
    </row>
    <row r="153" spans="1:25" ht="12.75" customHeight="1" x14ac:dyDescent="0.15">
      <c r="A153"/>
      <c r="B153" s="374" t="s">
        <v>327</v>
      </c>
      <c r="C153" s="376" t="str">
        <f>Interview!C514</f>
        <v>Are stakeholders aware of options for additional tools to protect software while running in operations?</v>
      </c>
      <c r="D153" s="377"/>
      <c r="E153" s="30" t="str">
        <f>Interview!E514</f>
        <v>Yes, teams write/run their own</v>
      </c>
      <c r="F153" s="18">
        <v>12</v>
      </c>
      <c r="G153" s="18">
        <f>IFERROR(VLOOKUP(E153,AnswerFTBL,2,FALSE),0)</f>
        <v>0.2</v>
      </c>
      <c r="H153" s="182">
        <f>IFERROR(AVERAGE(G153,G154),0)</f>
        <v>0.2</v>
      </c>
      <c r="I153" s="190"/>
      <c r="J153" s="163"/>
      <c r="K153" s="507">
        <f>IFERROR(VLOOKUP(J153,AnswerFTBL,2,FALSE),0)</f>
        <v>0</v>
      </c>
      <c r="L153" s="504">
        <f>IFERROR(AVERAGE(K153,K154),0)</f>
        <v>0</v>
      </c>
      <c r="M153" s="167"/>
      <c r="N153" s="163"/>
      <c r="O153" s="507">
        <f>IFERROR(VLOOKUP(N153,AnswerFTBL,2,FALSE),0)</f>
        <v>0</v>
      </c>
      <c r="P153" s="504">
        <f>IFERROR(AVERAGE(O153,O154),0)</f>
        <v>0</v>
      </c>
      <c r="Q153" s="167"/>
      <c r="R153" s="163"/>
      <c r="S153" s="507">
        <f>IFERROR(VLOOKUP(R153,AnswerFTBL,2,FALSE),0)</f>
        <v>0</v>
      </c>
      <c r="T153" s="504">
        <f>IFERROR(AVERAGE(S153,S154),0)</f>
        <v>0</v>
      </c>
      <c r="U153" s="167"/>
      <c r="V153" s="163"/>
      <c r="W153" s="18">
        <f>IFERROR(VLOOKUP(V153,AnswerFTBL,2,FALSE),0)</f>
        <v>0</v>
      </c>
      <c r="X153" s="104">
        <f>IFERROR(AVERAGE(W153,W154),0)</f>
        <v>0</v>
      </c>
      <c r="Y153" s="167"/>
    </row>
    <row r="154" spans="1:25" ht="12.75" customHeight="1" x14ac:dyDescent="0.15">
      <c r="A154"/>
      <c r="B154" s="375"/>
      <c r="C154" s="378" t="str">
        <f>Interview!C518</f>
        <v>Does a minimum security baseline exist for environment health (versioning, patching, etc)?</v>
      </c>
      <c r="D154" s="379"/>
      <c r="E154" s="30" t="str">
        <f>Interview!E518</f>
        <v>Yes, localized to business areas</v>
      </c>
      <c r="F154" s="18">
        <v>13</v>
      </c>
      <c r="G154" s="18">
        <f>IFERROR(VLOOKUP(E154,AnswerGTBL,2,FALSE),0)</f>
        <v>0.2</v>
      </c>
      <c r="H154" s="182"/>
      <c r="I154" s="190"/>
      <c r="J154" s="164"/>
      <c r="K154" s="508">
        <f>IFERROR(VLOOKUP(J154,AnswerGTBL,2,FALSE),0)</f>
        <v>0</v>
      </c>
      <c r="L154" s="505"/>
      <c r="M154" s="167"/>
      <c r="N154" s="164"/>
      <c r="O154" s="508">
        <f>IFERROR(VLOOKUP(N154,AnswerGTBL,2,FALSE),0)</f>
        <v>0</v>
      </c>
      <c r="P154" s="505"/>
      <c r="Q154" s="167"/>
      <c r="R154" s="164"/>
      <c r="S154" s="508">
        <f>IFERROR(VLOOKUP(R154,AnswerGTBL,2,FALSE),0)</f>
        <v>0</v>
      </c>
      <c r="T154" s="505"/>
      <c r="U154" s="167"/>
      <c r="V154" s="164"/>
      <c r="W154" s="18">
        <f>IFERROR(VLOOKUP(V154,AnswerGTBL,2,FALSE),0)</f>
        <v>0</v>
      </c>
      <c r="X154" s="104"/>
      <c r="Y154" s="167"/>
    </row>
    <row r="155" spans="1:25" ht="12.75" customHeight="1" x14ac:dyDescent="0.15">
      <c r="A155"/>
      <c r="B155" s="383" t="s">
        <v>7</v>
      </c>
      <c r="C155" s="384"/>
      <c r="D155" s="464"/>
      <c r="E155" s="141" t="s">
        <v>371</v>
      </c>
      <c r="F155" s="141"/>
      <c r="G155" s="141"/>
      <c r="H155" s="142"/>
      <c r="I155" s="195" t="s">
        <v>368</v>
      </c>
      <c r="J155" s="179" t="s">
        <v>371</v>
      </c>
      <c r="K155" s="141"/>
      <c r="L155" s="142"/>
      <c r="M155" s="178" t="s">
        <v>368</v>
      </c>
      <c r="N155" s="179" t="s">
        <v>371</v>
      </c>
      <c r="O155" s="141"/>
      <c r="P155" s="142"/>
      <c r="Q155" s="178" t="s">
        <v>368</v>
      </c>
      <c r="R155" s="179" t="s">
        <v>371</v>
      </c>
      <c r="S155" s="141"/>
      <c r="T155" s="142"/>
      <c r="U155" s="178" t="s">
        <v>368</v>
      </c>
      <c r="V155" s="179" t="s">
        <v>371</v>
      </c>
      <c r="W155" s="141"/>
      <c r="X155" s="142"/>
      <c r="Y155" s="178" t="s">
        <v>368</v>
      </c>
    </row>
    <row r="156" spans="1:25" ht="12.75" customHeight="1" x14ac:dyDescent="0.15">
      <c r="A156"/>
      <c r="B156" s="374" t="s">
        <v>8</v>
      </c>
      <c r="C156" s="462" t="str">
        <f>Interview!C525</f>
        <v>Are security notes delivered with each software release?</v>
      </c>
      <c r="D156" s="463"/>
      <c r="E156" s="30" t="str">
        <f>Interview!E525</f>
        <v>Yes, a small percentage are/do</v>
      </c>
      <c r="F156" s="18">
        <v>14</v>
      </c>
      <c r="G156" s="18">
        <f>IFERROR(VLOOKUP(E156,AnswerCTBL,2,FALSE),0)</f>
        <v>0.2</v>
      </c>
      <c r="H156" s="182">
        <f>IFERROR(AVERAGE(G156,G157),0)</f>
        <v>0.2</v>
      </c>
      <c r="I156" s="386">
        <f>SUM(H156,H159,H162)</f>
        <v>1.1499999999999999</v>
      </c>
      <c r="J156" s="163"/>
      <c r="K156" s="507">
        <f>IFERROR(VLOOKUP(J156,AnswerCTBL,2,FALSE),0)</f>
        <v>0</v>
      </c>
      <c r="L156" s="504">
        <f>IFERROR(AVERAGE(K156,K157),0)</f>
        <v>0</v>
      </c>
      <c r="M156" s="388">
        <f>SUM(L156,L159,L162)</f>
        <v>0</v>
      </c>
      <c r="N156" s="163"/>
      <c r="O156" s="507">
        <f>IFERROR(VLOOKUP(N156,AnswerCTBL,2,FALSE),0)</f>
        <v>0</v>
      </c>
      <c r="P156" s="504">
        <f>IFERROR(AVERAGE(O156,O157),0)</f>
        <v>0</v>
      </c>
      <c r="Q156" s="388">
        <f>SUM(P156,P159,P162)</f>
        <v>0</v>
      </c>
      <c r="R156" s="163"/>
      <c r="S156" s="507">
        <f>IFERROR(VLOOKUP(R156,AnswerCTBL,2,FALSE),0)</f>
        <v>0</v>
      </c>
      <c r="T156" s="504">
        <f>IFERROR(AVERAGE(S156,S157),0)</f>
        <v>0</v>
      </c>
      <c r="U156" s="388">
        <f>SUM(T156,T159,T162)</f>
        <v>0</v>
      </c>
      <c r="V156" s="163"/>
      <c r="W156" s="18">
        <f>IFERROR(VLOOKUP(V156,AnswerCTBL,2,FALSE),0)</f>
        <v>0</v>
      </c>
      <c r="X156" s="104">
        <f>IFERROR(AVERAGE(W156,W157),0)</f>
        <v>0.25</v>
      </c>
      <c r="Y156" s="388">
        <f>SUM(X156,X159,X162)</f>
        <v>0.25</v>
      </c>
    </row>
    <row r="157" spans="1:25" ht="12.75" customHeight="1" x14ac:dyDescent="0.15">
      <c r="A157"/>
      <c r="B157" s="375"/>
      <c r="C157" s="460" t="str">
        <f>Interview!C531</f>
        <v>Are security-related alerts and error conditions documented on a per-project basis?</v>
      </c>
      <c r="D157" s="461"/>
      <c r="E157" s="30" t="str">
        <f>Interview!E531</f>
        <v>Yes, a small percentage are/do</v>
      </c>
      <c r="F157" s="18">
        <v>15</v>
      </c>
      <c r="G157" s="18">
        <f>IFERROR(VLOOKUP(E157,AnswerCTBL,2,FALSE),0)</f>
        <v>0.2</v>
      </c>
      <c r="H157" s="182"/>
      <c r="I157" s="387"/>
      <c r="J157" s="164"/>
      <c r="K157" s="508">
        <f>IFERROR(VLOOKUP(J157,AnswerCTBL,2,FALSE),0)</f>
        <v>0</v>
      </c>
      <c r="L157" s="505"/>
      <c r="M157" s="389"/>
      <c r="N157" s="164"/>
      <c r="O157" s="508">
        <f>IFERROR(VLOOKUP(N157,AnswerCTBL,2,FALSE),0)</f>
        <v>0</v>
      </c>
      <c r="P157" s="505"/>
      <c r="Q157" s="389"/>
      <c r="R157" s="164"/>
      <c r="S157" s="508">
        <f>IFERROR(VLOOKUP(R157,AnswerCTBL,2,FALSE),0)</f>
        <v>0</v>
      </c>
      <c r="T157" s="505"/>
      <c r="U157" s="389"/>
      <c r="V157" s="164" t="s">
        <v>491</v>
      </c>
      <c r="W157" s="18">
        <f>IFERROR(VLOOKUP(V157,AnswerCTBL,2,FALSE),0)</f>
        <v>0.5</v>
      </c>
      <c r="X157" s="104"/>
      <c r="Y157" s="389"/>
    </row>
    <row r="158" spans="1:25" ht="12.75" customHeight="1" x14ac:dyDescent="0.15">
      <c r="A158"/>
      <c r="B158" s="312"/>
      <c r="C158" s="313"/>
      <c r="D158" s="313"/>
      <c r="E158" s="313"/>
      <c r="F158" s="313"/>
      <c r="G158" s="313"/>
      <c r="H158" s="314"/>
      <c r="I158" s="190"/>
      <c r="J158" s="165"/>
      <c r="K158" s="154"/>
      <c r="L158" s="154"/>
      <c r="M158" s="170"/>
      <c r="N158" s="165"/>
      <c r="O158" s="154"/>
      <c r="P158" s="154"/>
      <c r="Q158" s="170"/>
      <c r="R158" s="165"/>
      <c r="S158" s="154"/>
      <c r="T158" s="154"/>
      <c r="U158" s="170"/>
      <c r="V158" s="165"/>
      <c r="W158" s="154"/>
      <c r="X158" s="154"/>
      <c r="Y158" s="170"/>
    </row>
    <row r="159" spans="1:25" ht="12.75" customHeight="1" x14ac:dyDescent="0.15">
      <c r="A159"/>
      <c r="B159" s="374" t="s">
        <v>17</v>
      </c>
      <c r="C159" s="462" t="str">
        <f>Interview!C538</f>
        <v>Do projects utilize a change management process that’s well understood?</v>
      </c>
      <c r="D159" s="463"/>
      <c r="E159" s="30" t="str">
        <f>Interview!E538</f>
        <v>Yes, at least half of them are/do</v>
      </c>
      <c r="F159" s="18">
        <v>16</v>
      </c>
      <c r="G159" s="18">
        <f>IFERROR(VLOOKUP(E159,AnswerCTBL,2,FALSE),0)</f>
        <v>0.5</v>
      </c>
      <c r="H159" s="182">
        <f>IFERROR(AVERAGE(G159,G160),0)</f>
        <v>0.35</v>
      </c>
      <c r="I159" s="190"/>
      <c r="J159" s="163"/>
      <c r="K159" s="507">
        <f>IFERROR(VLOOKUP(J159,AnswerCTBL,2,FALSE),0)</f>
        <v>0</v>
      </c>
      <c r="L159" s="504">
        <f>IFERROR(AVERAGE(K159,K160),0)</f>
        <v>0</v>
      </c>
      <c r="M159" s="167"/>
      <c r="N159" s="163"/>
      <c r="O159" s="507">
        <f>IFERROR(VLOOKUP(N159,AnswerCTBL,2,FALSE),0)</f>
        <v>0</v>
      </c>
      <c r="P159" s="504">
        <f>IFERROR(AVERAGE(O159,O160),0)</f>
        <v>0</v>
      </c>
      <c r="Q159" s="167"/>
      <c r="R159" s="163"/>
      <c r="S159" s="507">
        <f>IFERROR(VLOOKUP(R159,AnswerCTBL,2,FALSE),0)</f>
        <v>0</v>
      </c>
      <c r="T159" s="504">
        <f>IFERROR(AVERAGE(S159,S160),0)</f>
        <v>0</v>
      </c>
      <c r="U159" s="167"/>
      <c r="V159" s="163"/>
      <c r="W159" s="18">
        <f>IFERROR(VLOOKUP(V159,AnswerCTBL,2,FALSE),0)</f>
        <v>0</v>
      </c>
      <c r="X159" s="104">
        <f>IFERROR(AVERAGE(W159,W160),0)</f>
        <v>0</v>
      </c>
      <c r="Y159" s="167"/>
    </row>
    <row r="160" spans="1:25" ht="12.75" customHeight="1" x14ac:dyDescent="0.15">
      <c r="A160"/>
      <c r="B160" s="375"/>
      <c r="C160" s="378" t="str">
        <f>Interview!C545</f>
        <v>Do project teams deliver an operational security guide with each product release?</v>
      </c>
      <c r="D160" s="379"/>
      <c r="E160" s="30" t="str">
        <f>Interview!E545</f>
        <v>Yes, a small percentage are/do</v>
      </c>
      <c r="F160" s="18">
        <v>17</v>
      </c>
      <c r="G160" s="18">
        <f>IFERROR(VLOOKUP(E160,AnswerCTBL,2,FALSE),0)</f>
        <v>0.2</v>
      </c>
      <c r="H160" s="182"/>
      <c r="I160" s="190"/>
      <c r="J160" s="164"/>
      <c r="K160" s="508">
        <f>IFERROR(VLOOKUP(J160,AnswerCTBL,2,FALSE),0)</f>
        <v>0</v>
      </c>
      <c r="L160" s="505"/>
      <c r="M160" s="167"/>
      <c r="N160" s="164"/>
      <c r="O160" s="508">
        <f>IFERROR(VLOOKUP(N160,AnswerCTBL,2,FALSE),0)</f>
        <v>0</v>
      </c>
      <c r="P160" s="505"/>
      <c r="Q160" s="167"/>
      <c r="R160" s="164"/>
      <c r="S160" s="508">
        <f>IFERROR(VLOOKUP(R160,AnswerCTBL,2,FALSE),0)</f>
        <v>0</v>
      </c>
      <c r="T160" s="505"/>
      <c r="U160" s="167"/>
      <c r="V160" s="164"/>
      <c r="W160" s="18">
        <f>IFERROR(VLOOKUP(V160,AnswerCTBL,2,FALSE),0)</f>
        <v>0</v>
      </c>
      <c r="X160" s="104"/>
      <c r="Y160" s="167"/>
    </row>
    <row r="161" spans="1:25" ht="12.75" customHeight="1" x14ac:dyDescent="0.15">
      <c r="A161"/>
      <c r="B161" s="312"/>
      <c r="C161" s="313"/>
      <c r="D161" s="313"/>
      <c r="E161" s="313"/>
      <c r="F161" s="313"/>
      <c r="G161" s="313"/>
      <c r="H161" s="314"/>
      <c r="I161" s="190"/>
      <c r="J161" s="165"/>
      <c r="K161" s="154"/>
      <c r="L161" s="154"/>
      <c r="M161" s="170"/>
      <c r="N161" s="165"/>
      <c r="O161" s="154"/>
      <c r="P161" s="154"/>
      <c r="Q161" s="170"/>
      <c r="R161" s="165"/>
      <c r="S161" s="154"/>
      <c r="T161" s="154"/>
      <c r="U161" s="170"/>
      <c r="V161" s="165"/>
      <c r="W161" s="154"/>
      <c r="X161" s="154"/>
      <c r="Y161" s="170"/>
    </row>
    <row r="162" spans="1:25" ht="12" customHeight="1" x14ac:dyDescent="0.15">
      <c r="A162"/>
      <c r="B162" s="374" t="s">
        <v>29</v>
      </c>
      <c r="C162" s="376" t="str">
        <f>Interview!C553</f>
        <v>Are project releases audited for appropriate operational security information?</v>
      </c>
      <c r="D162" s="377"/>
      <c r="E162" s="29" t="str">
        <f>Interview!E553</f>
        <v>Yes, we did it once</v>
      </c>
      <c r="F162" s="143">
        <v>18</v>
      </c>
      <c r="G162" s="143">
        <f>IFERROR(VLOOKUP(E162,AnswerDTBL,2,FALSE),0)</f>
        <v>0.2</v>
      </c>
      <c r="H162" s="186">
        <f>IFERROR(AVERAGE(G162,G163),0)</f>
        <v>0.6</v>
      </c>
      <c r="I162" s="190"/>
      <c r="J162" s="180"/>
      <c r="K162" s="507">
        <f>IFERROR(VLOOKUP(J162,AnswerDTBL,2,FALSE),0)</f>
        <v>0</v>
      </c>
      <c r="L162" s="504">
        <f>IFERROR(AVERAGE(K162,K163),0)</f>
        <v>0</v>
      </c>
      <c r="M162" s="167"/>
      <c r="N162" s="180"/>
      <c r="O162" s="507">
        <f>IFERROR(VLOOKUP(N162,AnswerDTBL,2,FALSE),0)</f>
        <v>0</v>
      </c>
      <c r="P162" s="504">
        <f>IFERROR(AVERAGE(O162,O163),0)</f>
        <v>0</v>
      </c>
      <c r="Q162" s="167"/>
      <c r="R162" s="180"/>
      <c r="S162" s="507">
        <f>IFERROR(VLOOKUP(R162,AnswerDTBL,2,FALSE),0)</f>
        <v>0</v>
      </c>
      <c r="T162" s="504">
        <f>IFERROR(AVERAGE(S162,S163),0)</f>
        <v>0</v>
      </c>
      <c r="U162" s="167"/>
      <c r="V162" s="180"/>
      <c r="W162" s="157">
        <f>IFERROR(VLOOKUP(V162,AnswerDTBL,2,FALSE),0)</f>
        <v>0</v>
      </c>
      <c r="X162" s="144">
        <f>IFERROR(AVERAGE(W162,W163),0)</f>
        <v>0</v>
      </c>
      <c r="Y162" s="167"/>
    </row>
    <row r="163" spans="1:25" ht="14" customHeight="1" x14ac:dyDescent="0.15">
      <c r="A163"/>
      <c r="B163" s="375"/>
      <c r="C163" s="378" t="str">
        <f>Interview!C557</f>
        <v>Is code signing routinely performed on software components using a consistent process?</v>
      </c>
      <c r="D163" s="379"/>
      <c r="E163" s="31" t="str">
        <f>Interview!E557</f>
        <v>No, it is not applicable</v>
      </c>
      <c r="F163" s="145">
        <v>19</v>
      </c>
      <c r="G163" s="145">
        <f>IFERROR(VLOOKUP(E163,AnswerETBL,2,FALSE),0)</f>
        <v>1</v>
      </c>
      <c r="H163" s="183"/>
      <c r="I163" s="511"/>
      <c r="J163" s="512"/>
      <c r="K163" s="508">
        <f>IFERROR(VLOOKUP(J163,AnswerETBL,2,FALSE),0)</f>
        <v>0</v>
      </c>
      <c r="L163" s="505"/>
      <c r="M163" s="167"/>
      <c r="N163" s="512"/>
      <c r="O163" s="508">
        <f>IFERROR(VLOOKUP(N163,AnswerETBL,2,FALSE),0)</f>
        <v>0</v>
      </c>
      <c r="P163" s="505"/>
      <c r="Q163" s="167"/>
      <c r="R163" s="512"/>
      <c r="S163" s="508">
        <f>IFERROR(VLOOKUP(R163,AnswerETBL,2,FALSE),0)</f>
        <v>0</v>
      </c>
      <c r="T163" s="505"/>
      <c r="U163" s="167"/>
      <c r="V163" s="512"/>
      <c r="W163" s="148">
        <f>IFERROR(VLOOKUP(V163,AnswerETBL,2,FALSE),0)</f>
        <v>0</v>
      </c>
      <c r="X163" s="104"/>
      <c r="Y163" s="167"/>
    </row>
    <row r="164" spans="1:25" ht="12.75" customHeight="1" x14ac:dyDescent="0.15">
      <c r="B164" s="383" t="s">
        <v>504</v>
      </c>
      <c r="C164" s="384"/>
      <c r="D164" s="385"/>
      <c r="E164" s="233" t="s">
        <v>371</v>
      </c>
      <c r="F164" s="141"/>
      <c r="G164" s="141"/>
      <c r="H164" s="142"/>
      <c r="I164" s="513" t="s">
        <v>368</v>
      </c>
      <c r="J164" s="234" t="s">
        <v>371</v>
      </c>
      <c r="K164" s="235"/>
      <c r="L164" s="235"/>
      <c r="M164" s="514" t="s">
        <v>368</v>
      </c>
      <c r="N164" s="234" t="s">
        <v>371</v>
      </c>
      <c r="O164" s="235"/>
      <c r="P164" s="235"/>
      <c r="Q164" s="514" t="s">
        <v>368</v>
      </c>
      <c r="R164" s="234" t="s">
        <v>371</v>
      </c>
      <c r="S164" s="235"/>
      <c r="T164" s="235"/>
      <c r="U164" s="514" t="s">
        <v>368</v>
      </c>
      <c r="V164" s="234"/>
      <c r="W164" s="515"/>
      <c r="X164" s="235"/>
      <c r="Y164" s="514" t="s">
        <v>368</v>
      </c>
    </row>
    <row r="165" spans="1:25" ht="12.75" customHeight="1" x14ac:dyDescent="0.15">
      <c r="A165" s="27">
        <v>15</v>
      </c>
      <c r="B165" s="374" t="s">
        <v>505</v>
      </c>
      <c r="C165" s="376" t="str">
        <f>Interview!C563</f>
        <v>___?</v>
      </c>
      <c r="D165" s="377"/>
      <c r="E165" s="30" t="str">
        <f>Interview!E563</f>
        <v>Yes, we did it once</v>
      </c>
      <c r="F165" s="147">
        <v>15</v>
      </c>
      <c r="G165" s="507">
        <f>IFERROR(VLOOKUP(E165,AnswerDTBL,2,FALSE),0)</f>
        <v>0.2</v>
      </c>
      <c r="H165" s="504">
        <f>IFERROR(AVERAGE(G165,G166),0)</f>
        <v>0.2</v>
      </c>
      <c r="I165" s="386">
        <f>SUM(H165,H168,H171)</f>
        <v>0.75</v>
      </c>
      <c r="J165" s="164" t="s">
        <v>427</v>
      </c>
      <c r="K165" s="507">
        <f>IFERROR(VLOOKUP(J165,AnswerDTBL,2,FALSE),0)</f>
        <v>1</v>
      </c>
      <c r="L165" s="504">
        <f>IFERROR(AVERAGE(K165,K166),0)</f>
        <v>1</v>
      </c>
      <c r="M165" s="388">
        <f>SUM(L165,L168,L171)</f>
        <v>2.5</v>
      </c>
      <c r="N165" s="164"/>
      <c r="O165" s="507">
        <f>IFERROR(VLOOKUP(N165,AnswerDTBL,2,FALSE),0)</f>
        <v>0</v>
      </c>
      <c r="P165" s="504">
        <f>IFERROR(AVERAGE(O165,O166),0)</f>
        <v>0</v>
      </c>
      <c r="Q165" s="388">
        <f>SUM(P165,P168,P171)</f>
        <v>0</v>
      </c>
      <c r="R165" s="164"/>
      <c r="S165" s="507">
        <f>IFERROR(VLOOKUP(R165,AnswerDTBL,2,FALSE),0)</f>
        <v>0</v>
      </c>
      <c r="T165" s="504">
        <f>IFERROR(AVERAGE(S165,S166),0)</f>
        <v>0</v>
      </c>
      <c r="U165" s="388">
        <f>SUM(T165,T168,T171)</f>
        <v>0</v>
      </c>
      <c r="V165" s="164" t="s">
        <v>425</v>
      </c>
      <c r="W165" s="507">
        <f>IFERROR(VLOOKUP(V165,AnswerDTBL,2,FALSE),0)</f>
        <v>0.2</v>
      </c>
      <c r="X165" s="504">
        <f>IFERROR(AVERAGE(W165,W166),0)</f>
        <v>0.1</v>
      </c>
      <c r="Y165" s="388">
        <f>SUM(X165,X168,X171)</f>
        <v>0.1</v>
      </c>
    </row>
    <row r="166" spans="1:25" ht="12.75" customHeight="1" x14ac:dyDescent="0.15">
      <c r="A166" s="27">
        <v>16</v>
      </c>
      <c r="B166" s="375"/>
      <c r="C166" s="378" t="str">
        <f>Interview!C568</f>
        <v>___?</v>
      </c>
      <c r="D166" s="379"/>
      <c r="E166" s="30" t="str">
        <f>Interview!E568</f>
        <v>Yes, a small percentage are/do</v>
      </c>
      <c r="F166" s="18">
        <v>16</v>
      </c>
      <c r="G166" s="509">
        <f>IFERROR(VLOOKUP(E166,AnswerCTBL,2,FALSE),0)</f>
        <v>0.2</v>
      </c>
      <c r="H166" s="505"/>
      <c r="I166" s="387"/>
      <c r="J166" s="164" t="s">
        <v>492</v>
      </c>
      <c r="K166" s="508">
        <f>IFERROR(VLOOKUP(J166,AnswerCTBL,2,FALSE),0)</f>
        <v>1</v>
      </c>
      <c r="L166" s="505"/>
      <c r="M166" s="389"/>
      <c r="N166" s="164"/>
      <c r="O166" s="508">
        <f>IFERROR(VLOOKUP(N166,AnswerCTBL,2,FALSE),0)</f>
        <v>0</v>
      </c>
      <c r="P166" s="505"/>
      <c r="Q166" s="389"/>
      <c r="R166" s="164"/>
      <c r="S166" s="508">
        <f>IFERROR(VLOOKUP(R166,AnswerCTBL,2,FALSE),0)</f>
        <v>0</v>
      </c>
      <c r="T166" s="505"/>
      <c r="U166" s="389"/>
      <c r="V166" s="164"/>
      <c r="W166" s="508">
        <f>IFERROR(VLOOKUP(V166,AnswerCTBL,2,FALSE),0)</f>
        <v>0</v>
      </c>
      <c r="X166" s="505"/>
      <c r="Y166" s="389"/>
    </row>
    <row r="167" spans="1:25" ht="12.75" customHeight="1" x14ac:dyDescent="0.15">
      <c r="B167" s="312"/>
      <c r="C167" s="313"/>
      <c r="D167" s="313"/>
      <c r="E167" s="313"/>
      <c r="F167" s="313"/>
      <c r="G167" s="313"/>
      <c r="H167" s="314"/>
      <c r="I167" s="190"/>
      <c r="J167" s="165"/>
      <c r="K167" s="154"/>
      <c r="L167" s="154"/>
      <c r="M167" s="170"/>
      <c r="N167" s="165"/>
      <c r="O167" s="154"/>
      <c r="P167" s="154"/>
      <c r="Q167" s="170"/>
      <c r="R167" s="165"/>
      <c r="S167" s="154"/>
      <c r="T167" s="154"/>
      <c r="U167" s="170"/>
      <c r="V167" s="165"/>
      <c r="W167" s="154"/>
      <c r="X167" s="154"/>
      <c r="Y167" s="170"/>
    </row>
    <row r="168" spans="1:25" ht="12.75" customHeight="1" x14ac:dyDescent="0.15">
      <c r="A168" s="27">
        <v>17</v>
      </c>
      <c r="B168" s="374" t="s">
        <v>506</v>
      </c>
      <c r="C168" s="376" t="str">
        <f>Interview!C574</f>
        <v>___?</v>
      </c>
      <c r="D168" s="377"/>
      <c r="E168" s="30" t="str">
        <f>Interview!E574</f>
        <v>Yes, a small percentage are/do</v>
      </c>
      <c r="F168" s="147">
        <v>17</v>
      </c>
      <c r="G168" s="507">
        <f>IFERROR(VLOOKUP(E168,AnswerCTBL,2,FALSE),0)</f>
        <v>0.2</v>
      </c>
      <c r="H168" s="504">
        <f>IFERROR(AVERAGE(G168,G169),0)</f>
        <v>0.2</v>
      </c>
      <c r="I168" s="190"/>
      <c r="J168" s="163" t="s">
        <v>492</v>
      </c>
      <c r="K168" s="507">
        <f>IFERROR(VLOOKUP(J168,AnswerCTBL,2,FALSE),0)</f>
        <v>1</v>
      </c>
      <c r="L168" s="504">
        <f>IFERROR(AVERAGE(K168,K169),0)</f>
        <v>1</v>
      </c>
      <c r="M168" s="167"/>
      <c r="N168" s="163"/>
      <c r="O168" s="507">
        <f>IFERROR(VLOOKUP(N168,AnswerCTBL,2,FALSE),0)</f>
        <v>0</v>
      </c>
      <c r="P168" s="504">
        <f>IFERROR(AVERAGE(O168,O169),0)</f>
        <v>0</v>
      </c>
      <c r="Q168" s="167"/>
      <c r="R168" s="163"/>
      <c r="S168" s="507">
        <f>IFERROR(VLOOKUP(R168,AnswerCTBL,2,FALSE),0)</f>
        <v>0</v>
      </c>
      <c r="T168" s="504">
        <f>IFERROR(AVERAGE(S168,S169),0)</f>
        <v>0</v>
      </c>
      <c r="U168" s="167"/>
      <c r="V168" s="163"/>
      <c r="W168" s="507">
        <f>IFERROR(VLOOKUP(V168,AnswerCTBL,2,FALSE),0)</f>
        <v>0</v>
      </c>
      <c r="X168" s="504">
        <f>IFERROR(AVERAGE(W168,W169),0)</f>
        <v>0</v>
      </c>
      <c r="Y168" s="167"/>
    </row>
    <row r="169" spans="1:25" ht="12.75" customHeight="1" x14ac:dyDescent="0.15">
      <c r="A169" s="27">
        <v>18</v>
      </c>
      <c r="B169" s="375"/>
      <c r="C169" s="378" t="str">
        <f>Interview!C581</f>
        <v>___?</v>
      </c>
      <c r="D169" s="379"/>
      <c r="E169" s="30" t="str">
        <f>Interview!E581</f>
        <v>Yes, a small percentage are/do</v>
      </c>
      <c r="F169" s="18">
        <v>18</v>
      </c>
      <c r="G169" s="509">
        <f>IFERROR(VLOOKUP(E169,AnswerCTBL,2,FALSE),0)</f>
        <v>0.2</v>
      </c>
      <c r="H169" s="505"/>
      <c r="I169" s="190"/>
      <c r="J169" s="164" t="s">
        <v>492</v>
      </c>
      <c r="K169" s="508">
        <f>IFERROR(VLOOKUP(J169,AnswerCTBL,2,FALSE),0)</f>
        <v>1</v>
      </c>
      <c r="L169" s="505"/>
      <c r="M169" s="167"/>
      <c r="N169" s="164"/>
      <c r="O169" s="508">
        <f>IFERROR(VLOOKUP(N169,AnswerCTBL,2,FALSE),0)</f>
        <v>0</v>
      </c>
      <c r="P169" s="505"/>
      <c r="Q169" s="167"/>
      <c r="R169" s="164"/>
      <c r="S169" s="508">
        <f>IFERROR(VLOOKUP(R169,AnswerCTBL,2,FALSE),0)</f>
        <v>0</v>
      </c>
      <c r="T169" s="505"/>
      <c r="U169" s="167"/>
      <c r="V169" s="164"/>
      <c r="W169" s="508">
        <f>IFERROR(VLOOKUP(V169,AnswerCTBL,2,FALSE),0)</f>
        <v>0</v>
      </c>
      <c r="X169" s="505"/>
      <c r="Y169" s="167"/>
    </row>
    <row r="170" spans="1:25" ht="12.75" customHeight="1" x14ac:dyDescent="0.15">
      <c r="B170" s="312"/>
      <c r="C170" s="313"/>
      <c r="D170" s="313"/>
      <c r="E170" s="313"/>
      <c r="F170" s="313"/>
      <c r="G170" s="313"/>
      <c r="H170" s="314"/>
      <c r="I170" s="190"/>
      <c r="J170" s="165"/>
      <c r="K170" s="154"/>
      <c r="L170" s="154"/>
      <c r="M170" s="170"/>
      <c r="N170" s="165"/>
      <c r="O170" s="154"/>
      <c r="P170" s="154"/>
      <c r="Q170" s="170"/>
      <c r="R170" s="165"/>
      <c r="S170" s="154"/>
      <c r="T170" s="154"/>
      <c r="U170" s="170"/>
      <c r="V170" s="165"/>
      <c r="W170" s="154"/>
      <c r="X170" s="154"/>
      <c r="Y170" s="170"/>
    </row>
    <row r="171" spans="1:25" ht="12.75" customHeight="1" x14ac:dyDescent="0.15">
      <c r="A171" s="27">
        <v>19</v>
      </c>
      <c r="B171" s="374" t="s">
        <v>507</v>
      </c>
      <c r="C171" s="376" t="str">
        <f>Interview!C587</f>
        <v>___?</v>
      </c>
      <c r="D171" s="377"/>
      <c r="E171" s="30" t="str">
        <f>Interview!E587</f>
        <v>Yes, there is a standard set</v>
      </c>
      <c r="F171" s="147">
        <v>19</v>
      </c>
      <c r="G171" s="507">
        <f>IFERROR(VLOOKUP(E171,AnswerFTBL,2,FALSE),0)</f>
        <v>0.5</v>
      </c>
      <c r="H171" s="504">
        <f>IFERROR(AVERAGE(G171,G172),0)</f>
        <v>0.35</v>
      </c>
      <c r="I171" s="190"/>
      <c r="J171" s="163" t="s">
        <v>430</v>
      </c>
      <c r="K171" s="507">
        <f>IFERROR(VLOOKUP(J171,AnswerFTBL,2,FALSE),0)</f>
        <v>0.5</v>
      </c>
      <c r="L171" s="504">
        <f>IFERROR(AVERAGE(K171,K172),0)</f>
        <v>0.5</v>
      </c>
      <c r="M171" s="167"/>
      <c r="N171" s="163"/>
      <c r="O171" s="507">
        <f>IFERROR(VLOOKUP(N171,AnswerFTBL,2,FALSE),0)</f>
        <v>0</v>
      </c>
      <c r="P171" s="504">
        <f>IFERROR(AVERAGE(O171,O172),0)</f>
        <v>0</v>
      </c>
      <c r="Q171" s="167"/>
      <c r="R171" s="163"/>
      <c r="S171" s="507">
        <f>IFERROR(VLOOKUP(R171,AnswerFTBL,2,FALSE),0)</f>
        <v>0</v>
      </c>
      <c r="T171" s="504">
        <f>IFERROR(AVERAGE(S171,S172),0)</f>
        <v>0</v>
      </c>
      <c r="U171" s="167"/>
      <c r="V171" s="163"/>
      <c r="W171" s="507">
        <f>IFERROR(VLOOKUP(V171,AnswerFTBL,2,FALSE),0)</f>
        <v>0</v>
      </c>
      <c r="X171" s="504">
        <f>IFERROR(AVERAGE(W171,W172),0)</f>
        <v>0</v>
      </c>
      <c r="Y171" s="167"/>
    </row>
    <row r="172" spans="1:25" ht="12" customHeight="1" thickBot="1" x14ac:dyDescent="0.2">
      <c r="A172" s="27">
        <v>20</v>
      </c>
      <c r="B172" s="380"/>
      <c r="C172" s="381" t="str">
        <f>Interview!C593</f>
        <v>___?</v>
      </c>
      <c r="D172" s="382"/>
      <c r="E172" s="30" t="str">
        <f>Interview!E593</f>
        <v>Yes, we did it once</v>
      </c>
      <c r="F172" s="18">
        <v>20</v>
      </c>
      <c r="G172" s="510">
        <f>IFERROR(VLOOKUP(E172,AnswerDTBL,2,FALSE),0)</f>
        <v>0.2</v>
      </c>
      <c r="H172" s="505"/>
      <c r="I172" s="190"/>
      <c r="J172" s="164" t="s">
        <v>426</v>
      </c>
      <c r="K172" s="508">
        <f>IFERROR(VLOOKUP(J172,AnswerDTBL,2,FALSE),0)</f>
        <v>0.5</v>
      </c>
      <c r="L172" s="505"/>
      <c r="M172" s="167"/>
      <c r="N172" s="164"/>
      <c r="O172" s="508">
        <f>IFERROR(VLOOKUP(N172,AnswerDTBL,2,FALSE),0)</f>
        <v>0</v>
      </c>
      <c r="P172" s="505"/>
      <c r="Q172" s="167"/>
      <c r="R172" s="164"/>
      <c r="S172" s="508">
        <f>IFERROR(VLOOKUP(R172,AnswerDTBL,2,FALSE),0)</f>
        <v>0</v>
      </c>
      <c r="T172" s="505"/>
      <c r="U172" s="167"/>
      <c r="V172" s="164"/>
      <c r="W172" s="508">
        <f>IFERROR(VLOOKUP(V172,AnswerDTBL,2,FALSE),0)</f>
        <v>0</v>
      </c>
      <c r="X172" s="505"/>
      <c r="Y172" s="167"/>
    </row>
    <row r="173" spans="1:25" x14ac:dyDescent="0.15">
      <c r="B173" s="236"/>
      <c r="C173" s="236"/>
      <c r="D173" s="236"/>
      <c r="E173" s="237"/>
      <c r="F173" s="238"/>
      <c r="G173" s="238"/>
      <c r="H173" s="239"/>
      <c r="I173" s="240"/>
      <c r="J173" s="236"/>
      <c r="K173" s="238"/>
      <c r="L173" s="239"/>
      <c r="M173" s="236"/>
      <c r="N173" s="236"/>
      <c r="O173" s="238"/>
      <c r="P173" s="239"/>
      <c r="Q173" s="236"/>
      <c r="R173" s="236"/>
      <c r="S173" s="238"/>
      <c r="T173" s="239"/>
      <c r="U173" s="236"/>
      <c r="V173" s="236"/>
      <c r="W173" s="238"/>
      <c r="X173" s="239"/>
      <c r="Y173" s="236"/>
    </row>
  </sheetData>
  <customSheetViews>
    <customSheetView guid="{9846C184-355C-EA4B-8C35-9561D1AEE31C}" hiddenRows="1" hiddenColumns="1" topLeftCell="B2">
      <selection activeCell="I23" sqref="I23"/>
      <pageMargins left="0.7" right="0.7" top="0.75" bottom="0.75" header="0.3" footer="0.3"/>
    </customSheetView>
  </customSheetViews>
  <mergeCells count="317">
    <mergeCell ref="Y115:Y116"/>
    <mergeCell ref="V18:Y18"/>
    <mergeCell ref="Y20:Y22"/>
    <mergeCell ref="Y31:Y32"/>
    <mergeCell ref="Y40:Y41"/>
    <mergeCell ref="B18:D18"/>
    <mergeCell ref="E18:I18"/>
    <mergeCell ref="M31:M32"/>
    <mergeCell ref="M40:M41"/>
    <mergeCell ref="Q20:Q22"/>
    <mergeCell ref="B33:H33"/>
    <mergeCell ref="B9:D9"/>
    <mergeCell ref="B8:D8"/>
    <mergeCell ref="E95:I95"/>
    <mergeCell ref="E57:I57"/>
    <mergeCell ref="B135:D135"/>
    <mergeCell ref="E135:I135"/>
    <mergeCell ref="N57:Q57"/>
    <mergeCell ref="N95:Q95"/>
    <mergeCell ref="N135:Q135"/>
    <mergeCell ref="C127:D127"/>
    <mergeCell ref="B129:B131"/>
    <mergeCell ref="C131:D131"/>
    <mergeCell ref="Y137:Y138"/>
    <mergeCell ref="Y147:Y148"/>
    <mergeCell ref="Y156:Y157"/>
    <mergeCell ref="J95:M95"/>
    <mergeCell ref="J135:M135"/>
    <mergeCell ref="R95:U95"/>
    <mergeCell ref="U147:U148"/>
    <mergeCell ref="U156:U157"/>
    <mergeCell ref="Y69:Y70"/>
    <mergeCell ref="Y78:Y79"/>
    <mergeCell ref="Y97:Y98"/>
    <mergeCell ref="U69:U70"/>
    <mergeCell ref="U78:U79"/>
    <mergeCell ref="U97:U98"/>
    <mergeCell ref="U106:U107"/>
    <mergeCell ref="U115:U116"/>
    <mergeCell ref="U137:U138"/>
    <mergeCell ref="R135:U135"/>
    <mergeCell ref="Q106:Q107"/>
    <mergeCell ref="Q115:Q116"/>
    <mergeCell ref="Q137:Q138"/>
    <mergeCell ref="V95:Y95"/>
    <mergeCell ref="V135:Y135"/>
    <mergeCell ref="Y106:Y107"/>
    <mergeCell ref="Q147:Q148"/>
    <mergeCell ref="Q156:Q157"/>
    <mergeCell ref="R18:U18"/>
    <mergeCell ref="U20:U22"/>
    <mergeCell ref="U31:U32"/>
    <mergeCell ref="U40:U41"/>
    <mergeCell ref="U59:U60"/>
    <mergeCell ref="M137:M138"/>
    <mergeCell ref="M147:M148"/>
    <mergeCell ref="M156:M157"/>
    <mergeCell ref="N18:Q18"/>
    <mergeCell ref="Q31:Q32"/>
    <mergeCell ref="Q40:Q41"/>
    <mergeCell ref="Q59:Q60"/>
    <mergeCell ref="Q69:Q70"/>
    <mergeCell ref="Q78:Q79"/>
    <mergeCell ref="Q97:Q98"/>
    <mergeCell ref="J18:M18"/>
    <mergeCell ref="M59:M60"/>
    <mergeCell ref="M69:M70"/>
    <mergeCell ref="M78:M79"/>
    <mergeCell ref="M97:M98"/>
    <mergeCell ref="M106:M107"/>
    <mergeCell ref="M115:M116"/>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61:H61"/>
    <mergeCell ref="I78:I79"/>
    <mergeCell ref="I115:I116"/>
    <mergeCell ref="I97:I98"/>
    <mergeCell ref="I147:I148"/>
    <mergeCell ref="I156:I157"/>
    <mergeCell ref="I40:I41"/>
    <mergeCell ref="I59:I60"/>
    <mergeCell ref="I69:I70"/>
    <mergeCell ref="B57:D57"/>
    <mergeCell ref="B152:H152"/>
    <mergeCell ref="B153:B154"/>
    <mergeCell ref="C153:D153"/>
    <mergeCell ref="C154:D154"/>
    <mergeCell ref="B149:H149"/>
    <mergeCell ref="B150:B151"/>
    <mergeCell ref="C150:D150"/>
    <mergeCell ref="C151:D151"/>
    <mergeCell ref="B146:D146"/>
    <mergeCell ref="B147:B148"/>
    <mergeCell ref="C147:D147"/>
    <mergeCell ref="B161:H161"/>
    <mergeCell ref="B162:B163"/>
    <mergeCell ref="C162:D162"/>
    <mergeCell ref="C163:D163"/>
    <mergeCell ref="B158:H158"/>
    <mergeCell ref="B159:B160"/>
    <mergeCell ref="C159:D159"/>
    <mergeCell ref="C160:D160"/>
    <mergeCell ref="B155:D155"/>
    <mergeCell ref="B156:B157"/>
    <mergeCell ref="C156:D156"/>
    <mergeCell ref="C157:D157"/>
    <mergeCell ref="C148:D148"/>
    <mergeCell ref="B143:H143"/>
    <mergeCell ref="B144:B145"/>
    <mergeCell ref="C144:D144"/>
    <mergeCell ref="C145:D145"/>
    <mergeCell ref="B140:H140"/>
    <mergeCell ref="B141:B142"/>
    <mergeCell ref="C141:D141"/>
    <mergeCell ref="C142:D142"/>
    <mergeCell ref="B121:H121"/>
    <mergeCell ref="B122:B123"/>
    <mergeCell ref="C122:D122"/>
    <mergeCell ref="C123:D123"/>
    <mergeCell ref="B124:D124"/>
    <mergeCell ref="B125:B127"/>
    <mergeCell ref="C125:D125"/>
    <mergeCell ref="I125:I127"/>
    <mergeCell ref="B132:H132"/>
    <mergeCell ref="B118:H118"/>
    <mergeCell ref="B119:B120"/>
    <mergeCell ref="C119:D119"/>
    <mergeCell ref="C120:D120"/>
    <mergeCell ref="B114:D114"/>
    <mergeCell ref="B115:B117"/>
    <mergeCell ref="C115:D115"/>
    <mergeCell ref="C116:D116"/>
    <mergeCell ref="C117:D117"/>
    <mergeCell ref="B111:H111"/>
    <mergeCell ref="B112:B113"/>
    <mergeCell ref="C112:D112"/>
    <mergeCell ref="C113:D113"/>
    <mergeCell ref="B108:H108"/>
    <mergeCell ref="B109:B110"/>
    <mergeCell ref="C109:D109"/>
    <mergeCell ref="C110:D110"/>
    <mergeCell ref="B105:D105"/>
    <mergeCell ref="B106:B107"/>
    <mergeCell ref="C106:D106"/>
    <mergeCell ref="I106:I107"/>
    <mergeCell ref="C107:D107"/>
    <mergeCell ref="B102:H102"/>
    <mergeCell ref="B103:B104"/>
    <mergeCell ref="C103:D103"/>
    <mergeCell ref="C104:D104"/>
    <mergeCell ref="B99:H99"/>
    <mergeCell ref="B100:B101"/>
    <mergeCell ref="C100:D100"/>
    <mergeCell ref="C101:D101"/>
    <mergeCell ref="C78:D78"/>
    <mergeCell ref="C79:D79"/>
    <mergeCell ref="B74:H74"/>
    <mergeCell ref="B75:B76"/>
    <mergeCell ref="C75:D75"/>
    <mergeCell ref="C76:D76"/>
    <mergeCell ref="B96:D96"/>
    <mergeCell ref="B97:B98"/>
    <mergeCell ref="C97:D97"/>
    <mergeCell ref="C98:D98"/>
    <mergeCell ref="B95:D95"/>
    <mergeCell ref="B83:H83"/>
    <mergeCell ref="B84:B85"/>
    <mergeCell ref="C84:D84"/>
    <mergeCell ref="C85:D85"/>
    <mergeCell ref="B46:B47"/>
    <mergeCell ref="C46:D46"/>
    <mergeCell ref="C47:D47"/>
    <mergeCell ref="B49:B50"/>
    <mergeCell ref="C49:D49"/>
    <mergeCell ref="B55:B56"/>
    <mergeCell ref="C56:D56"/>
    <mergeCell ref="B71:H71"/>
    <mergeCell ref="B72:B73"/>
    <mergeCell ref="C72:D72"/>
    <mergeCell ref="C73:D73"/>
    <mergeCell ref="B68:D68"/>
    <mergeCell ref="B69:B70"/>
    <mergeCell ref="C69:D69"/>
    <mergeCell ref="C70:D70"/>
    <mergeCell ref="B66:B67"/>
    <mergeCell ref="C66:D66"/>
    <mergeCell ref="C67:D6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Y59:Y60"/>
    <mergeCell ref="I49:I50"/>
    <mergeCell ref="M49:M50"/>
    <mergeCell ref="Q49:Q50"/>
    <mergeCell ref="U49:U50"/>
    <mergeCell ref="Y49:Y50"/>
    <mergeCell ref="B51:H51"/>
    <mergeCell ref="B52:B53"/>
    <mergeCell ref="C52:D52"/>
    <mergeCell ref="B54:H54"/>
    <mergeCell ref="B58:D58"/>
    <mergeCell ref="B59:B60"/>
    <mergeCell ref="C59:D59"/>
    <mergeCell ref="C60:D60"/>
    <mergeCell ref="V57:Y57"/>
    <mergeCell ref="R57:U57"/>
    <mergeCell ref="J57:M57"/>
    <mergeCell ref="B65:H65"/>
    <mergeCell ref="B48:D48"/>
    <mergeCell ref="C50:D50"/>
    <mergeCell ref="C53:D53"/>
    <mergeCell ref="C55:D55"/>
    <mergeCell ref="B86:D86"/>
    <mergeCell ref="B87:B88"/>
    <mergeCell ref="C87:D87"/>
    <mergeCell ref="I87:I88"/>
    <mergeCell ref="M87:M88"/>
    <mergeCell ref="Q87:Q88"/>
    <mergeCell ref="U87:U88"/>
    <mergeCell ref="B62:B64"/>
    <mergeCell ref="C62:D62"/>
    <mergeCell ref="C63:D63"/>
    <mergeCell ref="C64:D64"/>
    <mergeCell ref="B80:H80"/>
    <mergeCell ref="B81:B82"/>
    <mergeCell ref="C81:D81"/>
    <mergeCell ref="C82:D82"/>
    <mergeCell ref="B77:D77"/>
    <mergeCell ref="B78:B79"/>
    <mergeCell ref="Y87:Y88"/>
    <mergeCell ref="C88:D88"/>
    <mergeCell ref="B89:H89"/>
    <mergeCell ref="B90:B91"/>
    <mergeCell ref="C90:D90"/>
    <mergeCell ref="C91:D91"/>
    <mergeCell ref="B92:H92"/>
    <mergeCell ref="B93:B94"/>
    <mergeCell ref="C93:D93"/>
    <mergeCell ref="C94:D94"/>
    <mergeCell ref="I165:I166"/>
    <mergeCell ref="M165:M166"/>
    <mergeCell ref="Q165:Q166"/>
    <mergeCell ref="U165:U166"/>
    <mergeCell ref="Y165:Y166"/>
    <mergeCell ref="C166:D166"/>
    <mergeCell ref="M125:M127"/>
    <mergeCell ref="Q125:Q127"/>
    <mergeCell ref="U125:U127"/>
    <mergeCell ref="Y125:Y127"/>
    <mergeCell ref="C126:D126"/>
    <mergeCell ref="B128:H128"/>
    <mergeCell ref="C129:D129"/>
    <mergeCell ref="C130:D130"/>
    <mergeCell ref="B136:D136"/>
    <mergeCell ref="B137:B139"/>
    <mergeCell ref="C137:D137"/>
    <mergeCell ref="I137:I138"/>
    <mergeCell ref="C138:D138"/>
    <mergeCell ref="C139:D139"/>
    <mergeCell ref="B133:B134"/>
    <mergeCell ref="C133:D133"/>
    <mergeCell ref="C134:D134"/>
    <mergeCell ref="B167:H167"/>
    <mergeCell ref="B168:B169"/>
    <mergeCell ref="C168:D168"/>
    <mergeCell ref="C169:D169"/>
    <mergeCell ref="B170:H170"/>
    <mergeCell ref="B171:B172"/>
    <mergeCell ref="C171:D171"/>
    <mergeCell ref="C172:D172"/>
    <mergeCell ref="B164:D164"/>
    <mergeCell ref="B165:B166"/>
    <mergeCell ref="C165:D165"/>
  </mergeCells>
  <conditionalFormatting sqref="E17">
    <cfRule type="expression" dxfId="8" priority="78">
      <formula>$H$24=1</formula>
    </cfRule>
  </conditionalFormatting>
  <conditionalFormatting sqref="V20:V56 V59:V94 V97:V134 V137:V172">
    <cfRule type="expression" dxfId="7" priority="69">
      <formula>W20&gt;S20</formula>
    </cfRule>
    <cfRule type="expression" dxfId="6" priority="70">
      <formula>W20&lt;S20</formula>
    </cfRule>
  </conditionalFormatting>
  <conditionalFormatting sqref="R20:R56 R59:R94 R97:R134 R137:R172">
    <cfRule type="expression" dxfId="5" priority="71">
      <formula>S20&gt;O20</formula>
    </cfRule>
    <cfRule type="expression" dxfId="4" priority="72">
      <formula>S20&lt;O20</formula>
    </cfRule>
  </conditionalFormatting>
  <conditionalFormatting sqref="N20:N56 N59:N94 N97:N134 N137:N172">
    <cfRule type="expression" dxfId="3" priority="73">
      <formula>O20&gt;K20</formula>
    </cfRule>
    <cfRule type="expression" dxfId="2" priority="74">
      <formula>O20&lt;K20</formula>
    </cfRule>
  </conditionalFormatting>
  <conditionalFormatting sqref="J20:J56 J59:J94 J97:J134 J137:J172">
    <cfRule type="expression" dxfId="1" priority="75">
      <formula>K20&gt;G20</formula>
    </cfRule>
    <cfRule type="expression" dxfId="0" priority="76">
      <formula>K20&lt;G20</formula>
    </cfRule>
  </conditionalFormatting>
  <dataValidations count="7">
    <dataValidation type="list" allowBlank="1" showInputMessage="1" showErrorMessage="1" sqref="R154 V81 R81 N154 N150 V154 J112 N141 R106 N106 R112 R150 J81 V150 V112 J106 N81 N112 V106 R141 J141 V141 J150 J154 J38 N38 R38 V38" xr:uid="{00000000-0002-0000-0300-000000000000}">
      <formula1>AnswerG</formula1>
    </dataValidation>
    <dataValidation type="list" allowBlank="1" showInputMessage="1" showErrorMessage="1" sqref="V46 R82 V113 N93 R46 J34 V34 R78 J70 J78 J82 J46 V78 N34 V70 R70 N70 N78 N82 N46 V82 R34 R113 J153 N153 R153 V153 J104 N104 R104 V104 J113 N113 J109 N109 R109 V109 V55 R55 J55 N55 V93 R93 J93 R123 J123 N123 V123 R125 J125 N125 V125 N171 V171 R171 J171" xr:uid="{00000000-0002-0000-0300-000001000000}">
      <formula1>AnswerF</formula1>
    </dataValidation>
    <dataValidation type="list" allowBlank="1" showInputMessage="1" showErrorMessage="1" sqref="V163 J32 N32 R32 V32 R163 J163 N163 J130 N130 R130 V130" xr:uid="{00000000-0002-0000-0300-000002000000}">
      <formula1>AnswerE</formula1>
    </dataValidation>
    <dataValidation type="list" allowBlank="1" showInputMessage="1" showErrorMessage="1" sqref="R162 R94 J162 N162 J29 J76 N56 J40 N29 N76 R56 N40 R29 R76 V56 R40 V29 V76 J94 V40 V162 N94 V49 V47 R47 N47 J47 J56 J49 N49 R49 N85 J85 R85 V85 V94 V87 J87 N87 R87 J172 V172 N172 R172 J165 R165 V165 N165" xr:uid="{00000000-0002-0000-0300-000003000000}">
      <formula1>AnswerD</formula1>
    </dataValidation>
    <dataValidation type="list" allowBlank="1" showInputMessage="1" showErrorMessage="1" sqref="V20 V138 J20 J138 N20 N138 R20 R138" xr:uid="{00000000-0002-0000-0300-000004000000}">
      <formula1>AnswerA</formula1>
    </dataValidation>
    <dataValidation type="list" allowBlank="1" showInputMessage="1" showErrorMessage="1" sqref="N41 V84 V41 R41 J41 V43:V44 V159:V160 V156:V157 V151 V147:V148 V144:V145 J84 N84 R84 J59:J60 J66:J67 J69 J72:J73 J75 J79 J97:J98 J100 J103 J107 J110 J115:J116 J122 J144:J145 J147:J148 J151 J156:J157 J159:J160 J43:J44 V28 J28 N59:N60 N66:N67 N69 N72:N73 N75 N79 N97:N98 N100 N103 N107 N110 N115:N116 N119:N120 N122 N144:N145 N147:N148 N151 N156:N157 N159:N160 N43:N44 J37 N37 N28 J119:J120 R59:R60 R66:R67 R69 R72:R73 R75 R79 R97:R98 R100 R103 R107 R110 R115:R116 R119:R120 R122 R144:R145 R147:R148 R151 R156:R157 R159:R160 R43:R44 V37 R37 R28 V59:V60 V66:V67 V69 V72:V73 V75 V79 V97:V98 V100 V103 V107 V110 V115:V116 V119:V120 V122 J35 N35 R35 V35 J21:J22 J24:J26 N21:N22 N24:N26 R21:R22 R24:R26 V21:V22 V24:V26 J31 N31 R31 V31 J62:J64 N62:N64 R62:R64 V62:V64 J137 J139 J142 N137 N139 N142 R137 R139 R142 V137 V139 V142 N50 V50 R50 J50 V52:V53 J52:J53 N52:N53 R52:R53 N88 V88 R88 J88 V90:V91 J90:J91 N90:N91 R90:R91 V126:V127 R126:R127 J126:J127 N131 N126:N127 R131 J131 N166 V166 R166 J166 V168:V169 J168:J169 N168:N169 R168:R169 J129 N129 R129 V129 V131 J133:J134 N133:N134 R133:R134 V133:V134" xr:uid="{00000000-0002-0000-0300-000005000000}">
      <formula1>AnswerC</formula1>
    </dataValidation>
    <dataValidation type="list" allowBlank="1" showInputMessage="1" showErrorMessage="1" sqref="N117 V117 V101 J101 R101 J117 R117 N101" xr:uid="{00000000-0002-0000-0300-000006000000}">
      <formula1>AnswerB</formula1>
    </dataValidation>
  </dataValidations>
  <pageMargins left="0.7" right="0.7" top="0.75" bottom="0.75" header="0.3" footer="0.3"/>
  <ignoredErrors>
    <ignoredError sqref="G138 K138 O138 S138 W13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workbookViewId="0">
      <selection activeCell="AA23" sqref="AA23"/>
    </sheetView>
  </sheetViews>
  <sheetFormatPr baseColWidth="10" defaultColWidth="8.83203125" defaultRowHeight="13" x14ac:dyDescent="0.15"/>
  <cols>
    <col min="1" max="1" width="30.8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5.33203125" style="40" customWidth="1"/>
    <col min="13" max="13" width="3.83203125" style="40" customWidth="1"/>
    <col min="14" max="14" width="4.5" style="40" customWidth="1"/>
    <col min="15" max="21" width="9.6640625" style="41" customWidth="1"/>
    <col min="22" max="22" width="9.6640625" style="40" customWidth="1"/>
    <col min="23" max="25" width="8.83203125" style="40"/>
    <col min="26" max="26" width="29.33203125" style="40" customWidth="1"/>
    <col min="27" max="31" width="8.83203125" style="40"/>
    <col min="32" max="36" width="5.83203125" style="40" customWidth="1"/>
    <col min="37" max="16384" width="8.83203125" style="40"/>
  </cols>
  <sheetData>
    <row r="1" spans="1:31" ht="69" customHeight="1" thickBot="1" x14ac:dyDescent="0.2">
      <c r="A1" s="361" t="s">
        <v>473</v>
      </c>
      <c r="B1" s="362"/>
      <c r="C1" s="362"/>
      <c r="D1" s="362"/>
      <c r="E1" s="362"/>
      <c r="F1" s="362"/>
      <c r="G1" s="362"/>
      <c r="H1" s="362"/>
      <c r="I1" s="362"/>
      <c r="J1" s="362"/>
      <c r="K1" s="363"/>
    </row>
    <row r="3" spans="1:31" ht="25" x14ac:dyDescent="0.25">
      <c r="A3" s="39" t="s">
        <v>382</v>
      </c>
      <c r="L3" s="39" t="str">
        <f>A3</f>
        <v>Software Assurance Maturity Model (SAMM) Roadmap</v>
      </c>
    </row>
    <row r="4" spans="1:31" s="42" customFormat="1" ht="14" x14ac:dyDescent="0.15">
      <c r="A4" s="42" t="s">
        <v>54</v>
      </c>
      <c r="B4" s="483" t="str">
        <f>IF(ISBLANK(Interview!D10),"",Interview!D10)</f>
        <v/>
      </c>
      <c r="C4" s="483"/>
      <c r="L4" s="42" t="str">
        <f>B4</f>
        <v/>
      </c>
      <c r="O4" s="44"/>
      <c r="P4" s="44"/>
      <c r="Q4" s="44"/>
      <c r="R4" s="44"/>
      <c r="S4" s="44"/>
      <c r="T4" s="44"/>
      <c r="U4" s="44"/>
      <c r="Y4" s="42">
        <v>1</v>
      </c>
      <c r="Z4" s="42">
        <v>1</v>
      </c>
      <c r="AA4" s="42">
        <v>1</v>
      </c>
    </row>
    <row r="5" spans="1:31" s="42" customFormat="1" ht="14" x14ac:dyDescent="0.15">
      <c r="A5" s="42" t="s">
        <v>55</v>
      </c>
      <c r="B5" s="483" t="str">
        <f>IF(ISBLANK(Interview!D11),"",Interview!D11)</f>
        <v/>
      </c>
      <c r="C5" s="483"/>
      <c r="L5" s="42" t="str">
        <f>B5</f>
        <v/>
      </c>
      <c r="O5" s="44"/>
      <c r="P5" s="44"/>
      <c r="Q5" s="44"/>
      <c r="R5" s="44"/>
      <c r="S5" s="44"/>
      <c r="T5" s="44"/>
      <c r="U5" s="44"/>
    </row>
    <row r="6" spans="1:31" s="42" customFormat="1" ht="14" x14ac:dyDescent="0.15">
      <c r="A6" s="42" t="s">
        <v>383</v>
      </c>
      <c r="B6" s="43" t="s">
        <v>496</v>
      </c>
      <c r="L6" s="219" t="str">
        <f>B6</f>
        <v>v1.0</v>
      </c>
      <c r="O6" s="44"/>
      <c r="P6" s="44"/>
      <c r="Q6" s="44"/>
      <c r="R6" s="44"/>
      <c r="S6" s="44"/>
      <c r="T6" s="44"/>
      <c r="U6" s="44"/>
    </row>
    <row r="7" spans="1:31" s="42" customFormat="1" ht="14" x14ac:dyDescent="0.15">
      <c r="A7" s="42" t="s">
        <v>384</v>
      </c>
      <c r="B7" s="220">
        <v>42794</v>
      </c>
      <c r="K7" s="246"/>
      <c r="O7" s="44"/>
      <c r="P7" s="44"/>
      <c r="Q7" s="44"/>
      <c r="R7" s="44"/>
      <c r="S7" s="44"/>
      <c r="T7" s="44"/>
      <c r="U7" s="44"/>
      <c r="V7" s="44"/>
      <c r="W7" s="44"/>
      <c r="X7" s="253"/>
    </row>
    <row r="8" spans="1:31" s="42" customFormat="1" ht="14" x14ac:dyDescent="0.15">
      <c r="A8" s="42" t="s">
        <v>385</v>
      </c>
      <c r="B8" s="43" t="s">
        <v>497</v>
      </c>
      <c r="K8" s="246"/>
      <c r="L8" s="202"/>
      <c r="M8" s="202"/>
      <c r="N8" s="202"/>
      <c r="O8" s="481"/>
      <c r="P8" s="481"/>
      <c r="Q8" s="481"/>
      <c r="R8" s="481"/>
      <c r="S8" s="481"/>
      <c r="T8" s="481"/>
      <c r="U8" s="481"/>
      <c r="V8" s="481"/>
      <c r="W8" s="251"/>
      <c r="X8" s="253"/>
    </row>
    <row r="9" spans="1:31" s="42" customFormat="1" ht="14" x14ac:dyDescent="0.15">
      <c r="K9" s="246"/>
      <c r="L9" s="203"/>
      <c r="M9" s="203"/>
      <c r="N9" s="203"/>
      <c r="O9" s="481"/>
      <c r="P9" s="481"/>
      <c r="Q9" s="481"/>
      <c r="R9" s="481"/>
      <c r="S9" s="481"/>
      <c r="T9" s="481"/>
      <c r="U9" s="481"/>
      <c r="V9" s="481"/>
      <c r="W9" s="251"/>
      <c r="X9" s="253"/>
    </row>
    <row r="10" spans="1:31" s="42" customFormat="1" ht="15" thickBot="1" x14ac:dyDescent="0.2">
      <c r="A10" s="42" t="s">
        <v>386</v>
      </c>
      <c r="B10" s="45" t="s">
        <v>387</v>
      </c>
      <c r="I10" s="45" t="s">
        <v>388</v>
      </c>
      <c r="K10" s="246"/>
      <c r="L10" s="204" t="s">
        <v>389</v>
      </c>
      <c r="M10" s="204"/>
      <c r="N10" s="204"/>
      <c r="O10" s="482"/>
      <c r="P10" s="482"/>
      <c r="Q10" s="482"/>
      <c r="R10" s="482"/>
      <c r="S10" s="482"/>
      <c r="T10" s="482"/>
      <c r="U10" s="482"/>
      <c r="V10" s="482"/>
      <c r="W10" s="255"/>
      <c r="X10" s="253"/>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247" t="s">
        <v>396</v>
      </c>
      <c r="L11" s="205"/>
      <c r="M11" s="206"/>
      <c r="N11" s="206"/>
      <c r="O11" s="480" t="str">
        <f>C11</f>
        <v>Phase 1</v>
      </c>
      <c r="P11" s="480"/>
      <c r="Q11" s="480" t="str">
        <f>E11</f>
        <v>Phase 2</v>
      </c>
      <c r="R11" s="480"/>
      <c r="S11" s="480" t="str">
        <f>G11</f>
        <v>Phase 3</v>
      </c>
      <c r="T11" s="480"/>
      <c r="U11" s="480" t="str">
        <f>I11</f>
        <v>Phase 4</v>
      </c>
      <c r="V11" s="480"/>
      <c r="W11" s="252"/>
      <c r="X11" s="254"/>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0.8833333333333333</v>
      </c>
      <c r="C12" s="196">
        <f>Roadmap!M20</f>
        <v>0.7</v>
      </c>
      <c r="D12" s="48">
        <f>C12</f>
        <v>0.7</v>
      </c>
      <c r="E12" s="196">
        <f>Roadmap!Q20</f>
        <v>0.20000000000000004</v>
      </c>
      <c r="F12" s="48">
        <f>E12</f>
        <v>0.20000000000000004</v>
      </c>
      <c r="G12" s="196">
        <f>Roadmap!U20</f>
        <v>0.39999999999999997</v>
      </c>
      <c r="H12" s="49">
        <f>G12</f>
        <v>0.39999999999999997</v>
      </c>
      <c r="I12" s="196">
        <f>Roadmap!Y20</f>
        <v>1</v>
      </c>
      <c r="J12" s="49">
        <f>I12</f>
        <v>1</v>
      </c>
      <c r="K12" s="248">
        <f>IFERROR(I12-B12,I12-LEFT(B12,1))</f>
        <v>0.1166666666666667</v>
      </c>
      <c r="L12" s="206"/>
      <c r="M12" s="206"/>
      <c r="N12" s="206"/>
      <c r="O12" s="206"/>
      <c r="P12" s="206"/>
      <c r="Q12" s="206"/>
      <c r="R12" s="206"/>
      <c r="S12" s="206"/>
      <c r="T12" s="206"/>
      <c r="U12" s="206"/>
      <c r="V12" s="206"/>
      <c r="W12" s="252"/>
      <c r="X12" s="254"/>
      <c r="Z12" s="40" t="str">
        <f>A12</f>
        <v>Strategy &amp; Metrics</v>
      </c>
      <c r="AA12" s="128">
        <f>I12</f>
        <v>1</v>
      </c>
      <c r="AB12" s="128">
        <f>G12</f>
        <v>0.39999999999999997</v>
      </c>
      <c r="AC12" s="128">
        <f>E12</f>
        <v>0.20000000000000004</v>
      </c>
      <c r="AD12" s="128">
        <f>C12</f>
        <v>0.7</v>
      </c>
      <c r="AE12" s="128">
        <f>B12</f>
        <v>0.8833333333333333</v>
      </c>
    </row>
    <row r="13" spans="1:31" ht="15" customHeight="1" x14ac:dyDescent="0.15">
      <c r="A13" s="98" t="s">
        <v>90</v>
      </c>
      <c r="B13" s="105">
        <f>IF(ISNUMBER(Interview!$J$62),Interview!$J$62,SUM(LEFT(Interview!$J$62),".5"))</f>
        <v>1.1499999999999999</v>
      </c>
      <c r="C13" s="197">
        <f>Roadmap!M31</f>
        <v>0</v>
      </c>
      <c r="D13" s="48">
        <f>C13</f>
        <v>0</v>
      </c>
      <c r="E13" s="197">
        <f>Roadmap!Q31</f>
        <v>0</v>
      </c>
      <c r="F13" s="48">
        <f>E13</f>
        <v>0</v>
      </c>
      <c r="G13" s="197">
        <f>Roadmap!U31</f>
        <v>0</v>
      </c>
      <c r="H13" s="48">
        <f>G13</f>
        <v>0</v>
      </c>
      <c r="I13" s="197">
        <f>Roadmap!Y31</f>
        <v>0</v>
      </c>
      <c r="J13" s="48">
        <f>I13</f>
        <v>0</v>
      </c>
      <c r="K13" s="248">
        <f t="shared" ref="K13:K27" si="0">IFERROR(I13-B13,I13-LEFT(B13,1))</f>
        <v>-1.1499999999999999</v>
      </c>
      <c r="L13" s="206"/>
      <c r="M13" s="206"/>
      <c r="N13" s="206"/>
      <c r="O13" s="206"/>
      <c r="P13" s="206"/>
      <c r="Q13" s="206"/>
      <c r="R13" s="206"/>
      <c r="S13" s="206"/>
      <c r="T13" s="206"/>
      <c r="U13" s="206"/>
      <c r="V13" s="206"/>
      <c r="W13" s="252"/>
      <c r="X13" s="254"/>
      <c r="Z13" s="40" t="str">
        <f t="shared" ref="Z13:Z27" si="1">A13</f>
        <v>Policy &amp; Compliance</v>
      </c>
      <c r="AA13" s="128">
        <f t="shared" ref="AA13:AA27" si="2">I13</f>
        <v>0</v>
      </c>
      <c r="AB13" s="128">
        <f t="shared" ref="AB13:AB27" si="3">G13</f>
        <v>0</v>
      </c>
      <c r="AC13" s="128">
        <f t="shared" ref="AC13:AC27" si="4">E13</f>
        <v>0</v>
      </c>
      <c r="AD13" s="128">
        <f t="shared" ref="AD13:AD27" si="5">C13</f>
        <v>0</v>
      </c>
      <c r="AE13" s="128">
        <f t="shared" ref="AE13:AE27" si="6">B13</f>
        <v>1.1499999999999999</v>
      </c>
    </row>
    <row r="14" spans="1:31" ht="15" customHeight="1" x14ac:dyDescent="0.15">
      <c r="A14" s="98" t="s">
        <v>122</v>
      </c>
      <c r="B14" s="105">
        <f>IF(ISNUMBER(Interview!$J$100),Interview!$J$100,SUM(LEFT(Interview!$J$100),".5"))</f>
        <v>0.9</v>
      </c>
      <c r="C14" s="197">
        <f>Roadmap!M40</f>
        <v>0</v>
      </c>
      <c r="D14" s="48">
        <f>C14</f>
        <v>0</v>
      </c>
      <c r="E14" s="197">
        <f>Roadmap!Q40</f>
        <v>0</v>
      </c>
      <c r="F14" s="48">
        <f>E14</f>
        <v>0</v>
      </c>
      <c r="G14" s="197">
        <f>Roadmap!U40</f>
        <v>0</v>
      </c>
      <c r="H14" s="48">
        <f>G14</f>
        <v>0</v>
      </c>
      <c r="I14" s="197">
        <f>Roadmap!Y40</f>
        <v>0</v>
      </c>
      <c r="J14" s="48">
        <f>I14</f>
        <v>0</v>
      </c>
      <c r="K14" s="248">
        <f>IFERROR(I14-B14,I14-LEFT(B14,1))</f>
        <v>-0.9</v>
      </c>
      <c r="L14" s="206"/>
      <c r="M14" s="206"/>
      <c r="N14" s="206"/>
      <c r="O14" s="206"/>
      <c r="P14" s="206"/>
      <c r="Q14" s="206"/>
      <c r="R14" s="206"/>
      <c r="S14" s="206"/>
      <c r="T14" s="206"/>
      <c r="U14" s="206"/>
      <c r="V14" s="206"/>
      <c r="W14" s="252"/>
      <c r="X14" s="254"/>
      <c r="Z14" s="40" t="str">
        <f t="shared" si="1"/>
        <v>Education &amp; Guidance</v>
      </c>
      <c r="AA14" s="128">
        <f>I14</f>
        <v>0</v>
      </c>
      <c r="AB14" s="128">
        <f>G14</f>
        <v>0</v>
      </c>
      <c r="AC14" s="128">
        <f t="shared" si="4"/>
        <v>0</v>
      </c>
      <c r="AD14" s="128">
        <f t="shared" si="5"/>
        <v>0</v>
      </c>
      <c r="AE14" s="128">
        <f t="shared" si="6"/>
        <v>0.9</v>
      </c>
    </row>
    <row r="15" spans="1:31" ht="15" customHeight="1" x14ac:dyDescent="0.15">
      <c r="A15" s="98" t="s">
        <v>499</v>
      </c>
      <c r="B15" s="105">
        <f>IF(ISNUMBER(Interview!$J$137),Interview!$J$137,SUM(LEFT(Interview!$J$137),".5"))</f>
        <v>1.1499999999999999</v>
      </c>
      <c r="C15" s="197">
        <f>Roadmap!M49</f>
        <v>1.45</v>
      </c>
      <c r="D15" s="48">
        <f>C15</f>
        <v>1.45</v>
      </c>
      <c r="E15" s="197">
        <f>Roadmap!Q49</f>
        <v>0</v>
      </c>
      <c r="F15" s="48">
        <f>E15</f>
        <v>0</v>
      </c>
      <c r="G15" s="197">
        <f>Roadmap!U49</f>
        <v>0</v>
      </c>
      <c r="H15" s="48">
        <f>G15</f>
        <v>0</v>
      </c>
      <c r="I15" s="197">
        <f>Roadmap!Y49</f>
        <v>0.35</v>
      </c>
      <c r="J15" s="48"/>
      <c r="K15" s="248">
        <f>IFERROR(I15-B15,I15-LEFT(B15,1))</f>
        <v>-0.79999999999999993</v>
      </c>
      <c r="L15" s="206"/>
      <c r="M15" s="206"/>
      <c r="N15" s="206"/>
      <c r="O15" s="206"/>
      <c r="P15" s="206"/>
      <c r="Q15" s="206"/>
      <c r="R15" s="206"/>
      <c r="S15" s="206"/>
      <c r="T15" s="206"/>
      <c r="U15" s="206"/>
      <c r="V15" s="206"/>
      <c r="W15" s="252"/>
      <c r="X15" s="254"/>
      <c r="Z15" s="40" t="str">
        <f t="shared" si="1"/>
        <v>Lifecycle Security Culture</v>
      </c>
      <c r="AA15" s="128">
        <f>I15</f>
        <v>0.35</v>
      </c>
      <c r="AB15" s="128">
        <f>G15</f>
        <v>0</v>
      </c>
      <c r="AC15" s="128">
        <f t="shared" si="4"/>
        <v>0</v>
      </c>
      <c r="AD15" s="128">
        <f t="shared" si="5"/>
        <v>1.45</v>
      </c>
      <c r="AE15" s="128">
        <f t="shared" si="6"/>
        <v>1.1499999999999999</v>
      </c>
    </row>
    <row r="16" spans="1:31" ht="15" customHeight="1" x14ac:dyDescent="0.15">
      <c r="A16" s="95" t="s">
        <v>150</v>
      </c>
      <c r="B16" s="242">
        <f>IF(ISNUMBER(Interview!$J$175),Interview!$J$175,SUM(LEFT(Interview!$J$175),".5"))</f>
        <v>0.7</v>
      </c>
      <c r="C16" s="198">
        <f>Roadmap!M59</f>
        <v>0</v>
      </c>
      <c r="D16" s="50">
        <f>C16</f>
        <v>0</v>
      </c>
      <c r="E16" s="198">
        <f>Roadmap!Q59</f>
        <v>0</v>
      </c>
      <c r="F16" s="50">
        <f>E16</f>
        <v>0</v>
      </c>
      <c r="G16" s="198">
        <f>Roadmap!U59</f>
        <v>0</v>
      </c>
      <c r="H16" s="50">
        <f>G16</f>
        <v>0</v>
      </c>
      <c r="I16" s="198">
        <f>Roadmap!Y59</f>
        <v>0</v>
      </c>
      <c r="J16" s="50">
        <f>I16</f>
        <v>0</v>
      </c>
      <c r="K16" s="248">
        <f t="shared" si="0"/>
        <v>-0.7</v>
      </c>
      <c r="L16" s="206"/>
      <c r="M16" s="206"/>
      <c r="N16" s="206"/>
      <c r="O16" s="206"/>
      <c r="P16" s="206"/>
      <c r="Q16" s="206"/>
      <c r="R16" s="206"/>
      <c r="S16" s="206"/>
      <c r="T16" s="206"/>
      <c r="U16" s="206"/>
      <c r="V16" s="206"/>
      <c r="W16" s="252"/>
      <c r="X16" s="254"/>
      <c r="Z16" s="40" t="str">
        <f t="shared" si="1"/>
        <v>Threat Assessment</v>
      </c>
      <c r="AA16" s="128">
        <f t="shared" si="2"/>
        <v>0</v>
      </c>
      <c r="AB16" s="128">
        <f t="shared" si="3"/>
        <v>0</v>
      </c>
      <c r="AC16" s="128">
        <f t="shared" si="4"/>
        <v>0</v>
      </c>
      <c r="AD16" s="128">
        <f t="shared" si="5"/>
        <v>0</v>
      </c>
      <c r="AE16" s="128">
        <f t="shared" si="6"/>
        <v>0.7</v>
      </c>
    </row>
    <row r="17" spans="1:31" ht="15" customHeight="1" x14ac:dyDescent="0.15">
      <c r="A17" s="96" t="s">
        <v>176</v>
      </c>
      <c r="B17" s="105">
        <f>IF(ISNUMBER(Interview!$J210),Interview!$J$210,SUM(LEFT(Interview!$J$210),".5"))</f>
        <v>0.60000000000000009</v>
      </c>
      <c r="C17" s="197">
        <f>Roadmap!M69</f>
        <v>0</v>
      </c>
      <c r="D17" s="48">
        <f t="shared" ref="D17:D26" si="7">C17</f>
        <v>0</v>
      </c>
      <c r="E17" s="197">
        <f>Roadmap!Q69</f>
        <v>0</v>
      </c>
      <c r="F17" s="48">
        <f t="shared" ref="F17:F26" si="8">E17</f>
        <v>0</v>
      </c>
      <c r="G17" s="197">
        <f>Roadmap!U69</f>
        <v>0</v>
      </c>
      <c r="H17" s="48">
        <f t="shared" ref="H17:H26" si="9">G17</f>
        <v>0</v>
      </c>
      <c r="I17" s="197">
        <f>Roadmap!Y69</f>
        <v>0</v>
      </c>
      <c r="J17" s="48">
        <f t="shared" ref="J17:J26" si="10">I17</f>
        <v>0</v>
      </c>
      <c r="K17" s="248">
        <f t="shared" si="0"/>
        <v>-0.60000000000000009</v>
      </c>
      <c r="L17" s="206"/>
      <c r="M17" s="206"/>
      <c r="N17" s="206"/>
      <c r="O17" s="206"/>
      <c r="P17" s="206"/>
      <c r="Q17" s="206"/>
      <c r="R17" s="206"/>
      <c r="S17" s="206"/>
      <c r="T17" s="206"/>
      <c r="U17" s="206"/>
      <c r="V17" s="206"/>
      <c r="W17" s="252"/>
      <c r="X17" s="254"/>
      <c r="Z17" s="40" t="str">
        <f t="shared" si="1"/>
        <v>Security Requirements</v>
      </c>
      <c r="AA17" s="128">
        <f t="shared" si="2"/>
        <v>0</v>
      </c>
      <c r="AB17" s="128">
        <f t="shared" si="3"/>
        <v>0</v>
      </c>
      <c r="AC17" s="128">
        <f t="shared" si="4"/>
        <v>0</v>
      </c>
      <c r="AD17" s="128">
        <f t="shared" si="5"/>
        <v>0</v>
      </c>
      <c r="AE17" s="128">
        <f t="shared" si="6"/>
        <v>0.60000000000000009</v>
      </c>
    </row>
    <row r="18" spans="1:31" x14ac:dyDescent="0.15">
      <c r="A18" s="96" t="s">
        <v>199</v>
      </c>
      <c r="B18" s="105">
        <f>IF(ISNUMBER(Interview!$J$243),Interview!$J$243,SUM(LEFT(Interview!$J$243),".5"))</f>
        <v>0.75</v>
      </c>
      <c r="C18" s="197">
        <f>Roadmap!M78</f>
        <v>0</v>
      </c>
      <c r="D18" s="48">
        <f t="shared" si="7"/>
        <v>0</v>
      </c>
      <c r="E18" s="197">
        <f>Roadmap!Q78</f>
        <v>0</v>
      </c>
      <c r="F18" s="48">
        <f t="shared" si="8"/>
        <v>0</v>
      </c>
      <c r="G18" s="197">
        <f>Roadmap!U78</f>
        <v>0</v>
      </c>
      <c r="H18" s="48">
        <f t="shared" si="9"/>
        <v>0</v>
      </c>
      <c r="I18" s="197">
        <f>Roadmap!Y78</f>
        <v>0</v>
      </c>
      <c r="J18" s="48">
        <f t="shared" si="10"/>
        <v>0</v>
      </c>
      <c r="K18" s="248">
        <f t="shared" si="0"/>
        <v>-0.75</v>
      </c>
      <c r="L18" s="206" t="str">
        <f>A12</f>
        <v>Strategy &amp; Metrics</v>
      </c>
      <c r="M18" s="206"/>
      <c r="N18" s="206"/>
      <c r="O18" s="206"/>
      <c r="P18" s="206"/>
      <c r="Q18" s="206"/>
      <c r="R18" s="206"/>
      <c r="S18" s="206"/>
      <c r="T18" s="206"/>
      <c r="U18" s="206"/>
      <c r="V18" s="206"/>
      <c r="W18" s="252"/>
      <c r="X18" s="254"/>
      <c r="Z18" s="40" t="str">
        <f t="shared" si="1"/>
        <v>Secure Architecture</v>
      </c>
      <c r="AA18" s="128">
        <f t="shared" si="2"/>
        <v>0</v>
      </c>
      <c r="AB18" s="128">
        <f t="shared" si="3"/>
        <v>0</v>
      </c>
      <c r="AC18" s="128">
        <f t="shared" si="4"/>
        <v>0</v>
      </c>
      <c r="AD18" s="128">
        <f t="shared" si="5"/>
        <v>0</v>
      </c>
      <c r="AE18" s="128">
        <f t="shared" si="6"/>
        <v>0.75</v>
      </c>
    </row>
    <row r="19" spans="1:31" x14ac:dyDescent="0.15">
      <c r="A19" s="96" t="s">
        <v>502</v>
      </c>
      <c r="B19" s="105">
        <f>IF(ISNUMBER(Interview!$J$275),Interview!$J$275,SUM(LEFT(Interview!$J$275),".5"))</f>
        <v>0.60000000000000009</v>
      </c>
      <c r="C19" s="197">
        <f>Roadmap!M87</f>
        <v>0.89999999999999991</v>
      </c>
      <c r="D19" s="48">
        <f t="shared" ref="D19" si="11">C19</f>
        <v>0.89999999999999991</v>
      </c>
      <c r="E19" s="197">
        <f>Roadmap!Q87</f>
        <v>1.4500000000000002</v>
      </c>
      <c r="F19" s="48">
        <f t="shared" ref="F19" si="12">E19</f>
        <v>1.4500000000000002</v>
      </c>
      <c r="G19" s="197">
        <f>Roadmap!U87</f>
        <v>0</v>
      </c>
      <c r="H19" s="48">
        <f t="shared" ref="H19" si="13">G19</f>
        <v>0</v>
      </c>
      <c r="I19" s="197">
        <f>Roadmap!Y87</f>
        <v>0.35</v>
      </c>
      <c r="J19" s="48"/>
      <c r="K19" s="248">
        <f t="shared" si="0"/>
        <v>-0.25000000000000011</v>
      </c>
      <c r="L19" s="206"/>
      <c r="M19" s="206"/>
      <c r="N19" s="206"/>
      <c r="O19" s="206"/>
      <c r="P19" s="206"/>
      <c r="Q19" s="206"/>
      <c r="R19" s="206"/>
      <c r="S19" s="206"/>
      <c r="T19" s="206"/>
      <c r="U19" s="206"/>
      <c r="V19" s="206"/>
      <c r="W19" s="252"/>
      <c r="X19" s="254"/>
      <c r="Z19" s="40" t="str">
        <f t="shared" si="1"/>
        <v>Lifecycle Security Design</v>
      </c>
      <c r="AA19" s="128">
        <f t="shared" si="2"/>
        <v>0.35</v>
      </c>
      <c r="AB19" s="128">
        <f t="shared" si="3"/>
        <v>0</v>
      </c>
      <c r="AC19" s="128">
        <f t="shared" si="4"/>
        <v>1.4500000000000002</v>
      </c>
      <c r="AD19" s="128">
        <f t="shared" si="5"/>
        <v>0.89999999999999991</v>
      </c>
      <c r="AE19" s="128">
        <f t="shared" si="6"/>
        <v>0.60000000000000009</v>
      </c>
    </row>
    <row r="20" spans="1:31" x14ac:dyDescent="0.15">
      <c r="A20" s="93" t="s">
        <v>43</v>
      </c>
      <c r="B20" s="242">
        <f>IF(ISNUMBER(Interview!$J$313),Interview!$J$313,SUM(LEFT(Interview!$J$313),".5"))</f>
        <v>0.60000000000000009</v>
      </c>
      <c r="C20" s="198">
        <f>Roadmap!M97</f>
        <v>0</v>
      </c>
      <c r="D20" s="50">
        <f t="shared" si="7"/>
        <v>0</v>
      </c>
      <c r="E20" s="198">
        <f>Roadmap!Q97</f>
        <v>0</v>
      </c>
      <c r="F20" s="50">
        <f t="shared" si="8"/>
        <v>0</v>
      </c>
      <c r="G20" s="198">
        <f>Roadmap!U97</f>
        <v>0</v>
      </c>
      <c r="H20" s="50">
        <f t="shared" si="9"/>
        <v>0</v>
      </c>
      <c r="I20" s="198">
        <f>Roadmap!Y97</f>
        <v>0</v>
      </c>
      <c r="J20" s="50">
        <f t="shared" si="10"/>
        <v>0</v>
      </c>
      <c r="K20" s="248">
        <f t="shared" si="0"/>
        <v>-0.60000000000000009</v>
      </c>
      <c r="L20" s="206"/>
      <c r="M20" s="206"/>
      <c r="N20" s="206"/>
      <c r="O20" s="206"/>
      <c r="P20" s="206"/>
      <c r="Q20" s="206"/>
      <c r="R20" s="206"/>
      <c r="S20" s="206"/>
      <c r="T20" s="206"/>
      <c r="U20" s="206"/>
      <c r="V20" s="206"/>
      <c r="W20" s="252"/>
      <c r="X20" s="254"/>
      <c r="Z20" s="40" t="str">
        <f t="shared" si="1"/>
        <v>Design Analysis</v>
      </c>
      <c r="AA20" s="128">
        <f t="shared" si="2"/>
        <v>0</v>
      </c>
      <c r="AB20" s="128">
        <f t="shared" si="3"/>
        <v>0</v>
      </c>
      <c r="AC20" s="128">
        <f t="shared" si="4"/>
        <v>0</v>
      </c>
      <c r="AD20" s="128">
        <f t="shared" si="5"/>
        <v>0</v>
      </c>
      <c r="AE20" s="128">
        <f t="shared" si="6"/>
        <v>0.60000000000000009</v>
      </c>
    </row>
    <row r="21" spans="1:31" x14ac:dyDescent="0.15">
      <c r="A21" s="94" t="s">
        <v>381</v>
      </c>
      <c r="B21" s="105">
        <f>IF(ISNUMBER(Interview!$J$351),Interview!$J$351,SUM(LEFT(Interview!$J$351),".5"))</f>
        <v>0.60000000000000009</v>
      </c>
      <c r="C21" s="197">
        <f>Roadmap!M106</f>
        <v>0</v>
      </c>
      <c r="D21" s="48">
        <f t="shared" si="7"/>
        <v>0</v>
      </c>
      <c r="E21" s="197">
        <f>Roadmap!Q106</f>
        <v>0</v>
      </c>
      <c r="F21" s="48">
        <f t="shared" si="8"/>
        <v>0</v>
      </c>
      <c r="G21" s="197">
        <f>Roadmap!U106</f>
        <v>0</v>
      </c>
      <c r="H21" s="48">
        <f t="shared" si="9"/>
        <v>0</v>
      </c>
      <c r="I21" s="197">
        <f>Roadmap!Y106</f>
        <v>0</v>
      </c>
      <c r="J21" s="48">
        <f t="shared" si="10"/>
        <v>0</v>
      </c>
      <c r="K21" s="248">
        <f t="shared" si="0"/>
        <v>-0.60000000000000009</v>
      </c>
      <c r="L21" s="206"/>
      <c r="M21" s="206"/>
      <c r="N21" s="206"/>
      <c r="O21" s="206"/>
      <c r="P21" s="206"/>
      <c r="Q21" s="206"/>
      <c r="R21" s="206"/>
      <c r="S21" s="206"/>
      <c r="T21" s="206"/>
      <c r="U21" s="206"/>
      <c r="V21" s="206"/>
      <c r="W21" s="252"/>
      <c r="X21" s="254"/>
      <c r="Z21" s="40" t="str">
        <f t="shared" si="1"/>
        <v>Implementation Review</v>
      </c>
      <c r="AA21" s="128">
        <f t="shared" si="2"/>
        <v>0</v>
      </c>
      <c r="AB21" s="128">
        <f t="shared" si="3"/>
        <v>0</v>
      </c>
      <c r="AC21" s="128">
        <f t="shared" si="4"/>
        <v>0</v>
      </c>
      <c r="AD21" s="128">
        <f t="shared" si="5"/>
        <v>0</v>
      </c>
      <c r="AE21" s="128">
        <f t="shared" si="6"/>
        <v>0.60000000000000009</v>
      </c>
    </row>
    <row r="22" spans="1:31" x14ac:dyDescent="0.15">
      <c r="A22" s="94" t="s">
        <v>265</v>
      </c>
      <c r="B22" s="105">
        <f>IF(ISNUMBER(Interview!$J$378),Interview!$J$378,SUM(LEFT(Interview!$J$378),".5"))</f>
        <v>0.60000000000000009</v>
      </c>
      <c r="C22" s="197">
        <f>Roadmap!M115</f>
        <v>0</v>
      </c>
      <c r="D22" s="48">
        <f t="shared" si="7"/>
        <v>0</v>
      </c>
      <c r="E22" s="197">
        <f>Roadmap!Q115</f>
        <v>0</v>
      </c>
      <c r="F22" s="48">
        <f t="shared" si="8"/>
        <v>0</v>
      </c>
      <c r="G22" s="197">
        <f>Roadmap!U115</f>
        <v>0</v>
      </c>
      <c r="H22" s="48">
        <f t="shared" si="9"/>
        <v>0</v>
      </c>
      <c r="I22" s="197">
        <f>Roadmap!Y115</f>
        <v>0</v>
      </c>
      <c r="J22" s="48">
        <f t="shared" si="10"/>
        <v>0</v>
      </c>
      <c r="K22" s="248">
        <f t="shared" si="0"/>
        <v>-0.60000000000000009</v>
      </c>
      <c r="L22" s="206"/>
      <c r="M22" s="206"/>
      <c r="N22" s="206"/>
      <c r="O22" s="206"/>
      <c r="P22" s="206"/>
      <c r="Q22" s="206"/>
      <c r="R22" s="206"/>
      <c r="S22" s="206"/>
      <c r="T22" s="206"/>
      <c r="U22" s="206"/>
      <c r="V22" s="206"/>
      <c r="W22" s="252"/>
      <c r="X22" s="254"/>
      <c r="Z22" s="40" t="str">
        <f t="shared" si="1"/>
        <v>Security Testing</v>
      </c>
      <c r="AA22" s="128">
        <f t="shared" si="2"/>
        <v>0</v>
      </c>
      <c r="AB22" s="128">
        <f t="shared" si="3"/>
        <v>0</v>
      </c>
      <c r="AC22" s="128">
        <f t="shared" si="4"/>
        <v>0</v>
      </c>
      <c r="AD22" s="128">
        <f t="shared" si="5"/>
        <v>0</v>
      </c>
      <c r="AE22" s="128">
        <f t="shared" si="6"/>
        <v>0.60000000000000009</v>
      </c>
    </row>
    <row r="23" spans="1:31" x14ac:dyDescent="0.15">
      <c r="A23" s="94" t="s">
        <v>517</v>
      </c>
      <c r="B23" s="105">
        <f>IF(ISNUMBER(Interview!$J$411),Interview!$J$411,SUM(LEFT(Interview!$J$411),".5"))</f>
        <v>1</v>
      </c>
      <c r="C23" s="197">
        <f>Roadmap!M125</f>
        <v>0.71666666666666667</v>
      </c>
      <c r="D23" s="48">
        <f t="shared" ref="D23" si="14">C23</f>
        <v>0.71666666666666667</v>
      </c>
      <c r="E23" s="197">
        <f>Roadmap!Q125</f>
        <v>1.5166666666666666</v>
      </c>
      <c r="F23" s="48">
        <f t="shared" ref="F23" si="15">E23</f>
        <v>1.5166666666666666</v>
      </c>
      <c r="G23" s="197">
        <f>Roadmap!U125</f>
        <v>1.5166666666666666</v>
      </c>
      <c r="H23" s="48">
        <f t="shared" ref="H23" si="16">G23</f>
        <v>1.5166666666666666</v>
      </c>
      <c r="I23" s="197">
        <f>Roadmap!Y125</f>
        <v>3</v>
      </c>
      <c r="J23" s="48"/>
      <c r="K23" s="248">
        <f t="shared" si="0"/>
        <v>2</v>
      </c>
      <c r="L23" s="206"/>
      <c r="M23" s="206"/>
      <c r="N23" s="206"/>
      <c r="O23" s="206"/>
      <c r="P23" s="206"/>
      <c r="Q23" s="206"/>
      <c r="R23" s="206"/>
      <c r="S23" s="206"/>
      <c r="T23" s="206"/>
      <c r="U23" s="206"/>
      <c r="V23" s="206"/>
      <c r="W23" s="252"/>
      <c r="X23" s="254"/>
      <c r="Z23" s="40" t="str">
        <f t="shared" si="1"/>
        <v>Lifecycle Security Penetration Testing</v>
      </c>
      <c r="AA23" s="128">
        <f t="shared" si="2"/>
        <v>3</v>
      </c>
      <c r="AB23" s="128">
        <f t="shared" si="3"/>
        <v>1.5166666666666666</v>
      </c>
      <c r="AC23" s="128">
        <f t="shared" si="4"/>
        <v>1.5166666666666666</v>
      </c>
      <c r="AD23" s="128">
        <f t="shared" si="5"/>
        <v>0.71666666666666667</v>
      </c>
      <c r="AE23" s="128">
        <f t="shared" si="6"/>
        <v>1</v>
      </c>
    </row>
    <row r="24" spans="1:31" x14ac:dyDescent="0.15">
      <c r="A24" s="90" t="s">
        <v>374</v>
      </c>
      <c r="B24" s="242">
        <f>IF(ISNUMBER(Interview!$J$452),Interview!$J$452,SUM(LEFT(Interview!$J$452),".5"))</f>
        <v>0.84999999999999987</v>
      </c>
      <c r="C24" s="198">
        <f>Roadmap!M137</f>
        <v>0</v>
      </c>
      <c r="D24" s="50">
        <f t="shared" si="7"/>
        <v>0</v>
      </c>
      <c r="E24" s="198">
        <f>Roadmap!Q137</f>
        <v>0</v>
      </c>
      <c r="F24" s="50">
        <f t="shared" si="8"/>
        <v>0</v>
      </c>
      <c r="G24" s="198">
        <f>Roadmap!U137</f>
        <v>0</v>
      </c>
      <c r="H24" s="50">
        <f t="shared" si="9"/>
        <v>0</v>
      </c>
      <c r="I24" s="198">
        <f>Roadmap!Y137</f>
        <v>0.56666666666666665</v>
      </c>
      <c r="J24" s="50">
        <f t="shared" si="10"/>
        <v>0.56666666666666665</v>
      </c>
      <c r="K24" s="248">
        <f t="shared" si="0"/>
        <v>-0.28333333333333321</v>
      </c>
      <c r="L24" s="206"/>
      <c r="M24" s="206"/>
      <c r="N24" s="206"/>
      <c r="O24" s="206"/>
      <c r="P24" s="206"/>
      <c r="Q24" s="206"/>
      <c r="R24" s="206"/>
      <c r="S24" s="206"/>
      <c r="T24" s="206"/>
      <c r="U24" s="206"/>
      <c r="V24" s="206"/>
      <c r="W24" s="252"/>
      <c r="X24" s="254"/>
      <c r="Z24" s="40" t="str">
        <f t="shared" si="1"/>
        <v>Issue Management</v>
      </c>
      <c r="AA24" s="128">
        <f t="shared" si="2"/>
        <v>0.56666666666666665</v>
      </c>
      <c r="AB24" s="128">
        <f t="shared" si="3"/>
        <v>0</v>
      </c>
      <c r="AC24" s="128">
        <f t="shared" si="4"/>
        <v>0</v>
      </c>
      <c r="AD24" s="128">
        <f t="shared" si="5"/>
        <v>0</v>
      </c>
      <c r="AE24" s="128">
        <f t="shared" si="6"/>
        <v>0.84999999999999987</v>
      </c>
    </row>
    <row r="25" spans="1:31" x14ac:dyDescent="0.15">
      <c r="A25" s="91" t="s">
        <v>309</v>
      </c>
      <c r="B25" s="105">
        <f>IF(ISNUMBER(Interview!$J$490),Interview!$J$490,SUM(LEFT(Interview!$J$490),".5"))</f>
        <v>1.45</v>
      </c>
      <c r="C25" s="197">
        <f>Roadmap!M147</f>
        <v>0</v>
      </c>
      <c r="D25" s="48">
        <f t="shared" si="7"/>
        <v>0</v>
      </c>
      <c r="E25" s="197">
        <f>Roadmap!Q147</f>
        <v>0</v>
      </c>
      <c r="F25" s="48">
        <f t="shared" si="8"/>
        <v>0</v>
      </c>
      <c r="G25" s="197">
        <f>Roadmap!U147</f>
        <v>0</v>
      </c>
      <c r="H25" s="48">
        <f t="shared" si="9"/>
        <v>0</v>
      </c>
      <c r="I25" s="197">
        <f>Roadmap!Y147</f>
        <v>0.25</v>
      </c>
      <c r="J25" s="48">
        <f t="shared" si="10"/>
        <v>0.25</v>
      </c>
      <c r="K25" s="248">
        <f t="shared" si="0"/>
        <v>-1.2</v>
      </c>
      <c r="L25" s="206"/>
      <c r="M25" s="206"/>
      <c r="N25" s="206"/>
      <c r="O25" s="206"/>
      <c r="P25" s="206"/>
      <c r="Q25" s="206"/>
      <c r="R25" s="206"/>
      <c r="S25" s="206"/>
      <c r="T25" s="206"/>
      <c r="U25" s="206"/>
      <c r="V25" s="206"/>
      <c r="W25" s="252"/>
      <c r="X25" s="254"/>
      <c r="Z25" s="40" t="str">
        <f t="shared" si="1"/>
        <v>Environment Hardening</v>
      </c>
      <c r="AA25" s="128">
        <f t="shared" si="2"/>
        <v>0.25</v>
      </c>
      <c r="AB25" s="128">
        <f t="shared" si="3"/>
        <v>0</v>
      </c>
      <c r="AC25" s="128">
        <f t="shared" si="4"/>
        <v>0</v>
      </c>
      <c r="AD25" s="128">
        <f t="shared" si="5"/>
        <v>0</v>
      </c>
      <c r="AE25" s="128">
        <f t="shared" si="6"/>
        <v>1.45</v>
      </c>
    </row>
    <row r="26" spans="1:31" x14ac:dyDescent="0.15">
      <c r="A26" s="91" t="s">
        <v>7</v>
      </c>
      <c r="B26" s="105">
        <f>IF(ISNUMBER(Interview!$J$525),Interview!$J$525,SUM(LEFT(Interview!$J$525),".5"))</f>
        <v>1.1499999999999999</v>
      </c>
      <c r="C26" s="197">
        <f>Roadmap!M156</f>
        <v>0</v>
      </c>
      <c r="D26" s="48">
        <f t="shared" si="7"/>
        <v>0</v>
      </c>
      <c r="E26" s="197">
        <f>Roadmap!Q156</f>
        <v>0</v>
      </c>
      <c r="F26" s="48">
        <f t="shared" si="8"/>
        <v>0</v>
      </c>
      <c r="G26" s="197">
        <f>Roadmap!U156</f>
        <v>0</v>
      </c>
      <c r="H26" s="48">
        <f t="shared" si="9"/>
        <v>0</v>
      </c>
      <c r="I26" s="197">
        <f>Roadmap!Y156</f>
        <v>0.25</v>
      </c>
      <c r="J26" s="48">
        <f t="shared" si="10"/>
        <v>0.25</v>
      </c>
      <c r="K26" s="248">
        <f t="shared" si="0"/>
        <v>-0.89999999999999991</v>
      </c>
      <c r="L26" s="206" t="str">
        <f>A13</f>
        <v>Policy &amp; Compliance</v>
      </c>
      <c r="M26" s="206"/>
      <c r="N26" s="206"/>
      <c r="O26" s="206"/>
      <c r="P26" s="206"/>
      <c r="Q26" s="206"/>
      <c r="R26" s="206"/>
      <c r="S26" s="206"/>
      <c r="T26" s="206"/>
      <c r="U26" s="206"/>
      <c r="V26" s="206"/>
      <c r="W26" s="252"/>
      <c r="X26" s="254"/>
      <c r="Z26" s="40" t="str">
        <f t="shared" si="1"/>
        <v>Operational Enablement</v>
      </c>
      <c r="AA26" s="128">
        <f t="shared" si="2"/>
        <v>0.25</v>
      </c>
      <c r="AB26" s="128">
        <f t="shared" si="3"/>
        <v>0</v>
      </c>
      <c r="AC26" s="128">
        <f t="shared" si="4"/>
        <v>0</v>
      </c>
      <c r="AD26" s="128">
        <f t="shared" si="5"/>
        <v>0</v>
      </c>
      <c r="AE26" s="128">
        <f t="shared" si="6"/>
        <v>1.1499999999999999</v>
      </c>
    </row>
    <row r="27" spans="1:31" ht="14" thickBot="1" x14ac:dyDescent="0.2">
      <c r="A27" s="92" t="s">
        <v>504</v>
      </c>
      <c r="B27" s="243">
        <f>IF(ISNUMBER(Interview!$J$563),Interview!$J$563,SUM(LEFT(Interview!$J$563),".5"))</f>
        <v>0.75</v>
      </c>
      <c r="C27" s="199">
        <f>Roadmap!M165</f>
        <v>2.5</v>
      </c>
      <c r="D27" s="51">
        <f t="shared" ref="D27" si="17">C27</f>
        <v>2.5</v>
      </c>
      <c r="E27" s="199">
        <f>Roadmap!Q165</f>
        <v>0</v>
      </c>
      <c r="F27" s="51">
        <f t="shared" ref="F27" si="18">E27</f>
        <v>0</v>
      </c>
      <c r="G27" s="199">
        <f>Roadmap!U165</f>
        <v>0</v>
      </c>
      <c r="H27" s="51">
        <f t="shared" ref="H27" si="19">G27</f>
        <v>0</v>
      </c>
      <c r="I27" s="199">
        <f>Roadmap!Y165</f>
        <v>0.1</v>
      </c>
      <c r="J27" s="51"/>
      <c r="K27" s="248">
        <f t="shared" si="0"/>
        <v>-0.65</v>
      </c>
      <c r="L27" s="206"/>
      <c r="M27" s="206"/>
      <c r="N27" s="206"/>
      <c r="O27" s="206"/>
      <c r="P27" s="206"/>
      <c r="Q27" s="206"/>
      <c r="R27" s="206"/>
      <c r="S27" s="206"/>
      <c r="T27" s="206"/>
      <c r="U27" s="206"/>
      <c r="V27" s="206"/>
      <c r="W27" s="252"/>
      <c r="X27" s="254"/>
      <c r="Z27" s="40" t="str">
        <f t="shared" si="1"/>
        <v>Lifecycle Security Monitoring</v>
      </c>
      <c r="AA27" s="128">
        <f t="shared" si="2"/>
        <v>0.1</v>
      </c>
      <c r="AB27" s="128">
        <f t="shared" si="3"/>
        <v>0</v>
      </c>
      <c r="AC27" s="128">
        <f t="shared" si="4"/>
        <v>0</v>
      </c>
      <c r="AD27" s="128">
        <f t="shared" si="5"/>
        <v>2.5</v>
      </c>
      <c r="AE27" s="128">
        <f t="shared" si="6"/>
        <v>0.75</v>
      </c>
    </row>
    <row r="28" spans="1:31" x14ac:dyDescent="0.15">
      <c r="A28" s="91"/>
      <c r="B28" s="241"/>
      <c r="C28" s="197"/>
      <c r="D28" s="48"/>
      <c r="E28" s="197"/>
      <c r="F28" s="48"/>
      <c r="G28" s="197"/>
      <c r="H28" s="48"/>
      <c r="I28" s="197"/>
      <c r="J28" s="48"/>
      <c r="K28" s="249"/>
      <c r="M28" s="206"/>
      <c r="N28" s="206"/>
      <c r="O28" s="206"/>
      <c r="P28" s="206"/>
      <c r="Q28" s="206"/>
      <c r="R28" s="206"/>
      <c r="S28" s="206"/>
      <c r="T28" s="206"/>
      <c r="U28" s="206"/>
      <c r="V28" s="206"/>
      <c r="W28" s="252"/>
      <c r="X28" s="254"/>
    </row>
    <row r="29" spans="1:31" x14ac:dyDescent="0.15">
      <c r="B29" s="52" t="s">
        <v>397</v>
      </c>
      <c r="C29" s="128">
        <f>SUM(C12:C27)-SUM(B12:B27)</f>
        <v>-7.4666666666666641</v>
      </c>
      <c r="D29" s="128"/>
      <c r="E29" s="128">
        <f>SUM(E12:E27)-SUM(C12:C27)</f>
        <v>-3.0999999999999996</v>
      </c>
      <c r="F29" s="128"/>
      <c r="G29" s="128">
        <f>SUM(G12:G27)-SUM(E12:E27)</f>
        <v>-1.2500000000000004</v>
      </c>
      <c r="H29" s="128"/>
      <c r="I29" s="128">
        <f>SUM(I12:I27)-SUM(G12:G27)</f>
        <v>3.9499999999999997</v>
      </c>
      <c r="J29" s="128"/>
      <c r="K29" s="248">
        <f>SUM(K12:K27)</f>
        <v>-7.8666666666666654</v>
      </c>
      <c r="L29" s="206"/>
      <c r="M29" s="206"/>
      <c r="N29" s="206"/>
      <c r="O29" s="206"/>
      <c r="P29" s="206"/>
      <c r="Q29" s="206"/>
      <c r="R29" s="206"/>
      <c r="S29" s="206"/>
      <c r="T29" s="206"/>
      <c r="U29" s="206"/>
      <c r="V29" s="206"/>
      <c r="W29" s="252"/>
      <c r="X29" s="254"/>
    </row>
    <row r="30" spans="1:31" x14ac:dyDescent="0.15">
      <c r="B30" s="52"/>
      <c r="C30" s="53">
        <f>C29/$K$29</f>
        <v>0.94915254237288116</v>
      </c>
      <c r="E30" s="53">
        <f>E29/$K$29</f>
        <v>0.3940677966101695</v>
      </c>
      <c r="G30" s="53">
        <f>G29/$K$29</f>
        <v>0.15889830508474584</v>
      </c>
      <c r="I30" s="53">
        <f>I29/$K$29</f>
        <v>-0.5021186440677966</v>
      </c>
      <c r="K30" s="250">
        <f>1-K29/24</f>
        <v>1.3277777777777777</v>
      </c>
      <c r="L30" s="206"/>
      <c r="M30" s="206"/>
      <c r="N30" s="206"/>
      <c r="O30" s="206"/>
      <c r="P30" s="206"/>
      <c r="Q30" s="206"/>
      <c r="R30" s="206"/>
      <c r="S30" s="206"/>
      <c r="T30" s="206"/>
      <c r="U30" s="206"/>
      <c r="V30" s="206"/>
      <c r="W30" s="252"/>
      <c r="X30" s="254"/>
    </row>
    <row r="31" spans="1:31" x14ac:dyDescent="0.15">
      <c r="B31" s="52"/>
      <c r="K31" s="249"/>
      <c r="L31" s="206"/>
      <c r="M31" s="206"/>
      <c r="N31" s="206"/>
      <c r="O31" s="206"/>
      <c r="P31" s="206"/>
      <c r="Q31" s="206"/>
      <c r="R31" s="206"/>
      <c r="S31" s="206"/>
      <c r="T31" s="206"/>
      <c r="U31" s="206"/>
      <c r="V31" s="206"/>
      <c r="W31" s="252"/>
      <c r="X31" s="254"/>
    </row>
    <row r="32" spans="1:31" ht="14" thickBot="1" x14ac:dyDescent="0.2">
      <c r="K32" s="249"/>
      <c r="L32" s="206"/>
      <c r="M32" s="206"/>
      <c r="N32" s="206"/>
      <c r="O32" s="206"/>
      <c r="P32" s="206"/>
      <c r="Q32" s="206"/>
      <c r="R32" s="206"/>
      <c r="S32" s="206"/>
      <c r="T32" s="206"/>
      <c r="U32" s="206"/>
      <c r="V32" s="206"/>
      <c r="W32" s="252"/>
      <c r="X32" s="254"/>
    </row>
    <row r="33" spans="1:24" x14ac:dyDescent="0.15">
      <c r="A33" s="54" t="s">
        <v>398</v>
      </c>
      <c r="B33" s="55">
        <v>0</v>
      </c>
      <c r="K33" s="249"/>
      <c r="L33" s="206"/>
      <c r="M33" s="206"/>
      <c r="N33" s="206"/>
      <c r="O33" s="206"/>
      <c r="P33" s="206"/>
      <c r="Q33" s="206"/>
      <c r="R33" s="206"/>
      <c r="S33" s="206"/>
      <c r="T33" s="206"/>
      <c r="U33" s="206"/>
      <c r="V33" s="206"/>
      <c r="W33" s="252"/>
      <c r="X33" s="254"/>
    </row>
    <row r="34" spans="1:24" x14ac:dyDescent="0.15">
      <c r="A34" s="56"/>
      <c r="B34" s="57">
        <v>0.5</v>
      </c>
      <c r="K34" s="249"/>
      <c r="L34" s="206" t="str">
        <f>A14</f>
        <v>Education &amp; Guidance</v>
      </c>
      <c r="M34" s="206"/>
      <c r="N34" s="206"/>
      <c r="O34" s="206"/>
      <c r="P34" s="206"/>
      <c r="Q34" s="206"/>
      <c r="R34" s="206"/>
      <c r="S34" s="206"/>
      <c r="T34" s="206"/>
      <c r="U34" s="206"/>
      <c r="V34" s="206"/>
      <c r="W34" s="252"/>
      <c r="X34" s="254"/>
    </row>
    <row r="35" spans="1:24" x14ac:dyDescent="0.15">
      <c r="A35" s="56"/>
      <c r="B35" s="57">
        <v>1</v>
      </c>
      <c r="K35" s="249"/>
      <c r="M35" s="206"/>
      <c r="N35" s="206"/>
      <c r="O35" s="206"/>
      <c r="P35" s="206"/>
      <c r="Q35" s="206"/>
      <c r="R35" s="206"/>
      <c r="S35" s="206"/>
      <c r="T35" s="206"/>
      <c r="U35" s="206"/>
      <c r="V35" s="206"/>
      <c r="W35" s="252"/>
      <c r="X35" s="254"/>
    </row>
    <row r="36" spans="1:24" x14ac:dyDescent="0.15">
      <c r="A36" s="56"/>
      <c r="B36" s="57">
        <v>1.5</v>
      </c>
      <c r="K36" s="249"/>
      <c r="L36" s="206"/>
      <c r="M36" s="206"/>
      <c r="N36" s="206"/>
      <c r="O36" s="206"/>
      <c r="P36" s="206"/>
      <c r="Q36" s="206"/>
      <c r="R36" s="206"/>
      <c r="S36" s="206"/>
      <c r="T36" s="206"/>
      <c r="U36" s="206"/>
      <c r="V36" s="206"/>
      <c r="W36" s="252"/>
      <c r="X36" s="254"/>
    </row>
    <row r="37" spans="1:24" x14ac:dyDescent="0.15">
      <c r="A37" s="56"/>
      <c r="B37" s="57">
        <v>2</v>
      </c>
      <c r="K37" s="249"/>
      <c r="L37" s="206"/>
      <c r="M37" s="206"/>
      <c r="N37" s="206"/>
      <c r="O37" s="206"/>
      <c r="P37" s="206"/>
      <c r="Q37" s="206"/>
      <c r="R37" s="206"/>
      <c r="S37" s="206"/>
      <c r="T37" s="206"/>
      <c r="U37" s="206"/>
      <c r="V37" s="206"/>
      <c r="W37" s="252"/>
      <c r="X37" s="254"/>
    </row>
    <row r="38" spans="1:24" x14ac:dyDescent="0.15">
      <c r="A38" s="56"/>
      <c r="B38" s="57">
        <v>2.5</v>
      </c>
      <c r="K38" s="249"/>
      <c r="L38" s="206"/>
      <c r="M38" s="206"/>
      <c r="N38" s="206"/>
      <c r="O38" s="206"/>
      <c r="P38" s="206"/>
      <c r="Q38" s="206"/>
      <c r="R38" s="206"/>
      <c r="S38" s="206"/>
      <c r="T38" s="206"/>
      <c r="U38" s="206"/>
      <c r="V38" s="206"/>
      <c r="W38" s="252"/>
      <c r="X38" s="254"/>
    </row>
    <row r="39" spans="1:24" ht="14" thickBot="1" x14ac:dyDescent="0.2">
      <c r="A39" s="58"/>
      <c r="B39" s="59">
        <v>3</v>
      </c>
      <c r="K39" s="249"/>
      <c r="L39" s="206"/>
      <c r="M39" s="206"/>
      <c r="N39" s="206"/>
      <c r="O39" s="206"/>
      <c r="P39" s="206"/>
      <c r="Q39" s="206"/>
      <c r="R39" s="206"/>
      <c r="S39" s="206"/>
      <c r="T39" s="206"/>
      <c r="U39" s="206"/>
      <c r="V39" s="206"/>
      <c r="W39" s="252"/>
      <c r="X39" s="254"/>
    </row>
    <row r="40" spans="1:24" x14ac:dyDescent="0.15">
      <c r="K40" s="249"/>
      <c r="L40" s="206"/>
      <c r="M40" s="206"/>
      <c r="N40" s="206"/>
      <c r="O40" s="206"/>
      <c r="P40" s="206"/>
      <c r="Q40" s="206"/>
      <c r="R40" s="206"/>
      <c r="S40" s="206"/>
      <c r="T40" s="206"/>
      <c r="U40" s="206"/>
      <c r="V40" s="206"/>
      <c r="W40" s="252"/>
      <c r="X40" s="254"/>
    </row>
    <row r="41" spans="1:24" x14ac:dyDescent="0.15">
      <c r="K41" s="249"/>
      <c r="L41" s="206"/>
      <c r="M41" s="206"/>
      <c r="N41" s="206"/>
      <c r="O41" s="206"/>
      <c r="P41" s="206"/>
      <c r="Q41" s="206"/>
      <c r="R41" s="206"/>
      <c r="S41" s="206"/>
      <c r="T41" s="206"/>
      <c r="U41" s="206"/>
      <c r="V41" s="206"/>
      <c r="W41" s="252"/>
      <c r="X41" s="254"/>
    </row>
    <row r="42" spans="1:24" x14ac:dyDescent="0.15">
      <c r="K42" s="249"/>
      <c r="L42" s="40" t="str">
        <f>A15</f>
        <v>Lifecycle Security Culture</v>
      </c>
      <c r="M42" s="206"/>
      <c r="N42" s="206"/>
      <c r="O42" s="206"/>
      <c r="P42" s="206"/>
      <c r="Q42" s="206"/>
      <c r="R42" s="206"/>
      <c r="S42" s="206"/>
      <c r="T42" s="206"/>
      <c r="U42" s="206"/>
      <c r="V42" s="206"/>
      <c r="W42" s="252"/>
      <c r="X42" s="254"/>
    </row>
    <row r="43" spans="1:24" x14ac:dyDescent="0.15">
      <c r="K43" s="249"/>
      <c r="L43" s="206"/>
      <c r="M43" s="206"/>
      <c r="N43" s="206"/>
      <c r="O43" s="206"/>
      <c r="P43" s="206"/>
      <c r="Q43" s="206"/>
      <c r="R43" s="206"/>
      <c r="S43" s="206"/>
      <c r="T43" s="206"/>
      <c r="U43" s="206"/>
      <c r="V43" s="206"/>
      <c r="W43" s="252"/>
      <c r="X43" s="254"/>
    </row>
    <row r="44" spans="1:24" x14ac:dyDescent="0.15">
      <c r="K44" s="249"/>
      <c r="L44" s="206"/>
      <c r="M44" s="206"/>
      <c r="N44" s="206"/>
      <c r="O44" s="206"/>
      <c r="P44" s="206"/>
      <c r="Q44" s="206"/>
      <c r="R44" s="206"/>
      <c r="S44" s="206"/>
      <c r="T44" s="206"/>
      <c r="U44" s="206"/>
      <c r="V44" s="206"/>
      <c r="W44" s="252"/>
      <c r="X44" s="254"/>
    </row>
    <row r="45" spans="1:24" x14ac:dyDescent="0.15">
      <c r="K45" s="249"/>
      <c r="L45" s="206"/>
      <c r="M45" s="206"/>
      <c r="N45" s="206"/>
      <c r="O45" s="206"/>
      <c r="P45" s="206"/>
      <c r="Q45" s="206"/>
      <c r="R45" s="206"/>
      <c r="S45" s="206"/>
      <c r="T45" s="206"/>
      <c r="U45" s="206"/>
      <c r="V45" s="206"/>
      <c r="W45" s="252"/>
      <c r="X45" s="254"/>
    </row>
    <row r="46" spans="1:24" x14ac:dyDescent="0.15">
      <c r="K46" s="249"/>
      <c r="L46" s="206"/>
      <c r="M46" s="206"/>
      <c r="N46" s="206"/>
      <c r="O46" s="206"/>
      <c r="P46" s="206"/>
      <c r="Q46" s="206"/>
      <c r="R46" s="206"/>
      <c r="S46" s="206"/>
      <c r="T46" s="206"/>
      <c r="U46" s="206"/>
      <c r="V46" s="206"/>
      <c r="W46" s="252"/>
      <c r="X46" s="254"/>
    </row>
    <row r="47" spans="1:24" x14ac:dyDescent="0.15">
      <c r="K47" s="249"/>
      <c r="L47" s="206"/>
      <c r="M47" s="206"/>
      <c r="N47" s="206"/>
      <c r="O47" s="206"/>
      <c r="P47" s="206"/>
      <c r="Q47" s="206"/>
      <c r="R47" s="206"/>
      <c r="S47" s="206"/>
      <c r="T47" s="206"/>
      <c r="U47" s="206"/>
      <c r="V47" s="206"/>
      <c r="W47" s="252"/>
      <c r="X47" s="254"/>
    </row>
    <row r="48" spans="1:24" x14ac:dyDescent="0.15">
      <c r="K48" s="249"/>
      <c r="L48" s="206"/>
      <c r="M48" s="206"/>
      <c r="N48" s="206"/>
      <c r="O48" s="206"/>
      <c r="P48" s="206"/>
      <c r="Q48" s="206"/>
      <c r="R48" s="206"/>
      <c r="S48" s="206"/>
      <c r="T48" s="206"/>
      <c r="U48" s="206"/>
      <c r="V48" s="206"/>
      <c r="W48" s="252"/>
      <c r="X48" s="254"/>
    </row>
    <row r="49" spans="11:24" x14ac:dyDescent="0.15">
      <c r="K49" s="249"/>
      <c r="M49" s="206"/>
      <c r="N49" s="206"/>
      <c r="O49" s="206"/>
      <c r="P49" s="206"/>
      <c r="Q49" s="206"/>
      <c r="R49" s="206"/>
      <c r="S49" s="206"/>
      <c r="T49" s="206"/>
      <c r="U49" s="206"/>
      <c r="V49" s="206"/>
      <c r="W49" s="252"/>
      <c r="X49" s="254"/>
    </row>
    <row r="50" spans="11:24" x14ac:dyDescent="0.15">
      <c r="K50" s="249"/>
      <c r="L50" s="206" t="str">
        <f>A16</f>
        <v>Threat Assessment</v>
      </c>
      <c r="M50" s="206"/>
      <c r="N50" s="206"/>
      <c r="O50" s="206"/>
      <c r="P50" s="206"/>
      <c r="Q50" s="206"/>
      <c r="R50" s="206"/>
      <c r="S50" s="206"/>
      <c r="T50" s="206"/>
      <c r="U50" s="206"/>
      <c r="V50" s="206"/>
      <c r="W50" s="252"/>
      <c r="X50" s="254"/>
    </row>
    <row r="51" spans="11:24" x14ac:dyDescent="0.15">
      <c r="K51" s="249"/>
      <c r="L51" s="206"/>
      <c r="M51" s="206"/>
      <c r="N51" s="206"/>
      <c r="O51" s="206"/>
      <c r="P51" s="206"/>
      <c r="Q51" s="206"/>
      <c r="R51" s="206"/>
      <c r="S51" s="206"/>
      <c r="T51" s="206"/>
      <c r="U51" s="206"/>
      <c r="V51" s="206"/>
      <c r="W51" s="252"/>
      <c r="X51" s="254"/>
    </row>
    <row r="52" spans="11:24" x14ac:dyDescent="0.15">
      <c r="K52" s="249"/>
      <c r="L52" s="206"/>
      <c r="M52" s="206"/>
      <c r="N52" s="206"/>
      <c r="O52" s="206"/>
      <c r="P52" s="206"/>
      <c r="Q52" s="206"/>
      <c r="R52" s="206"/>
      <c r="S52" s="206"/>
      <c r="T52" s="206"/>
      <c r="U52" s="206"/>
      <c r="V52" s="206"/>
      <c r="W52" s="252"/>
      <c r="X52" s="254"/>
    </row>
    <row r="53" spans="11:24" x14ac:dyDescent="0.15">
      <c r="K53" s="249"/>
      <c r="L53" s="206"/>
      <c r="M53" s="206"/>
      <c r="N53" s="206"/>
      <c r="O53" s="206"/>
      <c r="P53" s="206"/>
      <c r="Q53" s="206"/>
      <c r="R53" s="206"/>
      <c r="S53" s="206"/>
      <c r="T53" s="206"/>
      <c r="U53" s="206"/>
      <c r="V53" s="206"/>
      <c r="W53" s="252"/>
      <c r="X53" s="254"/>
    </row>
    <row r="54" spans="11:24" x14ac:dyDescent="0.15">
      <c r="K54" s="249"/>
      <c r="L54" s="206"/>
      <c r="M54" s="206"/>
      <c r="N54" s="206"/>
      <c r="O54" s="206"/>
      <c r="P54" s="206"/>
      <c r="Q54" s="206"/>
      <c r="R54" s="206"/>
      <c r="S54" s="206"/>
      <c r="T54" s="206"/>
      <c r="U54" s="206"/>
      <c r="V54" s="206"/>
      <c r="W54" s="252"/>
      <c r="X54" s="254"/>
    </row>
    <row r="55" spans="11:24" x14ac:dyDescent="0.15">
      <c r="K55" s="249"/>
      <c r="L55" s="206"/>
      <c r="M55" s="206"/>
      <c r="N55" s="206"/>
      <c r="O55" s="206"/>
      <c r="P55" s="206"/>
      <c r="Q55" s="206"/>
      <c r="R55" s="206"/>
      <c r="S55" s="206"/>
      <c r="T55" s="206"/>
      <c r="U55" s="206"/>
      <c r="V55" s="206"/>
      <c r="W55" s="252"/>
      <c r="X55" s="254"/>
    </row>
    <row r="56" spans="11:24" x14ac:dyDescent="0.15">
      <c r="K56" s="249"/>
      <c r="M56" s="206"/>
      <c r="N56" s="206"/>
      <c r="O56" s="206"/>
      <c r="P56" s="206"/>
      <c r="Q56" s="206"/>
      <c r="R56" s="206"/>
      <c r="S56" s="206"/>
      <c r="T56" s="206"/>
      <c r="U56" s="206"/>
      <c r="V56" s="206"/>
      <c r="W56" s="252"/>
      <c r="X56" s="254"/>
    </row>
    <row r="57" spans="11:24" x14ac:dyDescent="0.15">
      <c r="K57" s="249"/>
      <c r="L57" s="206"/>
      <c r="M57" s="206"/>
      <c r="N57" s="206"/>
      <c r="O57" s="206"/>
      <c r="P57" s="206"/>
      <c r="Q57" s="206"/>
      <c r="R57" s="206"/>
      <c r="S57" s="206"/>
      <c r="T57" s="206"/>
      <c r="U57" s="206"/>
      <c r="V57" s="206"/>
      <c r="W57" s="252"/>
      <c r="X57" s="254"/>
    </row>
    <row r="58" spans="11:24" x14ac:dyDescent="0.15">
      <c r="K58" s="249"/>
      <c r="L58" s="206" t="str">
        <f>A17</f>
        <v>Security Requirements</v>
      </c>
      <c r="M58" s="206"/>
      <c r="N58" s="206"/>
      <c r="O58" s="206"/>
      <c r="P58" s="206"/>
      <c r="Q58" s="206"/>
      <c r="R58" s="206"/>
      <c r="S58" s="206"/>
      <c r="T58" s="206"/>
      <c r="U58" s="206"/>
      <c r="V58" s="206"/>
      <c r="W58" s="252"/>
      <c r="X58" s="254"/>
    </row>
    <row r="59" spans="11:24" x14ac:dyDescent="0.15">
      <c r="K59" s="249"/>
      <c r="L59" s="206"/>
      <c r="M59" s="206"/>
      <c r="N59" s="206"/>
      <c r="O59" s="206"/>
      <c r="P59" s="206"/>
      <c r="Q59" s="206"/>
      <c r="R59" s="206"/>
      <c r="S59" s="206"/>
      <c r="T59" s="206"/>
      <c r="U59" s="206"/>
      <c r="V59" s="206"/>
      <c r="W59" s="252"/>
      <c r="X59" s="254"/>
    </row>
    <row r="60" spans="11:24" x14ac:dyDescent="0.15">
      <c r="K60" s="249"/>
      <c r="L60" s="206"/>
      <c r="M60" s="206"/>
      <c r="N60" s="206"/>
      <c r="O60" s="206"/>
      <c r="P60" s="206"/>
      <c r="Q60" s="206"/>
      <c r="R60" s="206"/>
      <c r="S60" s="206"/>
      <c r="T60" s="206"/>
      <c r="U60" s="206"/>
      <c r="V60" s="206"/>
      <c r="W60" s="252"/>
      <c r="X60" s="254"/>
    </row>
    <row r="61" spans="11:24" x14ac:dyDescent="0.15">
      <c r="K61" s="249"/>
      <c r="L61" s="206"/>
      <c r="M61" s="206"/>
      <c r="N61" s="206"/>
      <c r="O61" s="206"/>
      <c r="P61" s="206"/>
      <c r="Q61" s="206"/>
      <c r="R61" s="206"/>
      <c r="S61" s="206"/>
      <c r="T61" s="206"/>
      <c r="U61" s="206"/>
      <c r="V61" s="206"/>
      <c r="W61" s="252"/>
      <c r="X61" s="254"/>
    </row>
    <row r="62" spans="11:24" x14ac:dyDescent="0.15">
      <c r="K62" s="249"/>
      <c r="L62" s="206"/>
      <c r="M62" s="206"/>
      <c r="N62" s="206"/>
      <c r="O62" s="206"/>
      <c r="P62" s="206"/>
      <c r="Q62" s="206"/>
      <c r="R62" s="206"/>
      <c r="S62" s="206"/>
      <c r="T62" s="206"/>
      <c r="U62" s="206"/>
      <c r="V62" s="206"/>
      <c r="W62" s="252"/>
      <c r="X62" s="254"/>
    </row>
    <row r="63" spans="11:24" x14ac:dyDescent="0.15">
      <c r="K63" s="249"/>
      <c r="L63" s="206"/>
      <c r="M63" s="206"/>
      <c r="N63" s="206"/>
      <c r="O63" s="206"/>
      <c r="P63" s="206"/>
      <c r="Q63" s="206"/>
      <c r="R63" s="206"/>
      <c r="S63" s="206"/>
      <c r="T63" s="206"/>
      <c r="U63" s="206"/>
      <c r="V63" s="206"/>
      <c r="W63" s="252"/>
      <c r="X63" s="254"/>
    </row>
    <row r="64" spans="11:24" x14ac:dyDescent="0.15">
      <c r="K64" s="249"/>
      <c r="M64" s="206"/>
      <c r="N64" s="206"/>
      <c r="O64" s="206"/>
      <c r="P64" s="206"/>
      <c r="Q64" s="206"/>
      <c r="R64" s="206"/>
      <c r="S64" s="206"/>
      <c r="T64" s="206"/>
      <c r="U64" s="206"/>
      <c r="V64" s="206"/>
      <c r="W64" s="252"/>
      <c r="X64" s="254"/>
    </row>
    <row r="65" spans="11:24" x14ac:dyDescent="0.15">
      <c r="K65" s="249"/>
      <c r="L65" s="206"/>
      <c r="M65" s="206"/>
      <c r="N65" s="206"/>
      <c r="O65" s="206"/>
      <c r="P65" s="206"/>
      <c r="Q65" s="206"/>
      <c r="R65" s="206"/>
      <c r="S65" s="206"/>
      <c r="T65" s="206"/>
      <c r="U65" s="206"/>
      <c r="V65" s="206"/>
      <c r="W65" s="252"/>
      <c r="X65" s="254"/>
    </row>
    <row r="66" spans="11:24" x14ac:dyDescent="0.15">
      <c r="K66" s="249"/>
      <c r="L66" s="40" t="str">
        <f>A18</f>
        <v>Secure Architecture</v>
      </c>
      <c r="M66" s="206"/>
      <c r="N66" s="206"/>
      <c r="O66" s="206"/>
      <c r="P66" s="206"/>
      <c r="Q66" s="206"/>
      <c r="R66" s="206"/>
      <c r="S66" s="206"/>
      <c r="T66" s="206"/>
      <c r="U66" s="206"/>
      <c r="V66" s="206"/>
      <c r="W66" s="252"/>
      <c r="X66" s="254"/>
    </row>
    <row r="67" spans="11:24" x14ac:dyDescent="0.15">
      <c r="K67" s="249"/>
      <c r="L67" s="206"/>
      <c r="M67" s="206"/>
      <c r="N67" s="206"/>
      <c r="O67" s="206"/>
      <c r="P67" s="206"/>
      <c r="Q67" s="206"/>
      <c r="R67" s="206"/>
      <c r="S67" s="206"/>
      <c r="T67" s="206"/>
      <c r="U67" s="206"/>
      <c r="V67" s="206"/>
      <c r="W67" s="252"/>
      <c r="X67" s="254"/>
    </row>
    <row r="68" spans="11:24" x14ac:dyDescent="0.15">
      <c r="K68" s="249"/>
      <c r="L68" s="206"/>
      <c r="M68" s="206"/>
      <c r="N68" s="206"/>
      <c r="O68" s="206"/>
      <c r="P68" s="206"/>
      <c r="Q68" s="206"/>
      <c r="R68" s="206"/>
      <c r="S68" s="206"/>
      <c r="T68" s="206"/>
      <c r="U68" s="206"/>
      <c r="V68" s="206"/>
      <c r="W68" s="252"/>
      <c r="X68" s="254"/>
    </row>
    <row r="69" spans="11:24" x14ac:dyDescent="0.15">
      <c r="K69" s="249"/>
      <c r="L69" s="206"/>
      <c r="M69" s="206"/>
      <c r="N69" s="206"/>
      <c r="O69" s="206"/>
      <c r="P69" s="206"/>
      <c r="Q69" s="206"/>
      <c r="R69" s="206"/>
      <c r="S69" s="206"/>
      <c r="T69" s="206"/>
      <c r="U69" s="206"/>
      <c r="V69" s="206"/>
      <c r="W69" s="252"/>
      <c r="X69" s="254"/>
    </row>
    <row r="70" spans="11:24" x14ac:dyDescent="0.15">
      <c r="K70" s="249"/>
      <c r="L70" s="206"/>
      <c r="M70" s="206"/>
      <c r="N70" s="206"/>
      <c r="O70" s="206"/>
      <c r="P70" s="206"/>
      <c r="Q70" s="206"/>
      <c r="R70" s="206"/>
      <c r="S70" s="206"/>
      <c r="T70" s="206"/>
      <c r="U70" s="206"/>
      <c r="V70" s="206"/>
      <c r="W70" s="252"/>
      <c r="X70" s="254"/>
    </row>
    <row r="71" spans="11:24" x14ac:dyDescent="0.15">
      <c r="K71" s="249"/>
      <c r="L71" s="206"/>
      <c r="M71" s="206"/>
      <c r="N71" s="206"/>
      <c r="O71" s="206"/>
      <c r="P71" s="206"/>
      <c r="Q71" s="206"/>
      <c r="R71" s="206"/>
      <c r="S71" s="206"/>
      <c r="T71" s="206"/>
      <c r="U71" s="206"/>
      <c r="V71" s="206"/>
      <c r="W71" s="252"/>
      <c r="X71" s="254"/>
    </row>
    <row r="72" spans="11:24" x14ac:dyDescent="0.15">
      <c r="K72" s="249"/>
      <c r="L72" s="206"/>
      <c r="M72" s="206"/>
      <c r="N72" s="206"/>
      <c r="O72" s="206"/>
      <c r="P72" s="206"/>
      <c r="Q72" s="206"/>
      <c r="R72" s="206"/>
      <c r="S72" s="206"/>
      <c r="T72" s="206"/>
      <c r="U72" s="206"/>
      <c r="V72" s="206"/>
      <c r="W72" s="252"/>
      <c r="X72" s="254"/>
    </row>
    <row r="73" spans="11:24" x14ac:dyDescent="0.15">
      <c r="K73" s="249"/>
      <c r="M73" s="206"/>
      <c r="N73" s="206"/>
      <c r="O73" s="206"/>
      <c r="P73" s="206"/>
      <c r="Q73" s="206"/>
      <c r="R73" s="206"/>
      <c r="S73" s="206"/>
      <c r="T73" s="206"/>
      <c r="U73" s="206"/>
      <c r="V73" s="206"/>
      <c r="W73" s="252"/>
      <c r="X73" s="254"/>
    </row>
    <row r="74" spans="11:24" x14ac:dyDescent="0.15">
      <c r="K74" s="249"/>
      <c r="L74" s="206" t="str">
        <f>A19</f>
        <v>Lifecycle Security Design</v>
      </c>
      <c r="M74" s="206"/>
      <c r="N74" s="206"/>
      <c r="O74" s="206"/>
      <c r="P74" s="206"/>
      <c r="Q74" s="206"/>
      <c r="R74" s="206"/>
      <c r="S74" s="206"/>
      <c r="T74" s="206"/>
      <c r="U74" s="206"/>
      <c r="V74" s="206"/>
      <c r="W74" s="252"/>
      <c r="X74" s="254"/>
    </row>
    <row r="75" spans="11:24" x14ac:dyDescent="0.15">
      <c r="K75" s="249"/>
      <c r="L75" s="206"/>
      <c r="M75" s="206"/>
      <c r="N75" s="206"/>
      <c r="O75" s="206"/>
      <c r="P75" s="206"/>
      <c r="Q75" s="206"/>
      <c r="R75" s="206"/>
      <c r="S75" s="206"/>
      <c r="T75" s="206"/>
      <c r="U75" s="206"/>
      <c r="V75" s="206"/>
      <c r="W75" s="252"/>
      <c r="X75" s="254"/>
    </row>
    <row r="76" spans="11:24" x14ac:dyDescent="0.15">
      <c r="K76" s="249"/>
      <c r="L76" s="206"/>
      <c r="M76" s="206"/>
      <c r="N76" s="206"/>
      <c r="O76" s="206"/>
      <c r="P76" s="206"/>
      <c r="Q76" s="206"/>
      <c r="R76" s="206"/>
      <c r="S76" s="206"/>
      <c r="T76" s="206"/>
      <c r="U76" s="206"/>
      <c r="V76" s="206"/>
      <c r="W76" s="252"/>
      <c r="X76" s="254"/>
    </row>
    <row r="77" spans="11:24" x14ac:dyDescent="0.15">
      <c r="K77" s="249"/>
      <c r="L77" s="206"/>
      <c r="M77" s="206"/>
      <c r="N77" s="206"/>
      <c r="O77" s="206"/>
      <c r="P77" s="206"/>
      <c r="Q77" s="206"/>
      <c r="R77" s="206"/>
      <c r="S77" s="206"/>
      <c r="T77" s="206"/>
      <c r="U77" s="206"/>
      <c r="V77" s="206"/>
      <c r="W77" s="252"/>
      <c r="X77" s="254"/>
    </row>
    <row r="78" spans="11:24" x14ac:dyDescent="0.15">
      <c r="K78" s="249"/>
      <c r="L78" s="206"/>
      <c r="M78" s="206"/>
      <c r="N78" s="206"/>
      <c r="O78" s="206"/>
      <c r="P78" s="206"/>
      <c r="Q78" s="206"/>
      <c r="R78" s="206"/>
      <c r="S78" s="206"/>
      <c r="T78" s="206"/>
      <c r="U78" s="206"/>
      <c r="V78" s="206"/>
      <c r="W78" s="252"/>
      <c r="X78" s="254"/>
    </row>
    <row r="79" spans="11:24" x14ac:dyDescent="0.15">
      <c r="K79" s="249"/>
      <c r="L79" s="206"/>
      <c r="M79" s="206"/>
      <c r="N79" s="206"/>
      <c r="O79" s="206"/>
      <c r="P79" s="206"/>
      <c r="Q79" s="206"/>
      <c r="R79" s="206"/>
      <c r="S79" s="206"/>
      <c r="T79" s="206"/>
      <c r="U79" s="206"/>
      <c r="V79" s="206"/>
      <c r="W79" s="252"/>
      <c r="X79" s="254"/>
    </row>
    <row r="80" spans="11:24" x14ac:dyDescent="0.15">
      <c r="K80" s="249"/>
      <c r="M80" s="206"/>
      <c r="N80" s="206"/>
      <c r="O80" s="206"/>
      <c r="P80" s="206"/>
      <c r="Q80" s="206"/>
      <c r="R80" s="206"/>
      <c r="S80" s="206"/>
      <c r="T80" s="206"/>
      <c r="U80" s="206"/>
      <c r="V80" s="206"/>
      <c r="W80" s="252"/>
      <c r="X80" s="254"/>
    </row>
    <row r="81" spans="11:24" x14ac:dyDescent="0.15">
      <c r="K81" s="249"/>
      <c r="L81" s="206"/>
      <c r="M81" s="206"/>
      <c r="N81" s="206"/>
      <c r="O81" s="206"/>
      <c r="P81" s="206"/>
      <c r="Q81" s="206"/>
      <c r="R81" s="206"/>
      <c r="S81" s="206"/>
      <c r="T81" s="206"/>
      <c r="U81" s="206"/>
      <c r="V81" s="206"/>
      <c r="W81" s="252"/>
      <c r="X81" s="254"/>
    </row>
    <row r="82" spans="11:24" x14ac:dyDescent="0.15">
      <c r="K82" s="249"/>
      <c r="L82" s="206" t="str">
        <f>A20</f>
        <v>Design Analysis</v>
      </c>
      <c r="M82" s="206"/>
      <c r="N82" s="206"/>
      <c r="O82" s="206"/>
      <c r="P82" s="206"/>
      <c r="Q82" s="206"/>
      <c r="R82" s="206"/>
      <c r="S82" s="206"/>
      <c r="T82" s="206"/>
      <c r="U82" s="206"/>
      <c r="V82" s="206"/>
      <c r="W82" s="252"/>
      <c r="X82" s="254"/>
    </row>
    <row r="83" spans="11:24" x14ac:dyDescent="0.15">
      <c r="K83" s="249"/>
      <c r="L83" s="206"/>
      <c r="M83" s="206"/>
      <c r="N83" s="206"/>
      <c r="O83" s="206"/>
      <c r="P83" s="206"/>
      <c r="Q83" s="206"/>
      <c r="R83" s="206"/>
      <c r="S83" s="206"/>
      <c r="T83" s="206"/>
      <c r="U83" s="206"/>
      <c r="V83" s="206"/>
      <c r="W83" s="252"/>
      <c r="X83" s="254"/>
    </row>
    <row r="84" spans="11:24" x14ac:dyDescent="0.15">
      <c r="K84" s="249"/>
      <c r="L84" s="206"/>
      <c r="M84" s="206"/>
      <c r="N84" s="206"/>
      <c r="O84" s="206"/>
      <c r="P84" s="206"/>
      <c r="Q84" s="206"/>
      <c r="R84" s="206"/>
      <c r="S84" s="206"/>
      <c r="T84" s="206"/>
      <c r="U84" s="206"/>
      <c r="V84" s="206"/>
      <c r="W84" s="252"/>
      <c r="X84" s="254"/>
    </row>
    <row r="85" spans="11:24" x14ac:dyDescent="0.15">
      <c r="K85" s="249"/>
      <c r="L85" s="206"/>
      <c r="M85" s="206"/>
      <c r="N85" s="206"/>
      <c r="O85" s="206"/>
      <c r="P85" s="206"/>
      <c r="Q85" s="206"/>
      <c r="R85" s="206"/>
      <c r="S85" s="206"/>
      <c r="T85" s="206"/>
      <c r="U85" s="206"/>
      <c r="V85" s="206"/>
      <c r="W85" s="252"/>
      <c r="X85" s="254"/>
    </row>
    <row r="86" spans="11:24" x14ac:dyDescent="0.15">
      <c r="K86" s="249"/>
      <c r="L86" s="206"/>
      <c r="M86" s="206"/>
      <c r="N86" s="206"/>
      <c r="O86" s="206"/>
      <c r="P86" s="206"/>
      <c r="Q86" s="206"/>
      <c r="R86" s="206"/>
      <c r="S86" s="206"/>
      <c r="T86" s="206"/>
      <c r="U86" s="206"/>
      <c r="V86" s="206"/>
      <c r="W86" s="252"/>
      <c r="X86" s="254"/>
    </row>
    <row r="87" spans="11:24" x14ac:dyDescent="0.15">
      <c r="K87" s="249"/>
      <c r="L87" s="206"/>
      <c r="M87" s="206"/>
      <c r="N87" s="206"/>
      <c r="O87" s="206"/>
      <c r="P87" s="206"/>
      <c r="Q87" s="206"/>
      <c r="R87" s="206"/>
      <c r="S87" s="206"/>
      <c r="T87" s="206"/>
      <c r="U87" s="206"/>
      <c r="V87" s="206"/>
      <c r="W87" s="252"/>
      <c r="X87" s="254"/>
    </row>
    <row r="88" spans="11:24" x14ac:dyDescent="0.15">
      <c r="K88" s="249"/>
      <c r="M88" s="206"/>
      <c r="N88" s="206"/>
      <c r="O88" s="206"/>
      <c r="P88" s="206"/>
      <c r="Q88" s="206"/>
      <c r="R88" s="206"/>
      <c r="S88" s="206"/>
      <c r="T88" s="206"/>
      <c r="U88" s="206"/>
      <c r="V88" s="206"/>
      <c r="W88" s="252"/>
      <c r="X88" s="254"/>
    </row>
    <row r="89" spans="11:24" x14ac:dyDescent="0.15">
      <c r="K89" s="249"/>
      <c r="L89" s="206"/>
      <c r="M89" s="206"/>
      <c r="N89" s="206"/>
      <c r="O89" s="206"/>
      <c r="P89" s="206"/>
      <c r="Q89" s="206"/>
      <c r="R89" s="206"/>
      <c r="S89" s="206"/>
      <c r="T89" s="206"/>
      <c r="U89" s="206"/>
      <c r="V89" s="206"/>
      <c r="W89" s="252"/>
      <c r="X89" s="254"/>
    </row>
    <row r="90" spans="11:24" x14ac:dyDescent="0.15">
      <c r="K90" s="249"/>
      <c r="L90" s="206" t="str">
        <f>A21</f>
        <v>Implementation Review</v>
      </c>
      <c r="M90" s="206"/>
      <c r="N90" s="206"/>
      <c r="O90" s="206"/>
      <c r="P90" s="206"/>
      <c r="Q90" s="206"/>
      <c r="R90" s="206"/>
      <c r="S90" s="206"/>
      <c r="T90" s="206"/>
      <c r="U90" s="206"/>
      <c r="V90" s="206"/>
      <c r="W90" s="252"/>
      <c r="X90" s="254"/>
    </row>
    <row r="91" spans="11:24" x14ac:dyDescent="0.15">
      <c r="K91" s="249"/>
      <c r="L91" s="206"/>
      <c r="M91" s="206"/>
      <c r="N91" s="206"/>
      <c r="O91" s="206"/>
      <c r="P91" s="206"/>
      <c r="Q91" s="206"/>
      <c r="R91" s="206"/>
      <c r="S91" s="206"/>
      <c r="T91" s="206"/>
      <c r="U91" s="206"/>
      <c r="V91" s="206"/>
      <c r="W91" s="252"/>
      <c r="X91" s="254"/>
    </row>
    <row r="92" spans="11:24" x14ac:dyDescent="0.15">
      <c r="K92" s="249"/>
      <c r="L92" s="206"/>
      <c r="M92" s="206"/>
      <c r="N92" s="206"/>
      <c r="O92" s="206"/>
      <c r="P92" s="206"/>
      <c r="Q92" s="206"/>
      <c r="R92" s="206"/>
      <c r="S92" s="206"/>
      <c r="T92" s="206"/>
      <c r="U92" s="206"/>
      <c r="V92" s="206"/>
      <c r="W92" s="252"/>
      <c r="X92" s="254"/>
    </row>
    <row r="93" spans="11:24" x14ac:dyDescent="0.15">
      <c r="K93" s="249"/>
      <c r="L93" s="206"/>
      <c r="M93" s="206"/>
      <c r="N93" s="206"/>
      <c r="O93" s="206"/>
      <c r="P93" s="206"/>
      <c r="Q93" s="206"/>
      <c r="R93" s="206"/>
      <c r="S93" s="206"/>
      <c r="T93" s="206"/>
      <c r="U93" s="206"/>
      <c r="V93" s="206"/>
      <c r="W93" s="252"/>
      <c r="X93" s="254"/>
    </row>
    <row r="94" spans="11:24" x14ac:dyDescent="0.15">
      <c r="K94" s="249"/>
      <c r="L94" s="206"/>
      <c r="M94" s="206"/>
      <c r="N94" s="206"/>
      <c r="O94" s="206"/>
      <c r="P94" s="206"/>
      <c r="Q94" s="206"/>
      <c r="R94" s="206"/>
      <c r="S94" s="206"/>
      <c r="T94" s="206"/>
      <c r="U94" s="206"/>
      <c r="V94" s="206"/>
      <c r="W94" s="252"/>
      <c r="X94" s="254"/>
    </row>
    <row r="95" spans="11:24" x14ac:dyDescent="0.15">
      <c r="K95" s="249"/>
      <c r="L95" s="206"/>
      <c r="M95" s="206"/>
      <c r="N95" s="206"/>
      <c r="O95" s="206"/>
      <c r="P95" s="206"/>
      <c r="Q95" s="206"/>
      <c r="R95" s="206"/>
      <c r="S95" s="206"/>
      <c r="T95" s="206"/>
      <c r="U95" s="206"/>
      <c r="V95" s="206"/>
      <c r="W95" s="252"/>
      <c r="X95" s="254"/>
    </row>
    <row r="96" spans="11:24" x14ac:dyDescent="0.15">
      <c r="K96" s="249"/>
      <c r="M96" s="206"/>
      <c r="N96" s="206"/>
      <c r="O96" s="206"/>
      <c r="P96" s="206"/>
      <c r="Q96" s="206"/>
      <c r="R96" s="206"/>
      <c r="S96" s="206"/>
      <c r="T96" s="206"/>
      <c r="U96" s="206"/>
      <c r="V96" s="206"/>
      <c r="W96" s="252"/>
      <c r="X96" s="254"/>
    </row>
    <row r="97" spans="11:24" x14ac:dyDescent="0.15">
      <c r="K97" s="249"/>
      <c r="L97" s="206"/>
      <c r="M97" s="206"/>
      <c r="N97" s="206"/>
      <c r="O97" s="206"/>
      <c r="P97" s="206"/>
      <c r="Q97" s="206"/>
      <c r="R97" s="206"/>
      <c r="S97" s="206"/>
      <c r="T97" s="206"/>
      <c r="U97" s="206"/>
      <c r="V97" s="206"/>
      <c r="W97" s="252"/>
      <c r="X97" s="254"/>
    </row>
    <row r="98" spans="11:24" x14ac:dyDescent="0.15">
      <c r="K98" s="249"/>
      <c r="L98" s="206" t="str">
        <f>A22</f>
        <v>Security Testing</v>
      </c>
      <c r="M98" s="206"/>
      <c r="N98" s="206"/>
      <c r="O98" s="206"/>
      <c r="P98" s="206"/>
      <c r="Q98" s="206"/>
      <c r="R98" s="206"/>
      <c r="S98" s="206"/>
      <c r="T98" s="206"/>
      <c r="U98" s="206"/>
      <c r="V98" s="206"/>
      <c r="W98" s="252"/>
      <c r="X98" s="254"/>
    </row>
    <row r="99" spans="11:24" x14ac:dyDescent="0.15">
      <c r="K99" s="249"/>
      <c r="L99" s="206"/>
      <c r="M99" s="206"/>
      <c r="N99" s="206"/>
      <c r="O99" s="206"/>
      <c r="P99" s="206"/>
      <c r="Q99" s="206"/>
      <c r="R99" s="206"/>
      <c r="S99" s="206"/>
      <c r="T99" s="206"/>
      <c r="U99" s="206"/>
      <c r="V99" s="206"/>
      <c r="W99" s="252"/>
      <c r="X99" s="254"/>
    </row>
    <row r="100" spans="11:24" x14ac:dyDescent="0.15">
      <c r="K100" s="249"/>
      <c r="L100" s="206"/>
      <c r="M100" s="206"/>
      <c r="N100" s="206"/>
      <c r="O100" s="206"/>
      <c r="P100" s="206"/>
      <c r="Q100" s="206"/>
      <c r="R100" s="206"/>
      <c r="S100" s="206"/>
      <c r="T100" s="206"/>
      <c r="U100" s="206"/>
      <c r="V100" s="206"/>
      <c r="W100" s="252"/>
      <c r="X100" s="254"/>
    </row>
    <row r="101" spans="11:24" x14ac:dyDescent="0.15">
      <c r="K101" s="249"/>
      <c r="L101" s="206"/>
      <c r="M101" s="206"/>
      <c r="N101" s="206"/>
      <c r="O101" s="206"/>
      <c r="P101" s="206"/>
      <c r="Q101" s="206"/>
      <c r="R101" s="206"/>
      <c r="S101" s="206"/>
      <c r="T101" s="206"/>
      <c r="U101" s="206"/>
      <c r="V101" s="206"/>
      <c r="W101" s="252"/>
      <c r="X101" s="254"/>
    </row>
    <row r="102" spans="11:24" x14ac:dyDescent="0.15">
      <c r="K102" s="249"/>
      <c r="L102" s="206"/>
      <c r="M102" s="206"/>
      <c r="N102" s="206"/>
      <c r="O102" s="206"/>
      <c r="P102" s="206"/>
      <c r="Q102" s="206"/>
      <c r="R102" s="206"/>
      <c r="S102" s="206"/>
      <c r="T102" s="206"/>
      <c r="U102" s="206"/>
      <c r="V102" s="206"/>
      <c r="W102" s="252"/>
      <c r="X102" s="254"/>
    </row>
    <row r="103" spans="11:24" x14ac:dyDescent="0.15">
      <c r="K103" s="249"/>
      <c r="L103" s="244"/>
      <c r="M103" s="206"/>
      <c r="N103" s="206"/>
      <c r="O103" s="206"/>
      <c r="P103" s="206"/>
      <c r="Q103" s="206"/>
      <c r="R103" s="206"/>
      <c r="S103" s="206"/>
      <c r="T103" s="206"/>
      <c r="U103" s="206"/>
      <c r="V103" s="206"/>
      <c r="W103" s="252"/>
      <c r="X103" s="254"/>
    </row>
    <row r="104" spans="11:24" x14ac:dyDescent="0.15">
      <c r="K104" s="249"/>
      <c r="L104" s="56"/>
      <c r="M104" s="206"/>
      <c r="N104" s="206"/>
      <c r="O104" s="206"/>
      <c r="P104" s="206"/>
      <c r="Q104" s="206"/>
      <c r="R104" s="206"/>
      <c r="S104" s="206"/>
      <c r="T104" s="206"/>
      <c r="U104" s="206"/>
      <c r="V104" s="206"/>
      <c r="W104" s="252"/>
      <c r="X104" s="254"/>
    </row>
    <row r="105" spans="11:24" x14ac:dyDescent="0.15">
      <c r="K105" s="249"/>
      <c r="L105" s="244"/>
      <c r="M105" s="206"/>
      <c r="N105" s="206"/>
      <c r="O105" s="206"/>
      <c r="P105" s="206"/>
      <c r="Q105" s="206"/>
      <c r="R105" s="206"/>
      <c r="S105" s="206"/>
      <c r="T105" s="206"/>
      <c r="U105" s="206"/>
      <c r="V105" s="206"/>
      <c r="W105" s="252"/>
      <c r="X105" s="254"/>
    </row>
    <row r="106" spans="11:24" x14ac:dyDescent="0.15">
      <c r="K106" s="249"/>
      <c r="L106" s="245" t="str">
        <f>A23</f>
        <v>Lifecycle Security Penetration Testing</v>
      </c>
      <c r="M106" s="206"/>
      <c r="N106" s="206"/>
      <c r="O106" s="206"/>
      <c r="P106" s="206"/>
      <c r="Q106" s="206"/>
      <c r="R106" s="206"/>
      <c r="S106" s="206"/>
      <c r="T106" s="206"/>
      <c r="U106" s="206"/>
      <c r="V106" s="206"/>
      <c r="W106" s="252"/>
      <c r="X106" s="254"/>
    </row>
    <row r="107" spans="11:24" x14ac:dyDescent="0.15">
      <c r="K107" s="249"/>
      <c r="L107" s="245"/>
      <c r="M107" s="206"/>
      <c r="N107" s="206"/>
      <c r="O107" s="206"/>
      <c r="P107" s="206"/>
      <c r="Q107" s="206"/>
      <c r="R107" s="206"/>
      <c r="S107" s="206"/>
      <c r="T107" s="206"/>
      <c r="U107" s="206"/>
      <c r="V107" s="206"/>
      <c r="W107" s="252"/>
      <c r="X107" s="254"/>
    </row>
    <row r="108" spans="11:24" x14ac:dyDescent="0.15">
      <c r="K108" s="249"/>
      <c r="L108" s="245"/>
      <c r="M108" s="206"/>
      <c r="N108" s="206"/>
      <c r="O108" s="206"/>
      <c r="P108" s="206"/>
      <c r="Q108" s="206"/>
      <c r="R108" s="206"/>
      <c r="S108" s="206"/>
      <c r="T108" s="206"/>
      <c r="U108" s="206"/>
      <c r="V108" s="206"/>
      <c r="W108" s="252"/>
      <c r="X108" s="254"/>
    </row>
    <row r="109" spans="11:24" x14ac:dyDescent="0.15">
      <c r="K109" s="249"/>
      <c r="L109" s="245"/>
      <c r="M109" s="206"/>
      <c r="N109" s="206"/>
      <c r="O109" s="206"/>
      <c r="P109" s="206"/>
      <c r="Q109" s="206"/>
      <c r="R109" s="206"/>
      <c r="S109" s="206"/>
      <c r="T109" s="206"/>
      <c r="U109" s="206"/>
      <c r="V109" s="206"/>
      <c r="W109" s="252"/>
      <c r="X109" s="254"/>
    </row>
    <row r="110" spans="11:24" x14ac:dyDescent="0.15">
      <c r="K110" s="249"/>
      <c r="L110" s="245"/>
      <c r="M110" s="206"/>
      <c r="N110" s="206"/>
      <c r="O110" s="206"/>
      <c r="P110" s="206"/>
      <c r="Q110" s="206"/>
      <c r="R110" s="206"/>
      <c r="S110" s="206"/>
      <c r="T110" s="206"/>
      <c r="U110" s="206"/>
      <c r="V110" s="206"/>
      <c r="W110" s="252"/>
      <c r="X110" s="254"/>
    </row>
    <row r="111" spans="11:24" x14ac:dyDescent="0.15">
      <c r="K111" s="249"/>
      <c r="L111" s="245"/>
      <c r="M111" s="206"/>
      <c r="N111" s="206"/>
      <c r="O111" s="206"/>
      <c r="P111" s="206"/>
      <c r="Q111" s="206"/>
      <c r="R111" s="206"/>
      <c r="S111" s="206"/>
      <c r="T111" s="206"/>
      <c r="U111" s="206"/>
      <c r="V111" s="206"/>
      <c r="W111" s="252"/>
      <c r="X111" s="254"/>
    </row>
    <row r="112" spans="11:24" x14ac:dyDescent="0.15">
      <c r="K112" s="249"/>
      <c r="L112" s="245"/>
      <c r="M112" s="206"/>
      <c r="N112" s="206"/>
      <c r="O112" s="206"/>
      <c r="P112" s="206"/>
      <c r="Q112" s="206"/>
      <c r="R112" s="206"/>
      <c r="S112" s="206"/>
      <c r="T112" s="206"/>
      <c r="U112" s="206"/>
      <c r="V112" s="206"/>
      <c r="W112" s="252"/>
      <c r="X112" s="254"/>
    </row>
    <row r="113" spans="11:24" x14ac:dyDescent="0.15">
      <c r="K113" s="249"/>
      <c r="L113" s="245"/>
      <c r="M113" s="206"/>
      <c r="N113" s="206"/>
      <c r="O113" s="206"/>
      <c r="P113" s="206"/>
      <c r="Q113" s="206"/>
      <c r="R113" s="206"/>
      <c r="S113" s="206"/>
      <c r="T113" s="206"/>
      <c r="U113" s="206"/>
      <c r="V113" s="206"/>
      <c r="W113" s="252"/>
      <c r="X113" s="254"/>
    </row>
    <row r="114" spans="11:24" x14ac:dyDescent="0.15">
      <c r="K114" s="249"/>
      <c r="L114" s="244" t="str">
        <f>A24</f>
        <v>Issue Management</v>
      </c>
      <c r="M114" s="206"/>
      <c r="N114" s="206"/>
      <c r="O114" s="206"/>
      <c r="P114" s="206"/>
      <c r="Q114" s="206"/>
      <c r="R114" s="206"/>
      <c r="S114" s="206"/>
      <c r="T114" s="206"/>
      <c r="U114" s="206"/>
      <c r="V114" s="206"/>
      <c r="W114" s="252"/>
      <c r="X114" s="254"/>
    </row>
    <row r="115" spans="11:24" x14ac:dyDescent="0.15">
      <c r="K115" s="249"/>
      <c r="L115" s="244"/>
      <c r="M115" s="206"/>
      <c r="N115" s="206"/>
      <c r="O115" s="206"/>
      <c r="P115" s="206"/>
      <c r="Q115" s="206"/>
      <c r="R115" s="206"/>
      <c r="S115" s="206"/>
      <c r="T115" s="206"/>
      <c r="U115" s="206"/>
      <c r="V115" s="206"/>
      <c r="W115" s="252"/>
      <c r="X115" s="254"/>
    </row>
    <row r="116" spans="11:24" x14ac:dyDescent="0.15">
      <c r="K116" s="249"/>
      <c r="L116" s="244"/>
      <c r="M116" s="206"/>
      <c r="N116" s="206"/>
      <c r="O116" s="206"/>
      <c r="P116" s="206"/>
      <c r="Q116" s="206"/>
      <c r="R116" s="206"/>
      <c r="S116" s="206"/>
      <c r="T116" s="206"/>
      <c r="U116" s="206"/>
      <c r="V116" s="206"/>
      <c r="W116" s="252"/>
      <c r="X116" s="254"/>
    </row>
    <row r="117" spans="11:24" x14ac:dyDescent="0.15">
      <c r="K117" s="249"/>
      <c r="L117" s="244"/>
      <c r="M117" s="206"/>
      <c r="N117" s="206"/>
      <c r="O117" s="206"/>
      <c r="P117" s="206"/>
      <c r="Q117" s="206"/>
      <c r="R117" s="206"/>
      <c r="S117" s="206"/>
      <c r="T117" s="206"/>
      <c r="U117" s="206"/>
      <c r="V117" s="206"/>
      <c r="W117" s="252"/>
      <c r="X117" s="254"/>
    </row>
    <row r="118" spans="11:24" x14ac:dyDescent="0.15">
      <c r="K118" s="249"/>
      <c r="L118" s="244"/>
      <c r="M118" s="206"/>
      <c r="N118" s="206"/>
      <c r="O118" s="206"/>
      <c r="P118" s="206"/>
      <c r="Q118" s="206"/>
      <c r="R118" s="206"/>
      <c r="S118" s="206"/>
      <c r="T118" s="206"/>
      <c r="U118" s="206"/>
      <c r="V118" s="206"/>
      <c r="W118" s="252"/>
      <c r="X118" s="254"/>
    </row>
    <row r="119" spans="11:24" x14ac:dyDescent="0.15">
      <c r="K119" s="249"/>
      <c r="L119" s="244"/>
      <c r="M119" s="206"/>
      <c r="N119" s="206"/>
      <c r="O119" s="206"/>
      <c r="P119" s="206"/>
      <c r="Q119" s="206"/>
      <c r="R119" s="206"/>
      <c r="S119" s="206"/>
      <c r="T119" s="206"/>
      <c r="U119" s="206"/>
      <c r="V119" s="206"/>
      <c r="W119" s="252"/>
      <c r="X119" s="254"/>
    </row>
    <row r="120" spans="11:24" x14ac:dyDescent="0.15">
      <c r="K120" s="249"/>
      <c r="L120" s="245"/>
      <c r="M120" s="206"/>
      <c r="N120" s="206"/>
      <c r="O120" s="206"/>
      <c r="P120" s="206"/>
      <c r="Q120" s="206"/>
      <c r="R120" s="206"/>
      <c r="S120" s="206"/>
      <c r="T120" s="206"/>
      <c r="U120" s="206"/>
      <c r="V120" s="206"/>
      <c r="W120" s="252"/>
      <c r="X120" s="254"/>
    </row>
    <row r="121" spans="11:24" x14ac:dyDescent="0.15">
      <c r="K121" s="249"/>
      <c r="L121" s="244"/>
      <c r="M121" s="206"/>
      <c r="N121" s="206"/>
      <c r="O121" s="206"/>
      <c r="P121" s="206"/>
      <c r="Q121" s="206"/>
      <c r="R121" s="206"/>
      <c r="S121" s="206"/>
      <c r="T121" s="206"/>
      <c r="U121" s="206"/>
      <c r="V121" s="206"/>
      <c r="W121" s="252"/>
      <c r="X121" s="254"/>
    </row>
    <row r="122" spans="11:24" x14ac:dyDescent="0.15">
      <c r="K122" s="249"/>
      <c r="L122" s="244" t="str">
        <f>A25</f>
        <v>Environment Hardening</v>
      </c>
      <c r="M122" s="206"/>
      <c r="N122" s="206"/>
      <c r="O122" s="206"/>
      <c r="P122" s="206"/>
      <c r="Q122" s="206"/>
      <c r="R122" s="206"/>
      <c r="S122" s="206"/>
      <c r="T122" s="206"/>
      <c r="U122" s="206"/>
      <c r="V122" s="206"/>
      <c r="W122" s="252"/>
      <c r="X122" s="254"/>
    </row>
    <row r="123" spans="11:24" x14ac:dyDescent="0.15">
      <c r="K123" s="249"/>
      <c r="L123" s="244"/>
      <c r="M123" s="206"/>
      <c r="N123" s="206"/>
      <c r="O123" s="206"/>
      <c r="P123" s="206"/>
      <c r="Q123" s="206"/>
      <c r="R123" s="206"/>
      <c r="S123" s="206"/>
      <c r="T123" s="206"/>
      <c r="U123" s="206"/>
      <c r="V123" s="206"/>
      <c r="W123" s="252"/>
      <c r="X123" s="254"/>
    </row>
    <row r="124" spans="11:24" x14ac:dyDescent="0.15">
      <c r="K124" s="249"/>
      <c r="L124" s="244"/>
      <c r="M124" s="206"/>
      <c r="N124" s="206"/>
      <c r="O124" s="206"/>
      <c r="P124" s="206"/>
      <c r="Q124" s="206"/>
      <c r="R124" s="206"/>
      <c r="S124" s="206"/>
      <c r="T124" s="206"/>
      <c r="U124" s="206"/>
      <c r="V124" s="206"/>
      <c r="W124" s="252"/>
      <c r="X124" s="254"/>
    </row>
    <row r="125" spans="11:24" x14ac:dyDescent="0.15">
      <c r="K125" s="249"/>
      <c r="L125" s="244"/>
      <c r="M125" s="206"/>
      <c r="N125" s="206"/>
      <c r="O125" s="206"/>
      <c r="P125" s="206"/>
      <c r="Q125" s="206"/>
      <c r="R125" s="206"/>
      <c r="S125" s="206"/>
      <c r="T125" s="206"/>
      <c r="U125" s="206"/>
      <c r="V125" s="206"/>
      <c r="W125" s="252"/>
      <c r="X125" s="254"/>
    </row>
    <row r="126" spans="11:24" x14ac:dyDescent="0.15">
      <c r="K126" s="249"/>
      <c r="L126" s="244"/>
      <c r="M126" s="206"/>
      <c r="N126" s="206"/>
      <c r="O126" s="206"/>
      <c r="P126" s="206"/>
      <c r="Q126" s="206"/>
      <c r="R126" s="206"/>
      <c r="S126" s="206"/>
      <c r="T126" s="206"/>
      <c r="U126" s="206"/>
      <c r="V126" s="206"/>
      <c r="W126" s="252"/>
      <c r="X126" s="254"/>
    </row>
    <row r="127" spans="11:24" x14ac:dyDescent="0.15">
      <c r="K127" s="249"/>
      <c r="L127" s="244"/>
      <c r="M127" s="206"/>
      <c r="N127" s="206"/>
      <c r="O127" s="206"/>
      <c r="P127" s="206"/>
      <c r="Q127" s="206"/>
      <c r="R127" s="206"/>
      <c r="S127" s="206"/>
      <c r="T127" s="206"/>
      <c r="U127" s="206"/>
      <c r="V127" s="206"/>
      <c r="W127" s="252"/>
      <c r="X127" s="254"/>
    </row>
    <row r="128" spans="11:24" x14ac:dyDescent="0.15">
      <c r="K128" s="249"/>
      <c r="L128" s="244"/>
      <c r="M128" s="206"/>
      <c r="N128" s="206"/>
      <c r="O128" s="206"/>
      <c r="P128" s="206"/>
      <c r="Q128" s="206"/>
      <c r="R128" s="206"/>
      <c r="S128" s="206"/>
      <c r="T128" s="206"/>
      <c r="U128" s="206"/>
      <c r="V128" s="206"/>
      <c r="W128" s="252"/>
      <c r="X128" s="254"/>
    </row>
    <row r="129" spans="11:24" x14ac:dyDescent="0.15">
      <c r="K129" s="249"/>
      <c r="L129" s="245"/>
      <c r="M129" s="206"/>
      <c r="N129" s="206"/>
      <c r="O129" s="206"/>
      <c r="P129" s="206"/>
      <c r="Q129" s="206"/>
      <c r="R129" s="206"/>
      <c r="S129" s="206"/>
      <c r="T129" s="206"/>
      <c r="U129" s="206"/>
      <c r="V129" s="206"/>
      <c r="W129" s="252"/>
      <c r="X129" s="254"/>
    </row>
    <row r="130" spans="11:24" x14ac:dyDescent="0.15">
      <c r="K130" s="249"/>
      <c r="L130" s="244" t="str">
        <f>A26</f>
        <v>Operational Enablement</v>
      </c>
      <c r="M130" s="206"/>
      <c r="N130" s="206"/>
      <c r="O130" s="206"/>
      <c r="P130" s="206"/>
      <c r="Q130" s="206"/>
      <c r="R130" s="206"/>
      <c r="S130" s="206"/>
      <c r="T130" s="206"/>
      <c r="U130" s="206"/>
      <c r="V130" s="206"/>
      <c r="W130" s="252"/>
      <c r="X130" s="254"/>
    </row>
    <row r="131" spans="11:24" x14ac:dyDescent="0.15">
      <c r="K131" s="249"/>
      <c r="L131" s="245"/>
      <c r="M131" s="206"/>
      <c r="N131" s="206"/>
      <c r="O131" s="206"/>
      <c r="P131" s="206"/>
      <c r="Q131" s="206"/>
      <c r="R131" s="206"/>
      <c r="S131" s="206"/>
      <c r="T131" s="206"/>
      <c r="U131" s="206"/>
      <c r="V131" s="206"/>
      <c r="W131" s="252"/>
      <c r="X131" s="254"/>
    </row>
    <row r="132" spans="11:24" x14ac:dyDescent="0.15">
      <c r="K132" s="249"/>
      <c r="L132" s="245"/>
      <c r="M132" s="206"/>
      <c r="N132" s="206"/>
      <c r="O132" s="206"/>
      <c r="P132" s="206"/>
      <c r="Q132" s="206"/>
      <c r="R132" s="206"/>
      <c r="S132" s="206"/>
      <c r="T132" s="206"/>
      <c r="U132" s="206"/>
      <c r="V132" s="206"/>
      <c r="W132" s="252"/>
      <c r="X132" s="254"/>
    </row>
    <row r="133" spans="11:24" x14ac:dyDescent="0.15">
      <c r="K133" s="249"/>
      <c r="L133" s="245"/>
      <c r="M133" s="206"/>
      <c r="N133" s="206"/>
      <c r="O133" s="206"/>
      <c r="P133" s="206"/>
      <c r="Q133" s="206"/>
      <c r="R133" s="206"/>
      <c r="S133" s="206"/>
      <c r="T133" s="206"/>
      <c r="U133" s="206"/>
      <c r="V133" s="206"/>
      <c r="W133" s="252"/>
      <c r="X133" s="254"/>
    </row>
    <row r="134" spans="11:24" x14ac:dyDescent="0.15">
      <c r="K134" s="249"/>
      <c r="L134" s="245"/>
      <c r="M134" s="206"/>
      <c r="N134" s="206"/>
      <c r="O134" s="206"/>
      <c r="P134" s="206"/>
      <c r="Q134" s="206"/>
      <c r="R134" s="206"/>
      <c r="S134" s="206"/>
      <c r="T134" s="206"/>
      <c r="U134" s="206"/>
      <c r="V134" s="206"/>
      <c r="W134" s="252"/>
      <c r="X134" s="254"/>
    </row>
    <row r="135" spans="11:24" x14ac:dyDescent="0.15">
      <c r="K135" s="249"/>
      <c r="L135" s="245"/>
      <c r="M135" s="206"/>
      <c r="N135" s="206"/>
      <c r="O135" s="206"/>
      <c r="P135" s="206"/>
      <c r="Q135" s="206"/>
      <c r="R135" s="206"/>
      <c r="S135" s="206"/>
      <c r="T135" s="206"/>
      <c r="U135" s="206"/>
      <c r="V135" s="206"/>
      <c r="W135" s="252"/>
      <c r="X135" s="254"/>
    </row>
    <row r="136" spans="11:24" x14ac:dyDescent="0.15">
      <c r="K136" s="249"/>
      <c r="L136" s="245"/>
      <c r="M136" s="206"/>
      <c r="N136" s="206"/>
      <c r="O136" s="206"/>
      <c r="P136" s="206"/>
      <c r="Q136" s="206"/>
      <c r="R136" s="206"/>
      <c r="S136" s="206"/>
      <c r="T136" s="206"/>
      <c r="U136" s="206"/>
      <c r="V136" s="206"/>
      <c r="W136" s="252"/>
      <c r="X136" s="254"/>
    </row>
    <row r="137" spans="11:24" x14ac:dyDescent="0.15">
      <c r="K137" s="249"/>
      <c r="L137" s="245"/>
      <c r="M137" s="206"/>
      <c r="N137" s="206"/>
      <c r="O137" s="206"/>
      <c r="P137" s="206"/>
      <c r="Q137" s="206"/>
      <c r="R137" s="206"/>
      <c r="S137" s="206"/>
      <c r="T137" s="206"/>
      <c r="U137" s="206"/>
      <c r="V137" s="206"/>
      <c r="W137" s="252"/>
      <c r="X137" s="254"/>
    </row>
    <row r="138" spans="11:24" x14ac:dyDescent="0.15">
      <c r="K138" s="249"/>
      <c r="L138" s="56" t="str">
        <f>A27</f>
        <v>Lifecycle Security Monitoring</v>
      </c>
      <c r="M138" s="206"/>
      <c r="N138" s="206"/>
      <c r="O138" s="206"/>
      <c r="P138" s="206"/>
      <c r="Q138" s="206"/>
      <c r="R138" s="206"/>
      <c r="S138" s="206"/>
      <c r="T138" s="206"/>
      <c r="U138" s="206"/>
      <c r="V138" s="206"/>
      <c r="W138" s="252"/>
      <c r="X138" s="254"/>
    </row>
    <row r="139" spans="11:24" ht="14" thickBot="1" x14ac:dyDescent="0.2">
      <c r="K139" s="249"/>
      <c r="L139" s="207"/>
      <c r="M139" s="207"/>
      <c r="N139" s="207"/>
      <c r="O139" s="207"/>
      <c r="P139" s="207"/>
      <c r="Q139" s="207"/>
      <c r="R139" s="207"/>
      <c r="S139" s="207"/>
      <c r="T139" s="207"/>
      <c r="U139" s="207"/>
      <c r="V139" s="207"/>
      <c r="W139" s="207"/>
      <c r="X139" s="254"/>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U22" sqref="U22"/>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61" t="s">
        <v>476</v>
      </c>
      <c r="B1" s="362"/>
      <c r="C1" s="362"/>
      <c r="D1" s="362"/>
      <c r="E1" s="362"/>
      <c r="F1" s="362"/>
      <c r="G1" s="362"/>
      <c r="H1" s="362"/>
      <c r="I1" s="362"/>
      <c r="J1" s="362"/>
      <c r="K1" s="363"/>
    </row>
    <row r="3" spans="1:11" x14ac:dyDescent="0.15">
      <c r="A3" s="34" t="s">
        <v>371</v>
      </c>
      <c r="B3" s="33"/>
      <c r="C3" s="485" t="s">
        <v>372</v>
      </c>
      <c r="D3" s="485"/>
      <c r="E3" s="485"/>
      <c r="F3" s="33"/>
      <c r="G3" s="33"/>
      <c r="H3" s="33"/>
      <c r="I3" s="32"/>
    </row>
    <row r="4" spans="1:11" x14ac:dyDescent="0.15">
      <c r="A4" s="35" t="s">
        <v>369</v>
      </c>
      <c r="C4" s="36">
        <v>3</v>
      </c>
      <c r="D4" s="36">
        <v>3</v>
      </c>
      <c r="E4" s="36">
        <v>3</v>
      </c>
      <c r="F4" s="36">
        <v>6</v>
      </c>
      <c r="G4" s="110"/>
      <c r="H4" s="484" t="s">
        <v>433</v>
      </c>
      <c r="I4" s="111">
        <v>1</v>
      </c>
      <c r="J4" t="s">
        <v>366</v>
      </c>
      <c r="K4">
        <v>0</v>
      </c>
    </row>
    <row r="5" spans="1:11" x14ac:dyDescent="0.15">
      <c r="A5" s="35" t="s">
        <v>366</v>
      </c>
      <c r="B5" s="13"/>
      <c r="C5" s="36">
        <v>2.0099999999999998</v>
      </c>
      <c r="D5" s="36">
        <v>2.99</v>
      </c>
      <c r="E5" s="37" t="s">
        <v>41</v>
      </c>
      <c r="F5" s="38">
        <v>5</v>
      </c>
      <c r="G5" s="27"/>
      <c r="H5" s="484"/>
      <c r="I5" s="106"/>
      <c r="J5" t="s">
        <v>422</v>
      </c>
      <c r="K5">
        <v>0.2</v>
      </c>
    </row>
    <row r="6" spans="1:11" x14ac:dyDescent="0.15">
      <c r="C6" s="36">
        <v>2</v>
      </c>
      <c r="D6" s="36">
        <v>2</v>
      </c>
      <c r="E6" s="36">
        <v>2</v>
      </c>
      <c r="F6" s="36">
        <v>4</v>
      </c>
      <c r="G6" s="110"/>
      <c r="H6" s="484"/>
      <c r="I6" s="108"/>
      <c r="J6" t="s">
        <v>453</v>
      </c>
      <c r="K6">
        <v>0.5</v>
      </c>
    </row>
    <row r="7" spans="1:11" x14ac:dyDescent="0.15">
      <c r="C7" s="36">
        <v>1.01</v>
      </c>
      <c r="D7" s="36">
        <v>1.99</v>
      </c>
      <c r="E7" s="37" t="s">
        <v>40</v>
      </c>
      <c r="F7" s="38">
        <v>3</v>
      </c>
      <c r="G7" s="27"/>
      <c r="H7" s="484"/>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484" t="s">
        <v>434</v>
      </c>
      <c r="I9" s="107" t="s">
        <v>428</v>
      </c>
      <c r="J9" t="s">
        <v>366</v>
      </c>
      <c r="K9">
        <v>0</v>
      </c>
    </row>
    <row r="10" spans="1:11" x14ac:dyDescent="0.15">
      <c r="C10" s="36">
        <v>0</v>
      </c>
      <c r="D10" s="36">
        <v>0</v>
      </c>
      <c r="E10" s="36">
        <v>0</v>
      </c>
      <c r="F10" s="36">
        <v>0</v>
      </c>
      <c r="G10" s="110"/>
      <c r="H10" s="484"/>
      <c r="I10" s="106">
        <v>5</v>
      </c>
      <c r="J10" t="s">
        <v>423</v>
      </c>
      <c r="K10">
        <v>0.2</v>
      </c>
    </row>
    <row r="11" spans="1:11" x14ac:dyDescent="0.15">
      <c r="H11" s="484"/>
      <c r="I11" s="108" t="s">
        <v>447</v>
      </c>
      <c r="J11" t="s">
        <v>445</v>
      </c>
      <c r="K11">
        <v>0.5</v>
      </c>
    </row>
    <row r="12" spans="1:11" x14ac:dyDescent="0.15">
      <c r="H12" s="484"/>
      <c r="I12" s="109" t="s">
        <v>450</v>
      </c>
      <c r="J12" t="s">
        <v>424</v>
      </c>
      <c r="K12">
        <v>1</v>
      </c>
    </row>
    <row r="14" spans="1:11" x14ac:dyDescent="0.15">
      <c r="H14" s="484" t="s">
        <v>435</v>
      </c>
      <c r="I14" s="107" t="s">
        <v>498</v>
      </c>
      <c r="J14" t="s">
        <v>366</v>
      </c>
      <c r="K14">
        <v>0</v>
      </c>
    </row>
    <row r="15" spans="1:11" x14ac:dyDescent="0.15">
      <c r="H15" s="484"/>
      <c r="I15" s="106" t="s">
        <v>489</v>
      </c>
      <c r="J15" t="s">
        <v>490</v>
      </c>
      <c r="K15">
        <v>0.2</v>
      </c>
    </row>
    <row r="16" spans="1:11" x14ac:dyDescent="0.15">
      <c r="H16" s="484"/>
      <c r="I16" s="108" t="s">
        <v>448</v>
      </c>
      <c r="J16" t="s">
        <v>491</v>
      </c>
      <c r="K16">
        <v>0.5</v>
      </c>
    </row>
    <row r="17" spans="8:11" x14ac:dyDescent="0.15">
      <c r="H17" s="484"/>
      <c r="I17" s="109" t="s">
        <v>493</v>
      </c>
      <c r="J17" t="s">
        <v>492</v>
      </c>
      <c r="K17">
        <v>1</v>
      </c>
    </row>
    <row r="19" spans="8:11" x14ac:dyDescent="0.15">
      <c r="H19" s="484" t="s">
        <v>436</v>
      </c>
      <c r="I19" s="107" t="s">
        <v>432</v>
      </c>
      <c r="J19" t="s">
        <v>366</v>
      </c>
      <c r="K19">
        <v>0</v>
      </c>
    </row>
    <row r="20" spans="8:11" x14ac:dyDescent="0.15">
      <c r="H20" s="484"/>
      <c r="I20" s="106">
        <v>13</v>
      </c>
      <c r="J20" t="s">
        <v>425</v>
      </c>
      <c r="K20">
        <v>0.2</v>
      </c>
    </row>
    <row r="21" spans="8:11" x14ac:dyDescent="0.15">
      <c r="H21" s="484"/>
      <c r="I21" s="108"/>
      <c r="J21" t="s">
        <v>426</v>
      </c>
      <c r="K21">
        <v>0.5</v>
      </c>
    </row>
    <row r="22" spans="8:11" x14ac:dyDescent="0.15">
      <c r="H22" s="484"/>
      <c r="I22" s="109">
        <v>18</v>
      </c>
      <c r="J22" t="s">
        <v>427</v>
      </c>
      <c r="K22">
        <v>1</v>
      </c>
    </row>
    <row r="24" spans="8:11" x14ac:dyDescent="0.15">
      <c r="H24" s="484" t="s">
        <v>437</v>
      </c>
      <c r="I24" s="107">
        <v>10</v>
      </c>
      <c r="J24" t="s">
        <v>366</v>
      </c>
      <c r="K24">
        <v>0</v>
      </c>
    </row>
    <row r="25" spans="8:11" x14ac:dyDescent="0.15">
      <c r="H25" s="484"/>
      <c r="I25" s="106"/>
      <c r="J25" t="s">
        <v>446</v>
      </c>
      <c r="K25">
        <v>1</v>
      </c>
    </row>
    <row r="26" spans="8:11" x14ac:dyDescent="0.15">
      <c r="H26" s="484"/>
      <c r="I26" s="108"/>
      <c r="J26" t="s">
        <v>429</v>
      </c>
      <c r="K26">
        <v>0.5</v>
      </c>
    </row>
    <row r="27" spans="8:11" x14ac:dyDescent="0.15">
      <c r="H27" s="484"/>
      <c r="I27" s="109">
        <v>19</v>
      </c>
      <c r="J27" t="s">
        <v>369</v>
      </c>
      <c r="K27">
        <v>1</v>
      </c>
    </row>
    <row r="29" spans="8:11" x14ac:dyDescent="0.15">
      <c r="H29" s="484" t="s">
        <v>438</v>
      </c>
      <c r="I29" s="107" t="s">
        <v>487</v>
      </c>
      <c r="J29" t="s">
        <v>366</v>
      </c>
      <c r="K29">
        <v>0</v>
      </c>
    </row>
    <row r="30" spans="8:11" x14ac:dyDescent="0.15">
      <c r="H30" s="484"/>
      <c r="I30" s="106" t="s">
        <v>488</v>
      </c>
      <c r="J30" t="s">
        <v>494</v>
      </c>
      <c r="K30">
        <v>0.2</v>
      </c>
    </row>
    <row r="31" spans="8:11" x14ac:dyDescent="0.15">
      <c r="H31" s="484"/>
      <c r="I31" s="108"/>
      <c r="J31" t="s">
        <v>430</v>
      </c>
      <c r="K31">
        <v>0.5</v>
      </c>
    </row>
    <row r="32" spans="8:11" x14ac:dyDescent="0.15">
      <c r="H32" s="484"/>
      <c r="I32" s="109"/>
      <c r="J32" t="s">
        <v>431</v>
      </c>
      <c r="K32">
        <v>1</v>
      </c>
    </row>
    <row r="34" spans="8:11" x14ac:dyDescent="0.15">
      <c r="H34" s="484" t="s">
        <v>439</v>
      </c>
      <c r="I34" s="107"/>
      <c r="J34" t="s">
        <v>366</v>
      </c>
      <c r="K34">
        <v>0</v>
      </c>
    </row>
    <row r="35" spans="8:11" x14ac:dyDescent="0.15">
      <c r="H35" s="484"/>
      <c r="I35" s="106" t="s">
        <v>444</v>
      </c>
      <c r="J35" t="s">
        <v>441</v>
      </c>
      <c r="K35">
        <v>0.2</v>
      </c>
    </row>
    <row r="36" spans="8:11" x14ac:dyDescent="0.15">
      <c r="H36" s="484"/>
      <c r="I36" s="108" t="s">
        <v>449</v>
      </c>
      <c r="J36" t="s">
        <v>443</v>
      </c>
      <c r="K36">
        <v>0.5</v>
      </c>
    </row>
    <row r="37" spans="8:11" x14ac:dyDescent="0.15">
      <c r="H37" s="484"/>
      <c r="I37" s="109" t="s">
        <v>451</v>
      </c>
      <c r="J37" t="s">
        <v>442</v>
      </c>
      <c r="K37">
        <v>1</v>
      </c>
    </row>
    <row r="39" spans="8:11" x14ac:dyDescent="0.15">
      <c r="H39" s="484" t="s">
        <v>440</v>
      </c>
      <c r="I39" s="107"/>
    </row>
    <row r="40" spans="8:11" x14ac:dyDescent="0.15">
      <c r="H40" s="484"/>
      <c r="I40" s="106"/>
    </row>
    <row r="41" spans="8:11" x14ac:dyDescent="0.15">
      <c r="H41" s="484"/>
      <c r="I41" s="108"/>
    </row>
    <row r="42" spans="8:11" x14ac:dyDescent="0.15">
      <c r="H42" s="484"/>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2019-05-09T09:21:32Z</dcterms:modified>
  <cp:category/>
</cp:coreProperties>
</file>