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mc:AlternateContent xmlns:mc="http://schemas.openxmlformats.org/markup-compatibility/2006">
    <mc:Choice Requires="x15">
      <x15ac:absPath xmlns:x15ac="http://schemas.microsoft.com/office/spreadsheetml/2010/11/ac" url="/Users/JoRo/LocalProgramming/Repositories/SAMM/Supporting Resources/v1.5/MarkDown/Draft/"/>
    </mc:Choice>
  </mc:AlternateContent>
  <xr:revisionPtr revIDLastSave="0" documentId="13_ncr:1_{016DA4EB-298C-574A-97E1-96157BB1A40B}" xr6:coauthVersionLast="43" xr6:coauthVersionMax="43" xr10:uidLastSave="{00000000-0000-0000-0000-000000000000}"/>
  <bookViews>
    <workbookView xWindow="-3400" yWindow="-22180" windowWidth="34260" windowHeight="2152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99" i="9" l="1"/>
  <c r="S99" i="9"/>
  <c r="K99" i="9"/>
  <c r="G99" i="9"/>
  <c r="G318" i="2"/>
  <c r="W98" i="9"/>
  <c r="S98" i="9"/>
  <c r="O98" i="9"/>
  <c r="K98" i="9"/>
  <c r="G98" i="9"/>
  <c r="G314" i="2"/>
  <c r="W94" i="9"/>
  <c r="S94" i="9"/>
  <c r="O94" i="9"/>
  <c r="K94" i="9"/>
  <c r="G94" i="9"/>
  <c r="G297" i="2"/>
  <c r="W90" i="9"/>
  <c r="S90" i="9"/>
  <c r="O90" i="9"/>
  <c r="K90" i="9"/>
  <c r="G90" i="9"/>
  <c r="G279" i="2"/>
  <c r="W184" i="9" l="1"/>
  <c r="W183" i="9"/>
  <c r="W182" i="9"/>
  <c r="W181" i="9"/>
  <c r="S184" i="9"/>
  <c r="S183" i="9"/>
  <c r="S182" i="9"/>
  <c r="S181" i="9"/>
  <c r="O184" i="9"/>
  <c r="O183" i="9"/>
  <c r="O182" i="9"/>
  <c r="O181" i="9"/>
  <c r="K184" i="9"/>
  <c r="K183" i="9"/>
  <c r="K182" i="9"/>
  <c r="K181" i="9"/>
  <c r="G654" i="2"/>
  <c r="G650" i="2"/>
  <c r="G644" i="2"/>
  <c r="G640" i="2"/>
  <c r="W178" i="9"/>
  <c r="S178" i="9"/>
  <c r="O178" i="9"/>
  <c r="K178" i="9"/>
  <c r="G627" i="2"/>
  <c r="W177" i="9"/>
  <c r="S177" i="9"/>
  <c r="O177" i="9"/>
  <c r="K177" i="9"/>
  <c r="G622" i="2"/>
  <c r="S175" i="9"/>
  <c r="W175" i="9"/>
  <c r="O175" i="9"/>
  <c r="K175" i="9"/>
  <c r="G633" i="2"/>
  <c r="G617" i="2"/>
  <c r="W174" i="9"/>
  <c r="S174" i="9"/>
  <c r="O174" i="9"/>
  <c r="K174" i="9"/>
  <c r="G613" i="2"/>
  <c r="K101" i="9" l="1"/>
  <c r="O101" i="9"/>
  <c r="S101" i="9"/>
  <c r="W101" i="9"/>
  <c r="G328" i="2"/>
  <c r="W100" i="9"/>
  <c r="S100" i="9"/>
  <c r="O100" i="9"/>
  <c r="K100" i="9"/>
  <c r="G324" i="2"/>
  <c r="P181" i="9" l="1"/>
  <c r="E183" i="9"/>
  <c r="G183" i="9" s="1"/>
  <c r="E184" i="9"/>
  <c r="G184" i="9" s="1"/>
  <c r="E182" i="9"/>
  <c r="G182" i="9" s="1"/>
  <c r="C184" i="9"/>
  <c r="C183" i="9"/>
  <c r="C182" i="9"/>
  <c r="E178" i="9"/>
  <c r="G178" i="9" s="1"/>
  <c r="E179" i="9"/>
  <c r="C179" i="9"/>
  <c r="C178" i="9"/>
  <c r="W173" i="9"/>
  <c r="C175" i="9"/>
  <c r="E175" i="9"/>
  <c r="G175" i="9" s="1"/>
  <c r="E174" i="9"/>
  <c r="G174" i="9" s="1"/>
  <c r="C174" i="9"/>
  <c r="W134" i="9"/>
  <c r="S134" i="9"/>
  <c r="S133" i="9"/>
  <c r="O134" i="9"/>
  <c r="K134" i="9"/>
  <c r="E134" i="9"/>
  <c r="G134" i="9" s="1"/>
  <c r="E135" i="9"/>
  <c r="C134" i="9"/>
  <c r="C135" i="9"/>
  <c r="C133" i="9"/>
  <c r="G135" i="9"/>
  <c r="K135" i="9"/>
  <c r="O135" i="9"/>
  <c r="S135" i="9"/>
  <c r="W135" i="9"/>
  <c r="O99" i="9"/>
  <c r="E101" i="9"/>
  <c r="G101" i="9" s="1"/>
  <c r="E100" i="9"/>
  <c r="G100" i="9" s="1"/>
  <c r="C100" i="9"/>
  <c r="E99" i="9"/>
  <c r="C99" i="9"/>
  <c r="C101" i="9"/>
  <c r="E95" i="9"/>
  <c r="G95" i="9" s="1"/>
  <c r="E96" i="9"/>
  <c r="C96" i="9"/>
  <c r="C94" i="9"/>
  <c r="C95" i="9"/>
  <c r="W95" i="9"/>
  <c r="S95" i="9"/>
  <c r="O95" i="9"/>
  <c r="K95" i="9"/>
  <c r="E94" i="9"/>
  <c r="E59" i="9"/>
  <c r="C59" i="9"/>
  <c r="W58" i="9"/>
  <c r="S58" i="9"/>
  <c r="O58" i="9"/>
  <c r="K58" i="9"/>
  <c r="E58" i="9"/>
  <c r="G58" i="9" s="1"/>
  <c r="E55" i="9"/>
  <c r="C55" i="9"/>
  <c r="C58" i="9"/>
  <c r="W54" i="9"/>
  <c r="S54" i="9"/>
  <c r="O54" i="9"/>
  <c r="K54" i="9"/>
  <c r="E54" i="9"/>
  <c r="G54" i="9" s="1"/>
  <c r="C54" i="9"/>
  <c r="K50" i="9"/>
  <c r="W50" i="9"/>
  <c r="S50" i="9"/>
  <c r="O50" i="9"/>
  <c r="O51" i="9"/>
  <c r="K51" i="9"/>
  <c r="E51" i="9"/>
  <c r="C51" i="9"/>
  <c r="W51" i="9"/>
  <c r="S51" i="9"/>
  <c r="E50" i="9"/>
  <c r="G50" i="9" s="1"/>
  <c r="C50" i="9"/>
  <c r="T181" i="9" l="1"/>
  <c r="X173" i="9"/>
  <c r="G51" i="9"/>
  <c r="G448" i="2"/>
  <c r="G307" i="2"/>
  <c r="G302" i="2"/>
  <c r="G173" i="2" l="1"/>
  <c r="G161" i="2"/>
  <c r="G147" i="2"/>
  <c r="W142" i="9" l="1"/>
  <c r="W141" i="9"/>
  <c r="S142" i="9"/>
  <c r="S141" i="9"/>
  <c r="O142" i="9"/>
  <c r="O141" i="9"/>
  <c r="K141" i="9"/>
  <c r="K142" i="9"/>
  <c r="G479" i="2"/>
  <c r="G486" i="2"/>
  <c r="K139" i="9"/>
  <c r="O139" i="9"/>
  <c r="S139" i="9"/>
  <c r="W139" i="9"/>
  <c r="W138" i="9"/>
  <c r="S138" i="9"/>
  <c r="O138" i="9"/>
  <c r="K138" i="9"/>
  <c r="E139" i="9"/>
  <c r="G139" i="9" s="1"/>
  <c r="H479" i="2" l="1"/>
  <c r="G462" i="2"/>
  <c r="G473" i="2"/>
  <c r="K133" i="9"/>
  <c r="W133" i="9"/>
  <c r="W132" i="9"/>
  <c r="S132" i="9"/>
  <c r="T132" i="9" s="1"/>
  <c r="O133" i="9"/>
  <c r="O132" i="9"/>
  <c r="K132" i="9"/>
  <c r="E132" i="9"/>
  <c r="L132" i="9" l="1"/>
  <c r="X132" i="9"/>
  <c r="P132" i="9"/>
  <c r="G132" i="9"/>
  <c r="G443" i="2"/>
  <c r="G434" i="2"/>
  <c r="L138" i="5" l="1"/>
  <c r="L106" i="5" l="1"/>
  <c r="L42" i="5"/>
  <c r="L74" i="5"/>
  <c r="L66" i="5"/>
  <c r="Z15" i="5"/>
  <c r="Z27" i="5"/>
  <c r="Z23" i="5"/>
  <c r="Z19" i="5"/>
  <c r="E181" i="9"/>
  <c r="G181" i="9" s="1"/>
  <c r="G179" i="9"/>
  <c r="E177" i="9"/>
  <c r="G177" i="9" s="1"/>
  <c r="E173" i="9"/>
  <c r="G173" i="9" s="1"/>
  <c r="H173" i="9" s="1"/>
  <c r="C181" i="9"/>
  <c r="C177" i="9"/>
  <c r="C173" i="9"/>
  <c r="L181" i="9"/>
  <c r="H181" i="9"/>
  <c r="W179" i="9"/>
  <c r="S179" i="9"/>
  <c r="T177" i="9" s="1"/>
  <c r="O179" i="9"/>
  <c r="K179" i="9"/>
  <c r="S173" i="9"/>
  <c r="T173" i="9" s="1"/>
  <c r="O173" i="9"/>
  <c r="P173" i="9" s="1"/>
  <c r="K173" i="9"/>
  <c r="L173" i="9" s="1"/>
  <c r="E142" i="9"/>
  <c r="G142" i="9" s="1"/>
  <c r="E141" i="9"/>
  <c r="G141" i="9" s="1"/>
  <c r="E138" i="9"/>
  <c r="G138" i="9" s="1"/>
  <c r="E137" i="9"/>
  <c r="G137" i="9" s="1"/>
  <c r="E133" i="9"/>
  <c r="G133" i="9" s="1"/>
  <c r="H132" i="9" s="1"/>
  <c r="C141" i="9"/>
  <c r="C142" i="9"/>
  <c r="C138" i="9"/>
  <c r="C137" i="9"/>
  <c r="C132" i="9"/>
  <c r="W137" i="9"/>
  <c r="X137" i="9" s="1"/>
  <c r="S137" i="9"/>
  <c r="T137" i="9" s="1"/>
  <c r="O137" i="9"/>
  <c r="P137" i="9" s="1"/>
  <c r="K137" i="9"/>
  <c r="L137" i="9" s="1"/>
  <c r="E90" i="9"/>
  <c r="E91" i="9"/>
  <c r="G91" i="9" s="1"/>
  <c r="E93" i="9"/>
  <c r="G93" i="9" s="1"/>
  <c r="G96" i="9"/>
  <c r="E98" i="9"/>
  <c r="C98" i="9"/>
  <c r="C93" i="9"/>
  <c r="C91" i="9"/>
  <c r="C90" i="9"/>
  <c r="W96" i="9"/>
  <c r="S96" i="9"/>
  <c r="O96" i="9"/>
  <c r="K96" i="9"/>
  <c r="W93" i="9"/>
  <c r="X93" i="9" s="1"/>
  <c r="S93" i="9"/>
  <c r="T93" i="9" s="1"/>
  <c r="O93" i="9"/>
  <c r="P93" i="9" s="1"/>
  <c r="K93" i="9"/>
  <c r="L93" i="9" s="1"/>
  <c r="W91" i="9"/>
  <c r="S91" i="9"/>
  <c r="O91" i="9"/>
  <c r="K91" i="9"/>
  <c r="G55" i="9"/>
  <c r="E53" i="9"/>
  <c r="G53" i="9" s="1"/>
  <c r="E49" i="9"/>
  <c r="G49" i="9" s="1"/>
  <c r="H49" i="9" s="1"/>
  <c r="G59" i="9"/>
  <c r="E57" i="9"/>
  <c r="G57" i="9" s="1"/>
  <c r="C57" i="9"/>
  <c r="C53" i="9"/>
  <c r="C49" i="9"/>
  <c r="W59" i="9"/>
  <c r="S59" i="9"/>
  <c r="O59" i="9"/>
  <c r="K59" i="9"/>
  <c r="W57" i="9"/>
  <c r="X57" i="9" s="1"/>
  <c r="S57" i="9"/>
  <c r="T57" i="9" s="1"/>
  <c r="O57" i="9"/>
  <c r="P57" i="9" s="1"/>
  <c r="K57" i="9"/>
  <c r="L57" i="9" s="1"/>
  <c r="W55" i="9"/>
  <c r="S55" i="9"/>
  <c r="O55" i="9"/>
  <c r="K55" i="9"/>
  <c r="W53" i="9"/>
  <c r="X53" i="9" s="1"/>
  <c r="S53" i="9"/>
  <c r="T53" i="9" s="1"/>
  <c r="O53" i="9"/>
  <c r="P53" i="9" s="1"/>
  <c r="K53" i="9"/>
  <c r="L53" i="9" s="1"/>
  <c r="W49" i="9"/>
  <c r="X49" i="9" s="1"/>
  <c r="S49" i="9"/>
  <c r="T49" i="9" s="1"/>
  <c r="O49" i="9"/>
  <c r="P49" i="9" s="1"/>
  <c r="K49" i="9"/>
  <c r="L49" i="9" s="1"/>
  <c r="C62" i="9"/>
  <c r="E62" i="9"/>
  <c r="G62" i="9" s="1"/>
  <c r="K62" i="9"/>
  <c r="O62" i="9"/>
  <c r="S62" i="9"/>
  <c r="W62" i="9"/>
  <c r="C63" i="9"/>
  <c r="E63" i="9"/>
  <c r="G63" i="9" s="1"/>
  <c r="K63" i="9"/>
  <c r="O63" i="9"/>
  <c r="S63" i="9"/>
  <c r="W63" i="9"/>
  <c r="C65" i="9"/>
  <c r="E65" i="9"/>
  <c r="G65" i="9" s="1"/>
  <c r="K65" i="9"/>
  <c r="O65" i="9"/>
  <c r="S65" i="9"/>
  <c r="W65" i="9"/>
  <c r="C66" i="9"/>
  <c r="E66" i="9"/>
  <c r="G66" i="9" s="1"/>
  <c r="K66" i="9"/>
  <c r="O66" i="9"/>
  <c r="S66" i="9"/>
  <c r="W66" i="9"/>
  <c r="C67" i="9"/>
  <c r="E67" i="9"/>
  <c r="G67" i="9" s="1"/>
  <c r="K67" i="9"/>
  <c r="O67" i="9"/>
  <c r="S67" i="9"/>
  <c r="W67" i="9"/>
  <c r="H177" i="9" l="1"/>
  <c r="T98" i="9"/>
  <c r="P98" i="9"/>
  <c r="L98" i="9"/>
  <c r="X181" i="9"/>
  <c r="F54" i="3" s="1"/>
  <c r="X98" i="9"/>
  <c r="F46" i="3" s="1"/>
  <c r="X177" i="9"/>
  <c r="E54" i="3" s="1"/>
  <c r="P177" i="9"/>
  <c r="Q173" i="9" s="1"/>
  <c r="E27" i="5" s="1"/>
  <c r="F27" i="5" s="1"/>
  <c r="L177" i="9"/>
  <c r="H98" i="9"/>
  <c r="H93" i="9"/>
  <c r="H57" i="9"/>
  <c r="I49" i="9" s="1"/>
  <c r="T90" i="9"/>
  <c r="H53" i="9"/>
  <c r="E42" i="3"/>
  <c r="F42" i="3"/>
  <c r="H137" i="9"/>
  <c r="P141" i="9"/>
  <c r="Q132" i="9" s="1"/>
  <c r="E23" i="5" s="1"/>
  <c r="AC23" i="5" s="1"/>
  <c r="D50" i="3"/>
  <c r="T141" i="9"/>
  <c r="U173" i="9"/>
  <c r="G27" i="5" s="1"/>
  <c r="D54" i="3"/>
  <c r="L141" i="9"/>
  <c r="M132" i="9" s="1"/>
  <c r="C23" i="5" s="1"/>
  <c r="X141" i="9"/>
  <c r="F50" i="3" s="1"/>
  <c r="E50" i="3"/>
  <c r="E46" i="3"/>
  <c r="H141" i="9"/>
  <c r="P90" i="9"/>
  <c r="L90" i="9"/>
  <c r="X90" i="9"/>
  <c r="D46" i="3" s="1"/>
  <c r="H90" i="9"/>
  <c r="L62" i="9"/>
  <c r="P62" i="9"/>
  <c r="X65" i="9"/>
  <c r="H62" i="9"/>
  <c r="H65" i="9"/>
  <c r="T62" i="9"/>
  <c r="T65" i="9"/>
  <c r="L65" i="9"/>
  <c r="X62" i="9"/>
  <c r="P65" i="9"/>
  <c r="G257" i="2"/>
  <c r="G508" i="2"/>
  <c r="G545" i="2"/>
  <c r="G558" i="2"/>
  <c r="H640" i="2"/>
  <c r="G601" i="2"/>
  <c r="G607" i="2"/>
  <c r="G500" i="2"/>
  <c r="G589" i="2"/>
  <c r="G575" i="2"/>
  <c r="G550" i="2"/>
  <c r="G540" i="2"/>
  <c r="G534" i="2"/>
  <c r="G528" i="2"/>
  <c r="G522" i="2"/>
  <c r="G518" i="2"/>
  <c r="G504" i="2"/>
  <c r="G496" i="2"/>
  <c r="G562" i="2"/>
  <c r="G411" i="2"/>
  <c r="G429" i="2"/>
  <c r="G454" i="2"/>
  <c r="H454" i="2" s="1"/>
  <c r="G438" i="2"/>
  <c r="H434" i="2" s="1"/>
  <c r="G426" i="2"/>
  <c r="G421" i="2"/>
  <c r="G417" i="2"/>
  <c r="G406" i="2"/>
  <c r="G401" i="2"/>
  <c r="G384" i="2"/>
  <c r="G393" i="2"/>
  <c r="G374" i="2"/>
  <c r="G356" i="2"/>
  <c r="G378" i="2"/>
  <c r="G362" i="2"/>
  <c r="G351" i="2"/>
  <c r="G344" i="2"/>
  <c r="G336" i="2"/>
  <c r="G247" i="2"/>
  <c r="G264" i="2"/>
  <c r="G274" i="2"/>
  <c r="G292" i="2"/>
  <c r="G285" i="2"/>
  <c r="G270" i="2"/>
  <c r="G252" i="2"/>
  <c r="G240" i="2"/>
  <c r="G237" i="2"/>
  <c r="G233" i="2"/>
  <c r="G226" i="2"/>
  <c r="G220" i="2"/>
  <c r="G214" i="2"/>
  <c r="G207" i="2"/>
  <c r="G203" i="2"/>
  <c r="G199" i="2"/>
  <c r="G195" i="2"/>
  <c r="G191" i="2"/>
  <c r="G179" i="2"/>
  <c r="G185" i="2"/>
  <c r="G166" i="2"/>
  <c r="G169" i="2"/>
  <c r="G137" i="2"/>
  <c r="G157" i="2"/>
  <c r="G142" i="2"/>
  <c r="G153" i="2"/>
  <c r="G130" i="2"/>
  <c r="G118" i="2"/>
  <c r="G111" i="2"/>
  <c r="G100" i="2"/>
  <c r="G81" i="2"/>
  <c r="G73" i="2"/>
  <c r="G65" i="2"/>
  <c r="G89" i="2"/>
  <c r="G62" i="2"/>
  <c r="G56" i="2"/>
  <c r="G48" i="2"/>
  <c r="G35" i="2"/>
  <c r="G41" i="2"/>
  <c r="G44" i="2"/>
  <c r="G28" i="2"/>
  <c r="G23" i="2"/>
  <c r="G18" i="2"/>
  <c r="H292" i="2" l="1"/>
  <c r="H314" i="2"/>
  <c r="H279" i="2"/>
  <c r="H622" i="2"/>
  <c r="J607" i="2" s="1"/>
  <c r="H607" i="2"/>
  <c r="H137" i="2"/>
  <c r="H166" i="2"/>
  <c r="H153" i="2"/>
  <c r="U132" i="9"/>
  <c r="G23" i="5" s="1"/>
  <c r="H23" i="5" s="1"/>
  <c r="AC27" i="5"/>
  <c r="F23" i="5"/>
  <c r="AB27" i="5"/>
  <c r="H27" i="5"/>
  <c r="U90" i="9"/>
  <c r="G19" i="5" s="1"/>
  <c r="M173" i="9"/>
  <c r="C27" i="5" s="1"/>
  <c r="Q90" i="9"/>
  <c r="E19" i="5" s="1"/>
  <c r="Y173" i="9"/>
  <c r="I132" i="9"/>
  <c r="I173" i="9"/>
  <c r="D23" i="5"/>
  <c r="AD23" i="5"/>
  <c r="Y132" i="9"/>
  <c r="Y90" i="9"/>
  <c r="Y49" i="9"/>
  <c r="D42" i="3"/>
  <c r="M90" i="9"/>
  <c r="C19" i="5" s="1"/>
  <c r="Q49" i="9"/>
  <c r="E15" i="5" s="1"/>
  <c r="I90" i="9"/>
  <c r="U49" i="9"/>
  <c r="G15" i="5" s="1"/>
  <c r="M49" i="9"/>
  <c r="C15" i="5" s="1"/>
  <c r="AD15" i="5" s="1"/>
  <c r="H18" i="2"/>
  <c r="J137" i="2" l="1"/>
  <c r="AC19" i="5"/>
  <c r="AB23" i="5"/>
  <c r="C50" i="3"/>
  <c r="I23" i="5"/>
  <c r="AD27" i="5"/>
  <c r="D27" i="5"/>
  <c r="AB15" i="5"/>
  <c r="H15" i="5"/>
  <c r="F19" i="5"/>
  <c r="C54" i="3"/>
  <c r="I27" i="5"/>
  <c r="H19" i="5"/>
  <c r="AB19" i="5"/>
  <c r="C42" i="3"/>
  <c r="I15" i="5"/>
  <c r="F15" i="5"/>
  <c r="AC15" i="5"/>
  <c r="C46" i="3"/>
  <c r="I19" i="5"/>
  <c r="D19" i="5"/>
  <c r="AD19" i="5"/>
  <c r="D15" i="5"/>
  <c r="F29" i="3"/>
  <c r="E29" i="3"/>
  <c r="D29" i="3"/>
  <c r="D25" i="3"/>
  <c r="AA15" i="5" l="1"/>
  <c r="J15" i="5"/>
  <c r="AA23" i="5"/>
  <c r="X50" i="3"/>
  <c r="J23" i="5"/>
  <c r="AA27" i="5"/>
  <c r="J27" i="5"/>
  <c r="Y54" i="3"/>
  <c r="AA19" i="5"/>
  <c r="J19" i="5"/>
  <c r="W46" i="3"/>
  <c r="F25" i="3"/>
  <c r="J434" i="2"/>
  <c r="B23" i="5" s="1"/>
  <c r="E25" i="3"/>
  <c r="B27" i="5"/>
  <c r="F21" i="3"/>
  <c r="E21" i="3"/>
  <c r="D21" i="3"/>
  <c r="D17" i="3"/>
  <c r="F17" i="3"/>
  <c r="K150" i="9"/>
  <c r="K147" i="9"/>
  <c r="K145" i="9"/>
  <c r="O150" i="9"/>
  <c r="O147" i="9"/>
  <c r="O145" i="9"/>
  <c r="S145" i="9"/>
  <c r="S147" i="9"/>
  <c r="S150" i="9"/>
  <c r="W150" i="9"/>
  <c r="W147" i="9"/>
  <c r="W145" i="9"/>
  <c r="E150" i="9"/>
  <c r="G150" i="9" s="1"/>
  <c r="E147" i="9"/>
  <c r="G147" i="9" s="1"/>
  <c r="E145" i="9"/>
  <c r="G145" i="9" s="1"/>
  <c r="K31" i="9"/>
  <c r="O31" i="9"/>
  <c r="S31" i="9"/>
  <c r="W31" i="9"/>
  <c r="E31" i="9"/>
  <c r="G31" i="9" s="1"/>
  <c r="K26" i="9"/>
  <c r="K22" i="9"/>
  <c r="K21" i="9"/>
  <c r="O26" i="9"/>
  <c r="O22" i="9"/>
  <c r="O21" i="9"/>
  <c r="S26" i="9"/>
  <c r="S22" i="9"/>
  <c r="S21" i="9"/>
  <c r="W26" i="9"/>
  <c r="W22" i="9"/>
  <c r="W21" i="9"/>
  <c r="E26" i="9"/>
  <c r="G26" i="9" s="1"/>
  <c r="E22" i="9"/>
  <c r="G22" i="9" s="1"/>
  <c r="E21" i="9"/>
  <c r="G21" i="9" s="1"/>
  <c r="K35" i="9"/>
  <c r="O35" i="9"/>
  <c r="S35" i="9"/>
  <c r="W35" i="9"/>
  <c r="E35" i="9"/>
  <c r="G35" i="9" s="1"/>
  <c r="K38" i="9"/>
  <c r="O38" i="9"/>
  <c r="S38" i="9"/>
  <c r="W38" i="9"/>
  <c r="E38" i="9"/>
  <c r="G38" i="9" s="1"/>
  <c r="G94" i="2"/>
  <c r="W116" i="9"/>
  <c r="S116" i="9"/>
  <c r="O116" i="9"/>
  <c r="K116" i="9"/>
  <c r="E116" i="9"/>
  <c r="G116" i="9" s="1"/>
  <c r="E24" i="9"/>
  <c r="G24" i="9" s="1"/>
  <c r="E87" i="9"/>
  <c r="G87" i="9" s="1"/>
  <c r="C6" i="3"/>
  <c r="C5" i="3"/>
  <c r="B1" i="2"/>
  <c r="D12" i="9"/>
  <c r="D13" i="9"/>
  <c r="D14" i="9"/>
  <c r="K130" i="9"/>
  <c r="O130" i="9"/>
  <c r="S130" i="9"/>
  <c r="W130" i="9"/>
  <c r="E130" i="9"/>
  <c r="G130" i="9" s="1"/>
  <c r="K120" i="9"/>
  <c r="O120" i="9"/>
  <c r="S120" i="9"/>
  <c r="W120" i="9"/>
  <c r="E120" i="9"/>
  <c r="G120" i="9" s="1"/>
  <c r="G396" i="2"/>
  <c r="W111" i="9"/>
  <c r="S111" i="9"/>
  <c r="O111" i="9"/>
  <c r="K111" i="9"/>
  <c r="E111" i="9"/>
  <c r="G111" i="9" s="1"/>
  <c r="G367" i="2"/>
  <c r="K87" i="9"/>
  <c r="O87" i="9"/>
  <c r="S87" i="9"/>
  <c r="W87" i="9"/>
  <c r="W126" i="9"/>
  <c r="S126" i="9"/>
  <c r="O126" i="9"/>
  <c r="K126" i="9"/>
  <c r="E126" i="9"/>
  <c r="G126" i="9" s="1"/>
  <c r="W155" i="9"/>
  <c r="S155" i="9"/>
  <c r="O155" i="9"/>
  <c r="K155" i="9"/>
  <c r="E155" i="9"/>
  <c r="G155" i="9" s="1"/>
  <c r="W161" i="9"/>
  <c r="S161" i="9"/>
  <c r="O161" i="9"/>
  <c r="K161" i="9"/>
  <c r="E161" i="9"/>
  <c r="G161" i="9" s="1"/>
  <c r="W170" i="9"/>
  <c r="S170" i="9"/>
  <c r="O170" i="9"/>
  <c r="K170" i="9"/>
  <c r="E170" i="9"/>
  <c r="G170" i="9" s="1"/>
  <c r="G597" i="2"/>
  <c r="H597" i="2" s="1"/>
  <c r="W171" i="9"/>
  <c r="S171" i="9"/>
  <c r="O171" i="9"/>
  <c r="K171" i="9"/>
  <c r="E171" i="9"/>
  <c r="G171" i="9" s="1"/>
  <c r="W88" i="9"/>
  <c r="S88" i="9"/>
  <c r="O88" i="9"/>
  <c r="K88" i="9"/>
  <c r="E88" i="9"/>
  <c r="G88" i="9" s="1"/>
  <c r="K41" i="9"/>
  <c r="O41" i="9"/>
  <c r="S41" i="9"/>
  <c r="W41" i="9"/>
  <c r="E41" i="9"/>
  <c r="G41" i="9" s="1"/>
  <c r="G105" i="2"/>
  <c r="W167" i="9"/>
  <c r="W168" i="9"/>
  <c r="W164" i="9"/>
  <c r="W165" i="9"/>
  <c r="W162" i="9"/>
  <c r="W158" i="9"/>
  <c r="W159" i="9"/>
  <c r="W156" i="9"/>
  <c r="W152" i="9"/>
  <c r="W153" i="9"/>
  <c r="W149" i="9"/>
  <c r="W146" i="9"/>
  <c r="W129" i="9"/>
  <c r="W127" i="9"/>
  <c r="W122" i="9"/>
  <c r="W123" i="9"/>
  <c r="W124" i="9"/>
  <c r="W119" i="9"/>
  <c r="W117" i="9"/>
  <c r="W113" i="9"/>
  <c r="W114" i="9"/>
  <c r="W110" i="9"/>
  <c r="W107" i="9"/>
  <c r="W108" i="9"/>
  <c r="W104" i="9"/>
  <c r="W105" i="9"/>
  <c r="W84" i="9"/>
  <c r="W85" i="9"/>
  <c r="W81" i="9"/>
  <c r="W82" i="9"/>
  <c r="W78" i="9"/>
  <c r="W79" i="9"/>
  <c r="W75" i="9"/>
  <c r="W76" i="9"/>
  <c r="W72" i="9"/>
  <c r="W73" i="9"/>
  <c r="W69" i="9"/>
  <c r="W70" i="9"/>
  <c r="E43" i="3"/>
  <c r="D43" i="3"/>
  <c r="W46" i="9"/>
  <c r="W47" i="9"/>
  <c r="W43" i="9"/>
  <c r="W44" i="9"/>
  <c r="W40" i="9"/>
  <c r="W37" i="9"/>
  <c r="W34" i="9"/>
  <c r="W32" i="9"/>
  <c r="W20" i="9"/>
  <c r="W24" i="9"/>
  <c r="W25" i="9"/>
  <c r="W28" i="9"/>
  <c r="W29" i="9"/>
  <c r="Y38" i="3"/>
  <c r="X38" i="3"/>
  <c r="W38" i="3"/>
  <c r="V38" i="3"/>
  <c r="AE11" i="5"/>
  <c r="AD11" i="5"/>
  <c r="AC11" i="5"/>
  <c r="AB11" i="5"/>
  <c r="AA11" i="5"/>
  <c r="S167" i="9"/>
  <c r="S168" i="9"/>
  <c r="S164" i="9"/>
  <c r="S165" i="9"/>
  <c r="O167" i="9"/>
  <c r="O168" i="9"/>
  <c r="O164" i="9"/>
  <c r="O165" i="9"/>
  <c r="K167" i="9"/>
  <c r="K168" i="9"/>
  <c r="K164" i="9"/>
  <c r="K165" i="9"/>
  <c r="S162" i="9"/>
  <c r="S156" i="9"/>
  <c r="S158" i="9"/>
  <c r="S159" i="9"/>
  <c r="O156" i="9"/>
  <c r="O158" i="9"/>
  <c r="O159" i="9"/>
  <c r="O162" i="9"/>
  <c r="K156" i="9"/>
  <c r="K158" i="9"/>
  <c r="K159" i="9"/>
  <c r="K162" i="9"/>
  <c r="S153" i="9"/>
  <c r="S152" i="9"/>
  <c r="S146" i="9"/>
  <c r="S149" i="9"/>
  <c r="O153" i="9"/>
  <c r="O152" i="9"/>
  <c r="O146" i="9"/>
  <c r="O149" i="9"/>
  <c r="K146" i="9"/>
  <c r="K149" i="9"/>
  <c r="L149" i="9" s="1"/>
  <c r="K152" i="9"/>
  <c r="K153" i="9"/>
  <c r="S129" i="9"/>
  <c r="S122" i="9"/>
  <c r="S123" i="9"/>
  <c r="S124" i="9"/>
  <c r="S127" i="9"/>
  <c r="O122" i="9"/>
  <c r="O123" i="9"/>
  <c r="O124" i="9"/>
  <c r="O127" i="9"/>
  <c r="O129" i="9"/>
  <c r="K122" i="9"/>
  <c r="K123" i="9"/>
  <c r="K124" i="9"/>
  <c r="K127" i="9"/>
  <c r="K129" i="9"/>
  <c r="L129" i="9" s="1"/>
  <c r="S113" i="9"/>
  <c r="S114" i="9"/>
  <c r="S117" i="9"/>
  <c r="S119" i="9"/>
  <c r="O113" i="9"/>
  <c r="O114" i="9"/>
  <c r="O117" i="9"/>
  <c r="O119" i="9"/>
  <c r="K117" i="9"/>
  <c r="K113" i="9"/>
  <c r="K114" i="9"/>
  <c r="K119" i="9"/>
  <c r="S110" i="9"/>
  <c r="S104" i="9"/>
  <c r="S105" i="9"/>
  <c r="S107" i="9"/>
  <c r="S108" i="9"/>
  <c r="O104" i="9"/>
  <c r="O105" i="9"/>
  <c r="O107" i="9"/>
  <c r="O108" i="9"/>
  <c r="O110" i="9"/>
  <c r="K104" i="9"/>
  <c r="K105" i="9"/>
  <c r="K107" i="9"/>
  <c r="K108" i="9"/>
  <c r="K110" i="9"/>
  <c r="S84" i="9"/>
  <c r="S85" i="9"/>
  <c r="S81" i="9"/>
  <c r="S82" i="9"/>
  <c r="O84" i="9"/>
  <c r="O85" i="9"/>
  <c r="O81" i="9"/>
  <c r="O82" i="9"/>
  <c r="K81" i="9"/>
  <c r="K82" i="9"/>
  <c r="K84" i="9"/>
  <c r="K85" i="9"/>
  <c r="S79" i="9"/>
  <c r="S78" i="9"/>
  <c r="S72" i="9"/>
  <c r="S73" i="9"/>
  <c r="S75" i="9"/>
  <c r="S76" i="9"/>
  <c r="O79" i="9"/>
  <c r="O78" i="9"/>
  <c r="O72" i="9"/>
  <c r="O73" i="9"/>
  <c r="O75" i="9"/>
  <c r="O76" i="9"/>
  <c r="K79" i="9"/>
  <c r="K78" i="9"/>
  <c r="K72" i="9"/>
  <c r="K73" i="9"/>
  <c r="K75" i="9"/>
  <c r="K76" i="9"/>
  <c r="S69" i="9"/>
  <c r="S70" i="9"/>
  <c r="O69" i="9"/>
  <c r="O70" i="9"/>
  <c r="K69" i="9"/>
  <c r="K70" i="9"/>
  <c r="S47" i="9"/>
  <c r="S46" i="9"/>
  <c r="S43" i="9"/>
  <c r="S44" i="9"/>
  <c r="S40" i="9"/>
  <c r="O47" i="9"/>
  <c r="O46" i="9"/>
  <c r="O40" i="9"/>
  <c r="P40" i="9" s="1"/>
  <c r="O43" i="9"/>
  <c r="O44" i="9"/>
  <c r="K47" i="9"/>
  <c r="K46" i="9"/>
  <c r="K40" i="9"/>
  <c r="K43" i="9"/>
  <c r="K44" i="9"/>
  <c r="S34" i="9"/>
  <c r="S32" i="9"/>
  <c r="S37" i="9"/>
  <c r="O34" i="9"/>
  <c r="O32" i="9"/>
  <c r="O37" i="9"/>
  <c r="K34" i="9"/>
  <c r="K32" i="9"/>
  <c r="K37" i="9"/>
  <c r="S20" i="9"/>
  <c r="S24" i="9"/>
  <c r="S25" i="9"/>
  <c r="S29" i="9"/>
  <c r="S28" i="9"/>
  <c r="O20" i="9"/>
  <c r="O24" i="9"/>
  <c r="O25" i="9"/>
  <c r="O29" i="9"/>
  <c r="O28" i="9"/>
  <c r="K20" i="9"/>
  <c r="K24" i="9"/>
  <c r="K25" i="9"/>
  <c r="K28" i="9"/>
  <c r="K29" i="9"/>
  <c r="E20" i="9"/>
  <c r="G20" i="9" s="1"/>
  <c r="E25" i="9"/>
  <c r="G25" i="9" s="1"/>
  <c r="E28" i="9"/>
  <c r="G28" i="9" s="1"/>
  <c r="E29" i="9"/>
  <c r="G29" i="9" s="1"/>
  <c r="E168" i="9"/>
  <c r="G168" i="9" s="1"/>
  <c r="E167" i="9"/>
  <c r="G167" i="9" s="1"/>
  <c r="E165" i="9"/>
  <c r="G165" i="9" s="1"/>
  <c r="E164" i="9"/>
  <c r="G164" i="9" s="1"/>
  <c r="E162" i="9"/>
  <c r="G162" i="9" s="1"/>
  <c r="E159" i="9"/>
  <c r="G159" i="9" s="1"/>
  <c r="E158" i="9"/>
  <c r="G158" i="9" s="1"/>
  <c r="E156" i="9"/>
  <c r="G156" i="9" s="1"/>
  <c r="E153" i="9"/>
  <c r="G153" i="9" s="1"/>
  <c r="E152" i="9"/>
  <c r="G152" i="9" s="1"/>
  <c r="E149" i="9"/>
  <c r="G149" i="9" s="1"/>
  <c r="E146" i="9"/>
  <c r="G146" i="9" s="1"/>
  <c r="E129" i="9"/>
  <c r="G129" i="9" s="1"/>
  <c r="E127" i="9"/>
  <c r="G127" i="9" s="1"/>
  <c r="E124" i="9"/>
  <c r="G124" i="9" s="1"/>
  <c r="E123" i="9"/>
  <c r="G123" i="9" s="1"/>
  <c r="E122" i="9"/>
  <c r="G122" i="9" s="1"/>
  <c r="E119" i="9"/>
  <c r="G119" i="9" s="1"/>
  <c r="E117" i="9"/>
  <c r="G117" i="9" s="1"/>
  <c r="E114" i="9"/>
  <c r="G114" i="9" s="1"/>
  <c r="E113" i="9"/>
  <c r="G113" i="9" s="1"/>
  <c r="E110" i="9"/>
  <c r="G110" i="9" s="1"/>
  <c r="E108" i="9"/>
  <c r="G108" i="9" s="1"/>
  <c r="E107" i="9"/>
  <c r="G107" i="9" s="1"/>
  <c r="E105" i="9"/>
  <c r="G105" i="9" s="1"/>
  <c r="E104" i="9"/>
  <c r="G104" i="9" s="1"/>
  <c r="E85" i="9"/>
  <c r="G85" i="9" s="1"/>
  <c r="E84" i="9"/>
  <c r="G84" i="9" s="1"/>
  <c r="E82" i="9"/>
  <c r="G82" i="9" s="1"/>
  <c r="E81" i="9"/>
  <c r="G81" i="9" s="1"/>
  <c r="E79" i="9"/>
  <c r="G79" i="9" s="1"/>
  <c r="E78" i="9"/>
  <c r="G78" i="9" s="1"/>
  <c r="E76" i="9"/>
  <c r="G76" i="9" s="1"/>
  <c r="E75" i="9"/>
  <c r="G75" i="9" s="1"/>
  <c r="E73" i="9"/>
  <c r="G73" i="9" s="1"/>
  <c r="E72" i="9"/>
  <c r="G72" i="9" s="1"/>
  <c r="E70" i="9"/>
  <c r="G70" i="9" s="1"/>
  <c r="E69" i="9"/>
  <c r="G69" i="9" s="1"/>
  <c r="E47" i="9"/>
  <c r="G47" i="9" s="1"/>
  <c r="E46" i="9"/>
  <c r="G46" i="9" s="1"/>
  <c r="E44" i="9"/>
  <c r="G44" i="9" s="1"/>
  <c r="E43" i="9"/>
  <c r="G43" i="9" s="1"/>
  <c r="E40" i="9"/>
  <c r="G40" i="9" s="1"/>
  <c r="E37" i="9"/>
  <c r="G37" i="9" s="1"/>
  <c r="E34" i="9"/>
  <c r="G34" i="9" s="1"/>
  <c r="E32" i="9"/>
  <c r="G32" i="9" s="1"/>
  <c r="C171" i="9"/>
  <c r="C170" i="9"/>
  <c r="C168" i="9"/>
  <c r="C167" i="9"/>
  <c r="C165" i="9"/>
  <c r="C164" i="9"/>
  <c r="C162" i="9"/>
  <c r="C161" i="9"/>
  <c r="C159" i="9"/>
  <c r="C158" i="9"/>
  <c r="C156" i="9"/>
  <c r="C155" i="9"/>
  <c r="C153" i="9"/>
  <c r="C152" i="9"/>
  <c r="C150" i="9"/>
  <c r="C149" i="9"/>
  <c r="C147" i="9"/>
  <c r="C146" i="9"/>
  <c r="C145" i="9"/>
  <c r="C130" i="9"/>
  <c r="C129" i="9"/>
  <c r="C127" i="9"/>
  <c r="C126" i="9"/>
  <c r="C124" i="9"/>
  <c r="C123" i="9"/>
  <c r="C122" i="9"/>
  <c r="C120" i="9"/>
  <c r="C119" i="9"/>
  <c r="C117" i="9"/>
  <c r="C116" i="9"/>
  <c r="C114" i="9"/>
  <c r="C113" i="9"/>
  <c r="C111" i="9"/>
  <c r="C110" i="9"/>
  <c r="C108" i="9"/>
  <c r="C107" i="9"/>
  <c r="C105" i="9"/>
  <c r="C104" i="9"/>
  <c r="C88" i="9"/>
  <c r="C87" i="9"/>
  <c r="C85" i="9"/>
  <c r="C84" i="9"/>
  <c r="C82" i="9"/>
  <c r="C81" i="9"/>
  <c r="C79" i="9"/>
  <c r="C78" i="9"/>
  <c r="C76" i="9"/>
  <c r="C75" i="9"/>
  <c r="C73" i="9"/>
  <c r="C72" i="9"/>
  <c r="C70" i="9"/>
  <c r="C69" i="9"/>
  <c r="D16" i="9"/>
  <c r="D15" i="9"/>
  <c r="C47" i="9"/>
  <c r="C46" i="9"/>
  <c r="C44" i="9"/>
  <c r="C43" i="9"/>
  <c r="C41" i="9"/>
  <c r="C40" i="9"/>
  <c r="C38" i="9"/>
  <c r="C37" i="9"/>
  <c r="C35" i="9"/>
  <c r="C34" i="9"/>
  <c r="C32" i="9"/>
  <c r="C31" i="9"/>
  <c r="C29" i="9"/>
  <c r="C28" i="9"/>
  <c r="C26" i="9"/>
  <c r="C25" i="9"/>
  <c r="C24" i="9"/>
  <c r="C22" i="9"/>
  <c r="C21" i="9"/>
  <c r="C20" i="9"/>
  <c r="Y13" i="3"/>
  <c r="X13" i="3"/>
  <c r="W13" i="3"/>
  <c r="V13" i="3"/>
  <c r="G569" i="2"/>
  <c r="G582" i="2"/>
  <c r="G388" i="2"/>
  <c r="G124" i="2"/>
  <c r="B5" i="5"/>
  <c r="L5" i="5" s="1"/>
  <c r="B4" i="5"/>
  <c r="L4" i="5" s="1"/>
  <c r="U11" i="5"/>
  <c r="S11" i="5"/>
  <c r="Q11" i="5"/>
  <c r="O11" i="5"/>
  <c r="L130" i="5"/>
  <c r="L122" i="5"/>
  <c r="L114" i="5"/>
  <c r="L98" i="5"/>
  <c r="L90" i="5"/>
  <c r="L82" i="5"/>
  <c r="L58" i="5"/>
  <c r="L50" i="5"/>
  <c r="L34" i="5"/>
  <c r="L26" i="5"/>
  <c r="Z26" i="5"/>
  <c r="Z25" i="5"/>
  <c r="Z24" i="5"/>
  <c r="Z22" i="5"/>
  <c r="Z21" i="5"/>
  <c r="Z20" i="5"/>
  <c r="Z18" i="5"/>
  <c r="L18" i="5"/>
  <c r="Z17" i="5"/>
  <c r="Z16" i="5"/>
  <c r="Z14" i="5"/>
  <c r="Z13" i="5"/>
  <c r="Z12" i="5"/>
  <c r="L6" i="5"/>
  <c r="L3" i="5"/>
  <c r="C9" i="3"/>
  <c r="C7" i="3"/>
  <c r="C8" i="3"/>
  <c r="A5" i="3"/>
  <c r="A6" i="3"/>
  <c r="A7" i="3"/>
  <c r="A8" i="3"/>
  <c r="A9" i="3"/>
  <c r="X110" i="9" l="1"/>
  <c r="F47" i="3" s="1"/>
  <c r="T37" i="9"/>
  <c r="E17" i="3"/>
  <c r="B15" i="5"/>
  <c r="T119" i="9"/>
  <c r="T145" i="9"/>
  <c r="X40" i="9"/>
  <c r="D41" i="3" s="1"/>
  <c r="X129" i="9"/>
  <c r="F49" i="3" s="1"/>
  <c r="X161" i="9"/>
  <c r="F52" i="3" s="1"/>
  <c r="X31" i="9"/>
  <c r="D40" i="3" s="1"/>
  <c r="P126" i="9"/>
  <c r="X34" i="9"/>
  <c r="AE27" i="5"/>
  <c r="K27" i="5"/>
  <c r="AE23" i="5"/>
  <c r="K23" i="5"/>
  <c r="X20" i="9"/>
  <c r="D39" i="3" s="1"/>
  <c r="P34" i="9"/>
  <c r="H24" i="9"/>
  <c r="T170" i="9"/>
  <c r="X116" i="9"/>
  <c r="E48" i="3" s="1"/>
  <c r="P37" i="9"/>
  <c r="T31" i="9"/>
  <c r="L145" i="9"/>
  <c r="T34" i="9"/>
  <c r="L116" i="9"/>
  <c r="X46" i="9"/>
  <c r="F41" i="3" s="1"/>
  <c r="X69" i="9"/>
  <c r="Y62" i="9" s="1"/>
  <c r="X81" i="9"/>
  <c r="D45" i="3" s="1"/>
  <c r="L170" i="9"/>
  <c r="T87" i="9"/>
  <c r="T69" i="9"/>
  <c r="P78" i="9"/>
  <c r="T72" i="9"/>
  <c r="T81" i="9"/>
  <c r="L167" i="9"/>
  <c r="P167" i="9"/>
  <c r="X84" i="9"/>
  <c r="E45" i="3" s="1"/>
  <c r="P145" i="9"/>
  <c r="X149" i="9"/>
  <c r="E51" i="3" s="1"/>
  <c r="P110" i="9"/>
  <c r="T24" i="9"/>
  <c r="L87" i="9"/>
  <c r="P31" i="9"/>
  <c r="T28" i="9"/>
  <c r="T78" i="9"/>
  <c r="P113" i="9"/>
  <c r="T129" i="9"/>
  <c r="L158" i="9"/>
  <c r="X155" i="9"/>
  <c r="D52" i="3" s="1"/>
  <c r="P24" i="9"/>
  <c r="L37" i="9"/>
  <c r="P43" i="9"/>
  <c r="L81" i="9"/>
  <c r="P119" i="9"/>
  <c r="L155" i="9"/>
  <c r="X43" i="9"/>
  <c r="E41" i="3" s="1"/>
  <c r="X122" i="9"/>
  <c r="D49" i="3" s="1"/>
  <c r="T161" i="9"/>
  <c r="X87" i="9"/>
  <c r="F45" i="3" s="1"/>
  <c r="T116" i="9"/>
  <c r="T126" i="9"/>
  <c r="L164" i="9"/>
  <c r="P20" i="9"/>
  <c r="T40" i="9"/>
  <c r="L110" i="9"/>
  <c r="P116" i="9"/>
  <c r="P129" i="9"/>
  <c r="T149" i="9"/>
  <c r="L161" i="9"/>
  <c r="T158" i="9"/>
  <c r="T164" i="9"/>
  <c r="X152" i="9"/>
  <c r="F51" i="3" s="1"/>
  <c r="L31" i="9"/>
  <c r="L40" i="9"/>
  <c r="P69" i="9"/>
  <c r="L78" i="9"/>
  <c r="P72" i="9"/>
  <c r="L104" i="9"/>
  <c r="L113" i="9"/>
  <c r="P152" i="9"/>
  <c r="T152" i="9"/>
  <c r="P158" i="9"/>
  <c r="P164" i="9"/>
  <c r="X24" i="9"/>
  <c r="E39" i="3" s="1"/>
  <c r="X167" i="9"/>
  <c r="E53" i="3" s="1"/>
  <c r="L34" i="9"/>
  <c r="L122" i="9"/>
  <c r="X28" i="9"/>
  <c r="F39" i="3" s="1"/>
  <c r="X78" i="9"/>
  <c r="F44" i="3" s="1"/>
  <c r="X107" i="9"/>
  <c r="E47" i="3" s="1"/>
  <c r="X145" i="9"/>
  <c r="X170" i="9"/>
  <c r="F53" i="3" s="1"/>
  <c r="P170" i="9"/>
  <c r="T20" i="9"/>
  <c r="L46" i="9"/>
  <c r="P46" i="9"/>
  <c r="T43" i="9"/>
  <c r="T113" i="9"/>
  <c r="P149" i="9"/>
  <c r="P155" i="9"/>
  <c r="X37" i="9"/>
  <c r="F40" i="3" s="1"/>
  <c r="X75" i="9"/>
  <c r="E44" i="3" s="1"/>
  <c r="T167" i="9"/>
  <c r="T110" i="9"/>
  <c r="X119" i="9"/>
  <c r="F48" i="3" s="1"/>
  <c r="L28" i="9"/>
  <c r="P28" i="9"/>
  <c r="T75" i="9"/>
  <c r="P84" i="9"/>
  <c r="L107" i="9"/>
  <c r="P75" i="9"/>
  <c r="L84" i="9"/>
  <c r="T104" i="9"/>
  <c r="X164" i="9"/>
  <c r="P87" i="9"/>
  <c r="L43" i="9"/>
  <c r="L69" i="9"/>
  <c r="M62" i="9" s="1"/>
  <c r="C16" i="5" s="1"/>
  <c r="L75" i="9"/>
  <c r="P107" i="9"/>
  <c r="T107" i="9"/>
  <c r="X72" i="9"/>
  <c r="X104" i="9"/>
  <c r="X113" i="9"/>
  <c r="X158" i="9"/>
  <c r="E52" i="3" s="1"/>
  <c r="X126" i="9"/>
  <c r="E49" i="3" s="1"/>
  <c r="L119" i="9"/>
  <c r="L24" i="9"/>
  <c r="L20" i="9"/>
  <c r="H149" i="9"/>
  <c r="B1" i="9"/>
  <c r="C25" i="3"/>
  <c r="X25" i="3"/>
  <c r="Y29" i="3"/>
  <c r="C29" i="3"/>
  <c r="J279" i="2"/>
  <c r="B19" i="5" s="1"/>
  <c r="H37" i="9"/>
  <c r="H426" i="2"/>
  <c r="F24" i="3" s="1"/>
  <c r="H417" i="2"/>
  <c r="E24" i="3" s="1"/>
  <c r="H89" i="2"/>
  <c r="F15" i="3" s="1"/>
  <c r="H362" i="2"/>
  <c r="F22" i="3" s="1"/>
  <c r="H508" i="2"/>
  <c r="E26" i="3" s="1"/>
  <c r="H126" i="9"/>
  <c r="H129" i="9"/>
  <c r="H73" i="2"/>
  <c r="E15" i="3" s="1"/>
  <c r="H62" i="2"/>
  <c r="D15" i="3" s="1"/>
  <c r="H78" i="9"/>
  <c r="H158" i="9"/>
  <c r="H191" i="2"/>
  <c r="E18" i="3" s="1"/>
  <c r="H111" i="2"/>
  <c r="E16" i="3" s="1"/>
  <c r="H84" i="9"/>
  <c r="H107" i="9"/>
  <c r="H116" i="9"/>
  <c r="F28" i="3"/>
  <c r="H203" i="2"/>
  <c r="F18" i="3" s="1"/>
  <c r="H179" i="2"/>
  <c r="D18" i="3" s="1"/>
  <c r="H496" i="2"/>
  <c r="D26" i="3" s="1"/>
  <c r="H119" i="9"/>
  <c r="H336" i="2"/>
  <c r="D22" i="3" s="1"/>
  <c r="H374" i="2"/>
  <c r="D23" i="3" s="1"/>
  <c r="H545" i="2"/>
  <c r="E27" i="3" s="1"/>
  <c r="H46" i="9"/>
  <c r="H113" i="9"/>
  <c r="H393" i="2"/>
  <c r="F23" i="3" s="1"/>
  <c r="H534" i="2"/>
  <c r="D27" i="3" s="1"/>
  <c r="A1" i="3"/>
  <c r="H384" i="2"/>
  <c r="E23" i="3" s="1"/>
  <c r="H170" i="9"/>
  <c r="H161" i="9"/>
  <c r="H34" i="9"/>
  <c r="H81" i="9"/>
  <c r="H122" i="9"/>
  <c r="H40" i="9"/>
  <c r="H155" i="9"/>
  <c r="H124" i="2"/>
  <c r="F16" i="3" s="1"/>
  <c r="H100" i="2"/>
  <c r="D16" i="3" s="1"/>
  <c r="H214" i="2"/>
  <c r="D19" i="3" s="1"/>
  <c r="H522" i="2"/>
  <c r="F26" i="3" s="1"/>
  <c r="H582" i="2"/>
  <c r="E28" i="3" s="1"/>
  <c r="H43" i="9"/>
  <c r="H270" i="2"/>
  <c r="F20" i="3" s="1"/>
  <c r="H145" i="9"/>
  <c r="H87" i="9"/>
  <c r="H31" i="9"/>
  <c r="H152" i="9"/>
  <c r="H569" i="2"/>
  <c r="D28" i="3" s="1"/>
  <c r="H35" i="2"/>
  <c r="E14" i="3" s="1"/>
  <c r="H247" i="2"/>
  <c r="D20" i="3" s="1"/>
  <c r="H48" i="2"/>
  <c r="F14" i="3" s="1"/>
  <c r="H257" i="2"/>
  <c r="E20" i="3" s="1"/>
  <c r="H558" i="2"/>
  <c r="F27" i="3" s="1"/>
  <c r="H20" i="9"/>
  <c r="H351" i="2"/>
  <c r="E22" i="3" s="1"/>
  <c r="H401" i="2"/>
  <c r="D24" i="3" s="1"/>
  <c r="H237" i="2"/>
  <c r="F19" i="3" s="1"/>
  <c r="H110" i="9"/>
  <c r="H69" i="9"/>
  <c r="I62" i="9" s="1"/>
  <c r="H75" i="9"/>
  <c r="H104" i="9"/>
  <c r="H28" i="9"/>
  <c r="H167" i="9"/>
  <c r="H226" i="2"/>
  <c r="E19" i="3" s="1"/>
  <c r="H164" i="9"/>
  <c r="H72" i="9"/>
  <c r="T122" i="9"/>
  <c r="L152" i="9"/>
  <c r="P81" i="9"/>
  <c r="T84" i="9"/>
  <c r="P104" i="9"/>
  <c r="P161" i="9"/>
  <c r="T155" i="9"/>
  <c r="L126" i="9"/>
  <c r="T46" i="9"/>
  <c r="L72" i="9"/>
  <c r="P122" i="9"/>
  <c r="E40" i="3" l="1"/>
  <c r="Y31" i="9"/>
  <c r="C40" i="3" s="1"/>
  <c r="G40" i="3" s="1"/>
  <c r="I155" i="9"/>
  <c r="M145" i="9"/>
  <c r="C24" i="5" s="1"/>
  <c r="AD24" i="5" s="1"/>
  <c r="I164" i="9"/>
  <c r="AE15" i="5"/>
  <c r="K15" i="5"/>
  <c r="AE19" i="5"/>
  <c r="K19" i="5"/>
  <c r="Q62" i="9"/>
  <c r="E16" i="5" s="1"/>
  <c r="U62" i="9"/>
  <c r="G16" i="5" s="1"/>
  <c r="F43" i="3"/>
  <c r="U31" i="9"/>
  <c r="G13" i="5" s="1"/>
  <c r="AB13" i="5" s="1"/>
  <c r="Q31" i="9"/>
  <c r="E13" i="5" s="1"/>
  <c r="AC13" i="5" s="1"/>
  <c r="U155" i="9"/>
  <c r="G25" i="5" s="1"/>
  <c r="AB25" i="5" s="1"/>
  <c r="Y72" i="9"/>
  <c r="I17" i="5" s="1"/>
  <c r="Q20" i="9"/>
  <c r="E12" i="5" s="1"/>
  <c r="D44" i="3"/>
  <c r="Y164" i="9"/>
  <c r="C53" i="3" s="1"/>
  <c r="G50" i="3" s="1"/>
  <c r="M164" i="9"/>
  <c r="C26" i="5" s="1"/>
  <c r="M31" i="9"/>
  <c r="C13" i="5" s="1"/>
  <c r="AD13" i="5" s="1"/>
  <c r="U72" i="9"/>
  <c r="G17" i="5" s="1"/>
  <c r="H17" i="5" s="1"/>
  <c r="Y155" i="9"/>
  <c r="I25" i="5" s="1"/>
  <c r="AA25" i="5" s="1"/>
  <c r="Y81" i="9"/>
  <c r="C45" i="3" s="1"/>
  <c r="G44" i="3" s="1"/>
  <c r="Q72" i="9"/>
  <c r="E17" i="5" s="1"/>
  <c r="AC17" i="5" s="1"/>
  <c r="M113" i="9"/>
  <c r="C21" i="5" s="1"/>
  <c r="AD21" i="5" s="1"/>
  <c r="Y104" i="9"/>
  <c r="I20" i="5" s="1"/>
  <c r="Q40" i="9"/>
  <c r="E14" i="5" s="1"/>
  <c r="AC14" i="5" s="1"/>
  <c r="Q113" i="9"/>
  <c r="E21" i="5" s="1"/>
  <c r="AC21" i="5" s="1"/>
  <c r="Q145" i="9"/>
  <c r="E24" i="5" s="1"/>
  <c r="AC24" i="5" s="1"/>
  <c r="U122" i="9"/>
  <c r="G22" i="5" s="1"/>
  <c r="Y20" i="9"/>
  <c r="I12" i="5" s="1"/>
  <c r="M81" i="9"/>
  <c r="C18" i="5" s="1"/>
  <c r="D18" i="5" s="1"/>
  <c r="U113" i="9"/>
  <c r="G21" i="5" s="1"/>
  <c r="AB21" i="5" s="1"/>
  <c r="M104" i="9"/>
  <c r="C20" i="5" s="1"/>
  <c r="AD20" i="5" s="1"/>
  <c r="M155" i="9"/>
  <c r="C25" i="5" s="1"/>
  <c r="AD25" i="5" s="1"/>
  <c r="U81" i="9"/>
  <c r="G18" i="5" s="1"/>
  <c r="H18" i="5" s="1"/>
  <c r="Q104" i="9"/>
  <c r="E20" i="5" s="1"/>
  <c r="AC20" i="5" s="1"/>
  <c r="U20" i="9"/>
  <c r="G12" i="5" s="1"/>
  <c r="Q155" i="9"/>
  <c r="E25" i="5" s="1"/>
  <c r="AC25" i="5" s="1"/>
  <c r="M40" i="9"/>
  <c r="C14" i="5" s="1"/>
  <c r="AD14" i="5" s="1"/>
  <c r="U104" i="9"/>
  <c r="G20" i="5" s="1"/>
  <c r="U145" i="9"/>
  <c r="G24" i="5" s="1"/>
  <c r="Q122" i="9"/>
  <c r="E22" i="5" s="1"/>
  <c r="AC22" i="5" s="1"/>
  <c r="U40" i="9"/>
  <c r="G14" i="5" s="1"/>
  <c r="AB14" i="5" s="1"/>
  <c r="D53" i="3"/>
  <c r="U164" i="9"/>
  <c r="G26" i="5" s="1"/>
  <c r="Y40" i="9"/>
  <c r="M122" i="9"/>
  <c r="C22" i="5" s="1"/>
  <c r="AD22" i="5" s="1"/>
  <c r="Y145" i="9"/>
  <c r="C51" i="3" s="1"/>
  <c r="Q164" i="9"/>
  <c r="E26" i="5" s="1"/>
  <c r="AC26" i="5" s="1"/>
  <c r="D51" i="3"/>
  <c r="M72" i="9"/>
  <c r="C17" i="5" s="1"/>
  <c r="AD17" i="5" s="1"/>
  <c r="Q81" i="9"/>
  <c r="E18" i="5" s="1"/>
  <c r="AC18" i="5" s="1"/>
  <c r="D47" i="3"/>
  <c r="Y122" i="9"/>
  <c r="D48" i="3"/>
  <c r="Y113" i="9"/>
  <c r="M20" i="9"/>
  <c r="C12" i="5" s="1"/>
  <c r="C17" i="3"/>
  <c r="V17" i="3"/>
  <c r="C21" i="3"/>
  <c r="W21" i="3"/>
  <c r="I145" i="9"/>
  <c r="J496" i="2"/>
  <c r="J401" i="2"/>
  <c r="J62" i="2"/>
  <c r="B13" i="5" s="1"/>
  <c r="J179" i="2"/>
  <c r="B16" i="5" s="1"/>
  <c r="I122" i="9"/>
  <c r="I40" i="9"/>
  <c r="I113" i="9"/>
  <c r="I81" i="9"/>
  <c r="J247" i="2"/>
  <c r="I104" i="9"/>
  <c r="I20" i="9"/>
  <c r="I31" i="9"/>
  <c r="J336" i="2"/>
  <c r="C22" i="3" s="1"/>
  <c r="J100" i="2"/>
  <c r="I72" i="9"/>
  <c r="J214" i="2"/>
  <c r="C19" i="3" s="1"/>
  <c r="J374" i="2"/>
  <c r="J534" i="2"/>
  <c r="C27" i="3" s="1"/>
  <c r="G27" i="3" s="1"/>
  <c r="J569" i="2"/>
  <c r="B26" i="5" s="1"/>
  <c r="AE26" i="5" s="1"/>
  <c r="J18" i="2"/>
  <c r="B12" i="5" s="1"/>
  <c r="AE12" i="5" s="1"/>
  <c r="D14" i="3"/>
  <c r="I16" i="5"/>
  <c r="V42" i="3" s="1"/>
  <c r="C43" i="3"/>
  <c r="AD16" i="5"/>
  <c r="D16" i="5"/>
  <c r="AA12" i="5" l="1"/>
  <c r="K12" i="5"/>
  <c r="G29" i="5"/>
  <c r="J40" i="3"/>
  <c r="C44" i="3"/>
  <c r="G43" i="3" s="1"/>
  <c r="I18" i="5"/>
  <c r="W45" i="3" s="1"/>
  <c r="G48" i="3"/>
  <c r="F13" i="5"/>
  <c r="D24" i="5"/>
  <c r="D21" i="5"/>
  <c r="F24" i="5"/>
  <c r="H21" i="5"/>
  <c r="C47" i="3"/>
  <c r="X24" i="3"/>
  <c r="B22" i="5"/>
  <c r="AE22" i="5" s="1"/>
  <c r="Y26" i="3"/>
  <c r="B24" i="5"/>
  <c r="AE24" i="5" s="1"/>
  <c r="F12" i="5"/>
  <c r="E29" i="5"/>
  <c r="H26" i="5"/>
  <c r="AB26" i="5"/>
  <c r="D26" i="5"/>
  <c r="AD26" i="5"/>
  <c r="H24" i="5"/>
  <c r="AB24" i="5"/>
  <c r="AB12" i="5"/>
  <c r="H22" i="5"/>
  <c r="AB22" i="5"/>
  <c r="AA20" i="5"/>
  <c r="H20" i="5"/>
  <c r="AB20" i="5"/>
  <c r="AD12" i="5"/>
  <c r="C39" i="3"/>
  <c r="J39" i="3" s="1"/>
  <c r="AC12" i="5"/>
  <c r="H13" i="5"/>
  <c r="D13" i="5"/>
  <c r="F14" i="5"/>
  <c r="F16" i="5"/>
  <c r="AC16" i="5"/>
  <c r="H25" i="5"/>
  <c r="I26" i="5"/>
  <c r="H16" i="5"/>
  <c r="AB16" i="5"/>
  <c r="H12" i="5"/>
  <c r="F22" i="5"/>
  <c r="F20" i="5"/>
  <c r="AB17" i="5"/>
  <c r="F25" i="5"/>
  <c r="F21" i="5"/>
  <c r="I13" i="5"/>
  <c r="V40" i="3" s="1"/>
  <c r="C52" i="3"/>
  <c r="G49" i="3" s="1"/>
  <c r="D12" i="5"/>
  <c r="D14" i="5"/>
  <c r="F17" i="5"/>
  <c r="H14" i="5"/>
  <c r="AB18" i="5"/>
  <c r="D22" i="5"/>
  <c r="D17" i="5"/>
  <c r="AD18" i="5"/>
  <c r="D25" i="5"/>
  <c r="F18" i="5"/>
  <c r="D20" i="5"/>
  <c r="I24" i="5"/>
  <c r="AA24" i="5" s="1"/>
  <c r="C41" i="3"/>
  <c r="G41" i="3" s="1"/>
  <c r="I14" i="5"/>
  <c r="F26" i="5"/>
  <c r="C48" i="3"/>
  <c r="G46" i="3" s="1"/>
  <c r="I21" i="5"/>
  <c r="AA21" i="5" s="1"/>
  <c r="I22" i="5"/>
  <c r="C49" i="3"/>
  <c r="G22" i="3"/>
  <c r="C23" i="3"/>
  <c r="G19" i="3"/>
  <c r="C16" i="3"/>
  <c r="G16" i="3" s="1"/>
  <c r="Y28" i="3"/>
  <c r="B18" i="5"/>
  <c r="AE18" i="5" s="1"/>
  <c r="C20" i="3"/>
  <c r="G20" i="3" s="1"/>
  <c r="W18" i="3"/>
  <c r="C18" i="3"/>
  <c r="G18" i="3" s="1"/>
  <c r="C24" i="3"/>
  <c r="G24" i="3" s="1"/>
  <c r="AE13" i="5"/>
  <c r="C26" i="3"/>
  <c r="J17" i="3" s="1"/>
  <c r="C15" i="3"/>
  <c r="G15" i="3" s="1"/>
  <c r="AE16" i="5"/>
  <c r="V15" i="3"/>
  <c r="W20" i="3"/>
  <c r="V16" i="3"/>
  <c r="X23" i="3"/>
  <c r="B14" i="5"/>
  <c r="AE14" i="5" s="1"/>
  <c r="B21" i="5"/>
  <c r="AE21" i="5" s="1"/>
  <c r="C14" i="3"/>
  <c r="B17" i="5"/>
  <c r="AE17" i="5" s="1"/>
  <c r="V14" i="3"/>
  <c r="C28" i="3"/>
  <c r="G28" i="3" s="1"/>
  <c r="B25" i="5"/>
  <c r="AE25" i="5" s="1"/>
  <c r="X22" i="3"/>
  <c r="B20" i="5"/>
  <c r="AE20" i="5" s="1"/>
  <c r="W19" i="3"/>
  <c r="Y27" i="3"/>
  <c r="G42" i="3"/>
  <c r="J18" i="5"/>
  <c r="V39" i="3"/>
  <c r="J12" i="5"/>
  <c r="Y52" i="3"/>
  <c r="J25" i="5"/>
  <c r="W43" i="3"/>
  <c r="AA16" i="5"/>
  <c r="J16" i="5"/>
  <c r="W44" i="3"/>
  <c r="J17" i="5"/>
  <c r="AA17" i="5"/>
  <c r="X47" i="3"/>
  <c r="J20" i="5"/>
  <c r="J15" i="3" l="1"/>
  <c r="J16" i="3"/>
  <c r="I29" i="5"/>
  <c r="J42" i="3"/>
  <c r="G47" i="3"/>
  <c r="J41" i="3"/>
  <c r="AA22" i="5"/>
  <c r="X49" i="3"/>
  <c r="AA18" i="5"/>
  <c r="G45" i="3"/>
  <c r="G39" i="3"/>
  <c r="AA14" i="5"/>
  <c r="K14" i="5"/>
  <c r="Y53" i="3"/>
  <c r="AA26" i="5"/>
  <c r="C29" i="5"/>
  <c r="K13" i="5"/>
  <c r="J26" i="5"/>
  <c r="AA13" i="5"/>
  <c r="J13" i="5"/>
  <c r="J24" i="5"/>
  <c r="Y51" i="3"/>
  <c r="K21" i="5"/>
  <c r="J14" i="5"/>
  <c r="V41" i="3"/>
  <c r="X48" i="3"/>
  <c r="J21" i="5"/>
  <c r="J22" i="5"/>
  <c r="J14" i="3"/>
  <c r="G26" i="3"/>
  <c r="G14" i="3"/>
  <c r="G23" i="3"/>
  <c r="K24" i="5"/>
  <c r="K22" i="5"/>
  <c r="K18" i="5"/>
  <c r="K16" i="5"/>
  <c r="K26" i="5"/>
  <c r="K17" i="5"/>
  <c r="K25" i="5"/>
  <c r="K20" i="5"/>
  <c r="K29" i="5" l="1"/>
  <c r="K30" i="5" l="1"/>
  <c r="G30" i="5"/>
  <c r="E30" i="5"/>
  <c r="C30" i="5"/>
  <c r="I30" i="5"/>
</calcChain>
</file>

<file path=xl/sharedStrings.xml><?xml version="1.0" encoding="utf-8"?>
<sst xmlns="http://schemas.openxmlformats.org/spreadsheetml/2006/main" count="1882" uniqueCount="677">
  <si>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</si>
  <si>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</si>
  <si>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</si>
  <si>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</si>
  <si>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</si>
  <si>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</si>
  <si>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</si>
  <si>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</si>
  <si>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</si>
  <si>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</si>
  <si>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</si>
  <si>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</si>
  <si>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</si>
  <si>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</si>
  <si>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</si>
  <si>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</si>
  <si>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</si>
  <si>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</si>
  <si>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</si>
  <si>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</si>
  <si>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</si>
  <si>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</si>
  <si>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</si>
  <si>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</si>
  <si>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</si>
  <si>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</si>
  <si>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</si>
  <si>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</si>
  <si>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</si>
  <si>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</si>
  <si>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</si>
  <si>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</si>
  <si>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</si>
  <si>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</si>
  <si>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</si>
  <si>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</si>
  <si>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</si>
  <si>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</si>
  <si>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</si>
  <si>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</si>
  <si>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</si>
  <si>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</si>
  <si>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</si>
  <si>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</si>
  <si>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</si>
  <si>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</si>
  <si>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</si>
  <si>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</si>
  <si>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</si>
  <si>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</si>
  <si>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</si>
  <si>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</si>
  <si>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</si>
  <si>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</si>
  <si>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</si>
  <si>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</si>
  <si>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</si>
  <si>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</si>
  <si>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</si>
  <si>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</si>
  <si>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</si>
  <si>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</si>
  <si>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</si>
  <si>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</si>
  <si>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</si>
  <si>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</si>
  <si>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</si>
  <si>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</si>
  <si>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</si>
  <si>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</si>
  <si>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</si>
  <si>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</si>
  <si>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</si>
  <si>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</si>
  <si>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</si>
  <si>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</si>
  <si>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</si>
  <si>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</si>
  <si>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</si>
  <si>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</si>
  <si>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</si>
  <si>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</si>
  <si>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</si>
  <si>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</si>
  <si>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</si>
  <si>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</si>
  <si>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</si>
  <si>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</si>
  <si>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</si>
  <si>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</si>
  <si>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</si>
  <si>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</si>
  <si>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</si>
  <si>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</si>
  <si>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</si>
  <si>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</si>
  <si>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</si>
  <si>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</si>
  <si>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</si>
  <si>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</si>
  <si>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</si>
  <si>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</si>
  <si>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</si>
  <si>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</si>
  <si>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</si>
  <si>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</si>
  <si>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</si>
  <si>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</si>
  <si>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</si>
  <si>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</si>
  <si>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</si>
  <si>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</si>
  <si>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</si>
  <si>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</si>
  <si>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</si>
  <si>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</si>
  <si>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</si>
  <si>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</si>
  <si>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</si>
  <si>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</si>
  <si>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</si>
  <si>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</si>
  <si>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</si>
  <si>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</si>
  <si>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</si>
  <si>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</si>
  <si>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</si>
  <si>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</si>
  <si>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</si>
  <si>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</si>
  <si>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</si>
  <si>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</si>
  <si>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</si>
  <si>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</si>
  <si>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</si>
  <si>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</si>
  <si>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</si>
  <si>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</si>
  <si>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</si>
  <si>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</si>
  <si>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</si>
  <si>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</si>
  <si>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</si>
  <si>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</si>
  <si>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</si>
  <si>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</si>
  <si>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</si>
  <si>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</si>
  <si>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</si>
  <si>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</si>
  <si>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</si>
  <si>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</si>
  <si>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</si>
  <si>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</si>
  <si>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</si>
  <si>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</si>
  <si>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</si>
  <si>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</si>
  <si>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</si>
  <si>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</si>
  <si>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</si>
  <si>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</si>
  <si>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</si>
  <si>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</si>
  <si>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</si>
  <si>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</si>
  <si>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</si>
  <si>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</si>
  <si>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</si>
  <si>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</si>
  <si>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</si>
  <si>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</si>
  <si>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</si>
  <si>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</si>
  <si>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</si>
  <si>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</si>
  <si>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</si>
  <si>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</si>
  <si>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</si>
  <si>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</si>
  <si>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</si>
  <si>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</si>
  <si>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</si>
  <si>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</si>
  <si>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</si>
  <si>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</si>
  <si>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</si>
  <si>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</si>
  <si>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</si>
  <si>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</si>
  <si>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</si>
  <si>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</si>
  <si>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</si>
  <si>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</si>
  <si>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</si>
  <si>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</si>
  <si>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</si>
  <si>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</si>
  <si>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</si>
  <si>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</si>
  <si>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</si>
  <si>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</si>
  <si>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</si>
  <si>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</si>
  <si>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</si>
  <si>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</si>
  <si>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</si>
  <si>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</si>
  <si>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</si>
  <si>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</si>
  <si>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</si>
  <si>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</si>
  <si>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</si>
  <si>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</si>
  <si>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</si>
  <si>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</si>
  <si>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</si>
  <si>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</si>
  <si>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</si>
  <si>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</si>
  <si>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</si>
  <si>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</si>
  <si>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</si>
  <si>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</si>
  <si>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</si>
  <si>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</si>
  <si>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</si>
  <si>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</si>
  <si>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</si>
  <si>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</si>
  <si>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</si>
  <si>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</si>
  <si>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</si>
  <si>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</si>
  <si>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</si>
  <si>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</si>
  <si>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</si>
  <si>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</si>
  <si>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</si>
  <si>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</si>
  <si>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</si>
  <si>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</si>
  <si>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</si>
  <si>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</si>
  <si>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</si>
  <si>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</si>
  <si>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</si>
  <si>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</si>
  <si>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</si>
  <si>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</si>
  <si>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</si>
  <si>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</si>
  <si>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</si>
  <si>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</si>
  <si>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</si>
  <si>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</si>
  <si>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</si>
  <si>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</si>
  <si>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</si>
  <si>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</si>
  <si>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</si>
  <si>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</si>
  <si>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</si>
  <si>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</si>
  <si>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</si>
  <si>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</si>
  <si>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</si>
  <si>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</si>
  <si>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</si>
  <si>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</si>
  <si>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</si>
  <si>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</si>
  <si>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</si>
  <si>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</si>
  <si>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</si>
  <si>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</si>
  <si>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</si>
  <si>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</si>
  <si>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</si>
  <si>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</si>
  <si>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</si>
  <si>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</si>
  <si>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</si>
  <si>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</si>
  <si>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</si>
  <si>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</si>
  <si>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</si>
  <si>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</si>
  <si>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</si>
  <si>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</si>
  <si>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</si>
  <si>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</si>
  <si>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</si>
  <si>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</si>
  <si>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</si>
  <si>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</si>
  <si>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</si>
  <si>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</si>
  <si>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</si>
  <si>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</si>
  <si>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</si>
  <si>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</si>
  <si>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</si>
  <si>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</si>
  <si>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</si>
  <si>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</si>
  <si>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</si>
  <si>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</si>
  <si>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</si>
  <si>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</si>
  <si>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</si>
  <si>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</si>
  <si>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</si>
  <si>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</si>
  <si>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</si>
  <si>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</si>
  <si>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</si>
  <si>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</si>
  <si>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</si>
  <si>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</si>
  <si>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</si>
  <si>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</si>
  <si>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</si>
  <si>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</si>
  <si>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</si>
  <si>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</si>
  <si>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</si>
  <si>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</si>
  <si>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</si>
  <si>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</si>
  <si>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</si>
  <si>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</si>
  <si>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</si>
  <si>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</si>
  <si>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</si>
  <si>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</si>
  <si>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</si>
  <si>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</si>
  <si>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</si>
  <si>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</si>
  <si>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</si>
  <si>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</si>
  <si>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</si>
  <si>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</si>
  <si>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</si>
  <si>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</si>
  <si>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</si>
  <si>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</si>
  <si>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</si>
  <si>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</si>
  <si>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</si>
  <si>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</si>
  <si>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</si>
  <si>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</si>
  <si>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</si>
  <si>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</si>
  <si>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</si>
  <si>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</si>
  <si>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</si>
  <si>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</si>
  <si>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</si>
  <si>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</si>
  <si>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</si>
  <si>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</si>
  <si>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</si>
  <si>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</si>
  <si>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</si>
  <si>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</si>
  <si>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</si>
  <si>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</si>
  <si>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</si>
  <si>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</si>
  <si>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</si>
  <si>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</si>
  <si>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</si>
  <si>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</si>
  <si>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</si>
  <si>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</si>
  <si>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</si>
  <si>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</si>
  <si>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</si>
  <si>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</si>
  <si>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</si>
  <si>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</si>
  <si>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</si>
  <si>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</si>
  <si>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</si>
  <si>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</si>
  <si>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</si>
  <si>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</si>
  <si>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</si>
  <si>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</si>
  <si>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</si>
  <si>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</si>
  <si>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</si>
  <si>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</si>
  <si>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</si>
  <si>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</si>
  <si>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</si>
  <si>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</si>
  <si>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</si>
  <si>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</si>
  <si>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</si>
  <si>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</si>
  <si>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</si>
  <si>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</si>
  <si>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</si>
  <si>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</si>
  <si>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</si>
  <si>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</si>
  <si>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</si>
  <si>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</si>
  <si>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</si>
  <si>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</si>
  <si>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</si>
  <si>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</si>
  <si>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</si>
  <si>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</si>
  <si>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</si>
  <si>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</si>
  <si>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</si>
  <si>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</si>
  <si>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</si>
  <si>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</si>
  <si>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</si>
  <si>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</si>
  <si>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</si>
  <si>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</si>
  <si>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</si>
  <si>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</si>
  <si>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</si>
  <si>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</si>
  <si>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</si>
  <si>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</si>
  <si>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</si>
  <si>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</si>
  <si>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</si>
  <si>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</si>
  <si>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</si>
  <si>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</si>
  <si>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</si>
  <si>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</si>
  <si>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</si>
  <si>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</si>
  <si>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</si>
  <si>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</si>
  <si>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</si>
  <si>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</si>
  <si>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</si>
  <si>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</si>
  <si>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</si>
  <si>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</si>
  <si>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</si>
  <si>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</si>
  <si>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</si>
  <si>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</si>
  <si>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</si>
  <si>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</si>
  <si>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</si>
  <si>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</si>
  <si>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</si>
  <si>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</si>
  <si>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</si>
  <si>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</si>
  <si>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</si>
  <si>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</si>
  <si>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</si>
  <si>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</si>
  <si>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</si>
  <si>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</si>
  <si>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</si>
  <si>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</si>
  <si>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</si>
  <si>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</si>
  <si>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</si>
  <si>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</si>
  <si>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</si>
  <si>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</si>
  <si>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</si>
  <si>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</si>
  <si>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</si>
  <si>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</si>
  <si>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</si>
  <si>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</si>
  <si>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</si>
  <si>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</si>
  <si>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</si>
  <si>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</si>
  <si>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</si>
  <si>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</si>
  <si>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</si>
  <si>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</si>
  <si>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</si>
  <si>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</si>
  <si>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</si>
  <si>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</si>
  <si>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</si>
  <si>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</si>
  <si>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</si>
  <si>
    <t>Lifecycle Security Culture</t>
  </si>
  <si>
    <t>Lifecycle Security Design</t>
  </si>
  <si>
    <t>Lifecycle Security Testing</t>
  </si>
  <si>
    <t>Lifecycle Security Monitoring</t>
  </si>
  <si>
    <t>LSM1</t>
  </si>
  <si>
    <t>LSM2</t>
  </si>
  <si>
    <t>LSM3</t>
  </si>
  <si>
    <t>LST1</t>
  </si>
  <si>
    <t>LST2</t>
  </si>
  <si>
    <t>LST3</t>
  </si>
  <si>
    <t>LSC3</t>
  </si>
  <si>
    <t>LSC2</t>
  </si>
  <si>
    <t>LSC1</t>
  </si>
  <si>
    <t>Lifecycle Security Penetration Testing</t>
  </si>
  <si>
    <t>Do projects use version control management for penetration testing?</t>
  </si>
  <si>
    <t>Do penetration testers have access to automatic software builds that include their tests?</t>
  </si>
  <si>
    <t>Is the penetration testing routine embedded in a continuous integration mechanism?</t>
  </si>
  <si>
    <t>Do projects integrate preventive security feedback loops including penetration testing?</t>
  </si>
  <si>
    <t>Do projects establish release gates in the software development lifecycle for penetration testing?</t>
  </si>
  <si>
    <t>Do projects integrate practical exploitation and mitigation comments for every attack pattern?</t>
  </si>
  <si>
    <t>Penetration testers expand attack pattern instances with exploitation explanation, such that readers grasp knowledge of how the attack unfolds including technical details and criteria such as probability, exploitability and severity of the attack.</t>
  </si>
  <si>
    <t>Penetration testers expand attack pattern instances with a mitigation section, including an assessment of how typical security measures mitigate the vulnerability.</t>
  </si>
  <si>
    <t>Do developers and penetration testers discuss and handle the results of penetration test cases?</t>
  </si>
  <si>
    <t>The organization encourages penetration testers to add penetration tests to the automated build workflow.</t>
  </si>
  <si>
    <t>Penetration testers have a constant access to a current robust build.</t>
  </si>
  <si>
    <t>Developers and penetration tester have easy access to the latest working product/executables.</t>
  </si>
  <si>
    <t>Development managers use the same build automation tool project-wide or even organization-wide to improve standardization.</t>
  </si>
  <si>
    <t>There are extensive penetration tests included in the automated build workflow.</t>
  </si>
  <si>
    <t>Deployment is automated.</t>
  </si>
  <si>
    <t>Penetration testing results do have effects on the software architecture and design on an irregular basis.</t>
  </si>
  <si>
    <t>Developers skilled with security training engage in solving conflicts related to penetration test results.</t>
  </si>
  <si>
    <t>Developers and penetration testers find a baseline for the first release gate.</t>
  </si>
  <si>
    <t>Developers and penetration testers agree on penetration test cases that must pass in order to fulfill a specific release gate.</t>
  </si>
  <si>
    <t>Released and deployed software does not contain easily found security bugs.</t>
  </si>
  <si>
    <t>Does your organization have an open discussion about organizational deficiencies, human faults and Intentional activities?</t>
  </si>
  <si>
    <t>Are diversity principles used in the organization?</t>
  </si>
  <si>
    <t>Do employees consider security a high-priority issue?</t>
  </si>
  <si>
    <t>Employees feel safe voicing their opinion about IT-Security.</t>
  </si>
  <si>
    <t>The company encourages employees to take part in IT-Security discussions.</t>
  </si>
  <si>
    <t>IT-Security goals are communicated throughout the company.</t>
  </si>
  <si>
    <t>The organization embraces a positive concept of human being for every individual.</t>
  </si>
  <si>
    <t>There are team members with different backgrounds.</t>
  </si>
  <si>
    <t>There are different communication settings, like workshops, online forums or open space.</t>
  </si>
  <si>
    <t>Attend security workshops and open discussions at a regular basis.</t>
  </si>
  <si>
    <t>Teams review their testing effectiveness, found vulnerabilities and the incident response plan.</t>
  </si>
  <si>
    <t>There is a privacy and IT-Security awareness throughout the team members.</t>
  </si>
  <si>
    <t>Is a value development established?</t>
  </si>
  <si>
    <t>Team members commit to IT-Security.</t>
  </si>
  <si>
    <t>Project leadership embraces an ethical hacking process.</t>
  </si>
  <si>
    <t>Is lifelong learning established in the organization?</t>
  </si>
  <si>
    <t>Project introduces a reward system.</t>
  </si>
  <si>
    <t>Team members visit workshops.</t>
  </si>
  <si>
    <t>Is a fundamental collaboration visible in the organization?</t>
  </si>
  <si>
    <t>Employees document security related issues thoroughly.</t>
  </si>
  <si>
    <t>There is an in-house point of contact for employees to speak to regarding security concerns or questions.</t>
  </si>
  <si>
    <t>Is a customized IT-Security culture benchmarking (assessment) established?</t>
  </si>
  <si>
    <t>There is a regular IT-Security culture benchmarking process.</t>
  </si>
  <si>
    <t>There are questionnaires about security culture.</t>
  </si>
  <si>
    <t>Team members visit value workshops.</t>
  </si>
  <si>
    <t>Is a mature collaboration visible in the organization?</t>
  </si>
  <si>
    <t>There is a tactics knowledge sharing platform for penetration testing and IT-Security.</t>
  </si>
  <si>
    <t>New exploits are documented and effectively handled across teams.</t>
  </si>
  <si>
    <t>Are identified attack patterns documented in a reusable catalog?</t>
  </si>
  <si>
    <t>Projects have their own security goals.</t>
  </si>
  <si>
    <t>There is an active search for known (product relevant) attacks.</t>
  </si>
  <si>
    <t>Risks of security objectives are defined and evaluated with risk levels in a risk matrix.</t>
  </si>
  <si>
    <t>Internal and external components affected by the security objectives are determined.</t>
  </si>
  <si>
    <t>Assess an attack surface on top of the security and risk analysis.</t>
  </si>
  <si>
    <t>New attacks are transformed into attack patters and documented.</t>
  </si>
  <si>
    <t>Relevant public and company-internal attacks are listed and new project-related attacks are added.</t>
  </si>
  <si>
    <t>Attack patterns are described alongside their name, probability, exploitability, severity, and examples.</t>
  </si>
  <si>
    <t>Are penetration tests planned and categorized for all products?</t>
  </si>
  <si>
    <t>Is special staff trained or are external certified testers employed?</t>
  </si>
  <si>
    <t>Is the security of external SW and HW components guaranteed?</t>
  </si>
  <si>
    <t>The company has guidelines and policies for penetration testing.</t>
  </si>
  <si>
    <t>There are trained (and certified) penetration testers.</t>
  </si>
  <si>
    <t>Penetration tests are planned during development.</t>
  </si>
  <si>
    <t>Employees know sources with current security gaps.</t>
  </si>
  <si>
    <t>Where possible, automatic messages for security risks were subscribed.</t>
  </si>
  <si>
    <t>There are regular meetings to talk about new security risks.</t>
  </si>
  <si>
    <t>There is additional staff only responsible for penetration testing.</t>
  </si>
  <si>
    <t>Staff is trained regularly regarding security tests.</t>
  </si>
  <si>
    <t>If deemed necessary external help is brought in.</t>
  </si>
  <si>
    <t>There are agreements with suppliers and subcontractors to ensure the security of their products.</t>
  </si>
  <si>
    <t>External and third-party software that is used, is also evaluated and penetration tested.</t>
  </si>
  <si>
    <t>Newly discovered security vulnerabilities are communicated immediately by the suppliers and subcontractors.</t>
  </si>
  <si>
    <t>Vendors of third-party software promise to patch their frameworks regularly and quickly after hazards are found.</t>
  </si>
  <si>
    <t>Can products be tested hardware independently?</t>
  </si>
  <si>
    <t>Can products be updated subsequently after rollout?</t>
  </si>
  <si>
    <t>Can results from penetration tests be reused?</t>
  </si>
  <si>
    <t>Is security already implemented into the lifecycle?</t>
  </si>
  <si>
    <t>There is a hardware independent test environment.</t>
  </si>
  <si>
    <t>There is a test software for each product.</t>
  </si>
  <si>
    <t>The company stores all relevant HW and SW versions for each product.</t>
  </si>
  <si>
    <t>Update infrastructure is planned for every project.</t>
  </si>
  <si>
    <t>Environment to test older software version is implemented.</t>
  </si>
  <si>
    <t>Penetration testers check newly found hazards in older versions, too.</t>
  </si>
  <si>
    <t>Results from penetration tests are documented for every version.</t>
  </si>
  <si>
    <t>Penetration test results are taken into consideration during the planning process.</t>
  </si>
  <si>
    <t>In project planning, risk assessments are drawn from other projects.</t>
  </si>
  <si>
    <t>Penetration test results will be included in each project.</t>
  </si>
  <si>
    <t>Every employee has access to a common training in IT-Security and functional safety.</t>
  </si>
  <si>
    <t>No product is rolled out without thorough penetration testing.</t>
  </si>
  <si>
    <t>Are all relevant and found attacks tested on the software?</t>
  </si>
  <si>
    <t>There is a pool of attacks for every developed software.</t>
  </si>
  <si>
    <t>Testers have an overview of all attacks and are able to test them on the software.</t>
  </si>
  <si>
    <t>Attack paths of attacks in the pool are expanded to find new threads.</t>
  </si>
  <si>
    <t>Are identified attack pattern structured and tested orderly?</t>
  </si>
  <si>
    <t>Attack patterns are documented by every project and assessable in the entire company.</t>
  </si>
  <si>
    <t>There is a guideline for testing attack patterns out of a configuration management system.</t>
  </si>
  <si>
    <t>The company provides version control software.</t>
  </si>
  <si>
    <t>All projects use version control for everything.</t>
  </si>
  <si>
    <t>Every new version of a test has well documented changes.</t>
  </si>
  <si>
    <t>Employees involved in penetration tests get trainings for writing attack patterns.</t>
  </si>
  <si>
    <t>Penetration tests are laid out to be integrated in automatic software builds.</t>
  </si>
  <si>
    <t>Penetration testers get training to use the software that is used for the automatic software builds.</t>
  </si>
  <si>
    <t>Tests can be run by a few simple commands.</t>
  </si>
  <si>
    <t>The company uses continuous integration.</t>
  </si>
  <si>
    <t>Penetration tests are built to be run in a continuous integration environment.</t>
  </si>
  <si>
    <t>The continuous integration-environment includes different hardware or simulates it.</t>
  </si>
  <si>
    <t>Workflow to first test software before rollout is conducted.</t>
  </si>
  <si>
    <t>Penetration tests run in nightly build  and in a dedicated test environment.</t>
  </si>
  <si>
    <t>Developers and penetration tester have regular meetings.</t>
  </si>
  <si>
    <t>Recommendations by testers flow back into the software and are fixed immediately.</t>
  </si>
  <si>
    <t>Developers have training in security relevant topics.</t>
  </si>
  <si>
    <t>Broken pipelines are communicated on specified channels.</t>
  </si>
  <si>
    <t>A version with a broken penetration test cannot be rolled out and is marked.</t>
  </si>
  <si>
    <t>No software is rolled out to customers before testing is done.</t>
  </si>
  <si>
    <t>The gate is part of the software development lifecycle.</t>
  </si>
  <si>
    <t>Release gates are enhanced with penetration test results.</t>
  </si>
  <si>
    <t>Does your organization gather information about new vulnerability issues?</t>
  </si>
  <si>
    <t>Are vulnerability issues filtered to dedicated project, used hardware and software stacks?</t>
  </si>
  <si>
    <t>Are there project teams after final (serial) release responsible for these issues?</t>
  </si>
  <si>
    <t>Every team or part of it has to maintain their project after the release (including security concerns).</t>
  </si>
  <si>
    <t>Developers consider 3rd party libraries in their development and testing lifecycle.</t>
  </si>
  <si>
    <t>A newly found vulnerability is immediately transmitted to all affected teams.</t>
  </si>
  <si>
    <t>Every project records all used hardware and software, including 3rd party.</t>
  </si>
  <si>
    <t>Every team knows whom to contact about newly found vulnerability issues.</t>
  </si>
  <si>
    <t>All contracts with subcontractors require them to report security flaws they discover.</t>
  </si>
  <si>
    <t>Feeds about vulnerability issues are monitored.</t>
  </si>
  <si>
    <t>The company regularly checks for new sources for vulnerabilities.</t>
  </si>
  <si>
    <t>Is your penetration test continuously developed?</t>
  </si>
  <si>
    <t>Do you assure that penetration tests are executed for every released hardware/software combination?</t>
  </si>
  <si>
    <t>Does your company collect and archive all results of these penetration tests?</t>
  </si>
  <si>
    <t>Penetration tests are well documented.</t>
  </si>
  <si>
    <t>Found issues are reported and documented.</t>
  </si>
  <si>
    <t>The software and hardware combinations that are vulnerable to a specific attack are documented immediately.</t>
  </si>
  <si>
    <t>Penetration tests are evaluated regularly.</t>
  </si>
  <si>
    <t>Penetration testers have the goal to find new vulnerabilities.</t>
  </si>
  <si>
    <t>New externally found vulnerabilities are added to the penetration tests.</t>
  </si>
  <si>
    <t>Penetration tests are executed for every project.</t>
  </si>
  <si>
    <t>Every possible HW/SW combination is documented.</t>
  </si>
  <si>
    <t>Every new rollout generates new penetration tests.</t>
  </si>
  <si>
    <t>Temporarily security establishing workarounds do not impede safety or functionality of the product, which must be ensured by tests.</t>
  </si>
  <si>
    <t>Software and hardware are prioritized depending on if it's in the field or not.</t>
  </si>
  <si>
    <t>Does your company know how to contact the end users of your devices?</t>
  </si>
  <si>
    <t>Does your company have a process which defines the propagation of security vulnerabilities to your customers?</t>
  </si>
  <si>
    <t>Does your company have a process which defines the propagation of security updates to end users?</t>
  </si>
  <si>
    <t>Do your project teams provide a security degradation guidance model?</t>
  </si>
  <si>
    <t>The company has guidelines how to define a security update process.</t>
  </si>
  <si>
    <t>Software updates reach the customer mostly unnoticed.</t>
  </si>
  <si>
    <t>An update channel is established.</t>
  </si>
  <si>
    <t>Project teams are required to implement software in their projects that enable updates and degradation.</t>
  </si>
  <si>
    <t>Customers are made aware of all possible risks and actions in case of a security issue.</t>
  </si>
  <si>
    <t>A database with hardware and software in the field is maintained.</t>
  </si>
  <si>
    <t>The company has guidelines how to handle found security issues.</t>
  </si>
  <si>
    <t>The company defines the handling of found security issues in the contract with its customers.</t>
  </si>
  <si>
    <t>Customers with affected software and/or hardware can be identified.</t>
  </si>
  <si>
    <t>The company has records of all customers.</t>
  </si>
  <si>
    <t>Customer can be contacted sufficiently, within a specific time frame and future save.</t>
  </si>
  <si>
    <t>There is a platform specifically for exploit reports.</t>
  </si>
  <si>
    <t>The company uses automatic software builds in their projects.</t>
  </si>
  <si>
    <t>Do teams perform value retrospective and reflection of IT-Security culture?</t>
  </si>
  <si>
    <t>LCSD1</t>
  </si>
  <si>
    <t>LCSD2</t>
  </si>
  <si>
    <t>LCSD3</t>
  </si>
  <si>
    <t>Do project teams execute risk analysis (e.g., in regard to (A)SIL)?</t>
  </si>
  <si>
    <t>Are external security reports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</si>
</sst>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rgb="FF00B050"/>
      <name val="Arial"/>
      <family val="2"/>
    </font>
  </fonts>
  <fills count="19">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theme="0"/>
        <bgColor indexed="64"/>
      </patternFill>
    </fill>
  </fills>
  <borders count="157">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style="thin">
        <color indexed="8"/>
      </right>
      <top style="thin">
        <color indexed="8"/>
      </top>
      <bottom style="thin">
        <color indexed="64"/>
      </bottom>
      <diagonal/>
    </border>
    <border>
      <left/>
      <right style="medium">
        <color auto="1"/>
      </right>
      <top style="thin">
        <color auto="1"/>
      </top>
      <bottom style="thin">
        <color indexed="8"/>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style="thin">
        <color indexed="64"/>
      </right>
      <top/>
      <bottom style="thin">
        <color auto="1"/>
      </bottom>
      <diagonal/>
    </border>
    <border>
      <left style="thin">
        <color indexed="64"/>
      </left>
      <right style="thin">
        <color indexed="64"/>
      </right>
      <top/>
      <bottom style="medium">
        <color auto="1"/>
      </bottom>
      <diagonal/>
    </border>
    <border>
      <left style="medium">
        <color auto="1"/>
      </left>
      <right style="thin">
        <color auto="1"/>
      </right>
      <top/>
      <bottom/>
      <diagonal/>
    </border>
    <border>
      <left style="thin">
        <color indexed="8"/>
      </left>
      <right/>
      <top/>
      <bottom/>
      <diagonal/>
    </border>
    <border>
      <left style="thin">
        <color auto="1"/>
      </left>
      <right/>
      <top/>
      <bottom/>
      <diagonal/>
    </border>
    <border>
      <left style="thin">
        <color indexed="8"/>
      </left>
      <right style="thin">
        <color indexed="8"/>
      </right>
      <top/>
      <bottom/>
      <diagonal/>
    </border>
    <border>
      <left style="thin">
        <color indexed="8"/>
      </left>
      <right style="thin">
        <color auto="1"/>
      </right>
      <top/>
      <bottom/>
      <diagonal/>
    </border>
    <border>
      <left style="thin">
        <color indexed="8"/>
      </left>
      <right style="thin">
        <color indexed="8"/>
      </right>
      <top style="thin">
        <color indexed="64"/>
      </top>
      <bottom style="thin">
        <color indexed="64"/>
      </bottom>
      <diagonal/>
    </border>
    <border>
      <left/>
      <right style="thin">
        <color indexed="8"/>
      </right>
      <top style="thin">
        <color indexed="64"/>
      </top>
      <bottom style="thin">
        <color indexed="8"/>
      </bottom>
      <diagonal/>
    </border>
    <border>
      <left/>
      <right style="thin">
        <color indexed="8"/>
      </right>
      <top style="thin">
        <color indexed="64"/>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style="thin">
        <color indexed="8"/>
      </left>
      <right style="thin">
        <color indexed="8"/>
      </right>
      <top style="thin">
        <color indexed="64"/>
      </top>
      <bottom style="thin">
        <color auto="1"/>
      </bottom>
      <diagonal/>
    </border>
    <border>
      <left style="thin">
        <color indexed="8"/>
      </left>
      <right/>
      <top style="thin">
        <color indexed="64"/>
      </top>
      <bottom style="thin">
        <color auto="1"/>
      </bottom>
      <diagonal/>
    </border>
    <border>
      <left/>
      <right style="thin">
        <color indexed="8"/>
      </right>
      <top style="thin">
        <color indexed="64"/>
      </top>
      <bottom style="thin">
        <color auto="1"/>
      </bottom>
      <diagonal/>
    </border>
    <border>
      <left/>
      <right style="thin">
        <color indexed="64"/>
      </right>
      <top style="thin">
        <color auto="1"/>
      </top>
      <bottom/>
      <diagonal/>
    </border>
    <border>
      <left/>
      <right style="thin">
        <color indexed="64"/>
      </right>
      <top/>
      <bottom style="thin">
        <color auto="1"/>
      </bottom>
      <diagonal/>
    </border>
    <border>
      <left/>
      <right style="thin">
        <color indexed="8"/>
      </right>
      <top/>
      <bottom style="thin">
        <color indexed="64"/>
      </bottom>
      <diagonal/>
    </border>
    <border>
      <left/>
      <right style="thin">
        <color indexed="64"/>
      </right>
      <top style="thin">
        <color indexed="8"/>
      </top>
      <bottom/>
      <diagonal/>
    </border>
    <border>
      <left/>
      <right style="thin">
        <color indexed="8"/>
      </right>
      <top style="thin">
        <color indexed="8"/>
      </top>
      <bottom/>
      <diagonal/>
    </border>
    <border>
      <left/>
      <right style="thin">
        <color indexed="8"/>
      </right>
      <top style="thin">
        <color auto="1"/>
      </top>
      <bottom/>
      <diagonal/>
    </border>
    <border>
      <left style="thin">
        <color indexed="8"/>
      </left>
      <right/>
      <top style="thin">
        <color indexed="8"/>
      </top>
      <bottom/>
      <diagonal/>
    </border>
    <border>
      <left style="thin">
        <color auto="1"/>
      </left>
      <right/>
      <top style="thin">
        <color auto="1"/>
      </top>
      <bottom/>
      <diagonal/>
    </border>
    <border>
      <left/>
      <right style="thin">
        <color indexed="64"/>
      </right>
      <top style="thin">
        <color auto="1"/>
      </top>
      <bottom/>
      <diagonal/>
    </border>
    <border>
      <left style="thin">
        <color auto="1"/>
      </left>
      <right/>
      <top/>
      <bottom style="thin">
        <color auto="1"/>
      </bottom>
      <diagonal/>
    </border>
    <border>
      <left/>
      <right style="thin">
        <color indexed="64"/>
      </right>
      <top/>
      <bottom style="thin">
        <color auto="1"/>
      </bottom>
      <diagonal/>
    </border>
    <border>
      <left/>
      <right style="thin">
        <color indexed="64"/>
      </right>
      <top style="thin">
        <color indexed="64"/>
      </top>
      <bottom style="thin">
        <color auto="1"/>
      </bottom>
      <diagonal/>
    </border>
    <border>
      <left/>
      <right style="thin">
        <color indexed="8"/>
      </right>
      <top/>
      <bottom style="thin">
        <color indexed="8"/>
      </bottom>
      <diagonal/>
    </border>
    <border>
      <left/>
      <right style="thin">
        <color indexed="8"/>
      </right>
      <top/>
      <bottom style="thin">
        <color indexed="64"/>
      </bottom>
      <diagonal/>
    </border>
    <border>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64"/>
      </top>
      <bottom/>
      <diagonal/>
    </border>
    <border>
      <left/>
      <right style="thin">
        <color indexed="8"/>
      </right>
      <top style="thin">
        <color indexed="8"/>
      </top>
      <bottom/>
      <diagonal/>
    </border>
    <border>
      <left/>
      <right style="thin">
        <color indexed="8"/>
      </right>
      <top style="thin">
        <color indexed="64"/>
      </top>
      <bottom/>
      <diagonal/>
    </border>
    <border>
      <left style="thin">
        <color auto="1"/>
      </left>
      <right style="thin">
        <color indexed="8"/>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bottom/>
      <diagonal/>
    </border>
    <border>
      <left style="thin">
        <color auto="1"/>
      </left>
      <right style="medium">
        <color auto="1"/>
      </right>
      <top/>
      <bottom/>
      <diagonal/>
    </border>
    <border>
      <left style="thin">
        <color indexed="8"/>
      </left>
      <right/>
      <top/>
      <bottom style="thin">
        <color auto="1"/>
      </bottom>
      <diagonal/>
    </border>
    <border>
      <left style="thin">
        <color indexed="64"/>
      </left>
      <right/>
      <top/>
      <bottom/>
      <diagonal/>
    </border>
    <border>
      <left style="thin">
        <color auto="1"/>
      </left>
      <right style="thin">
        <color indexed="8"/>
      </right>
      <top/>
      <bottom/>
      <diagonal/>
    </border>
    <border>
      <left style="thin">
        <color indexed="8"/>
      </left>
      <right style="thin">
        <color indexed="8"/>
      </right>
      <top/>
      <bottom/>
      <diagonal/>
    </border>
    <border>
      <left style="thin">
        <color indexed="8"/>
      </left>
      <right style="thin">
        <color indexed="8"/>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indexed="8"/>
      </left>
      <right/>
      <top/>
      <bottom/>
      <diagonal/>
    </border>
    <border>
      <left style="thin">
        <color indexed="64"/>
      </left>
      <right style="thin">
        <color indexed="64"/>
      </right>
      <top/>
      <bottom/>
      <diagonal/>
    </border>
    <border>
      <left style="medium">
        <color auto="1"/>
      </left>
      <right style="thin">
        <color indexed="64"/>
      </right>
      <top/>
      <bottom/>
      <diagonal/>
    </border>
    <border>
      <left style="thin">
        <color indexed="64"/>
      </left>
      <right style="thin">
        <color indexed="8"/>
      </right>
      <top style="thin">
        <color indexed="8"/>
      </top>
      <bottom style="thin">
        <color indexed="64"/>
      </bottom>
      <diagonal/>
    </border>
    <border>
      <left style="medium">
        <color auto="1"/>
      </left>
      <right style="thin">
        <color indexed="8"/>
      </right>
      <top/>
      <bottom/>
      <diagonal/>
    </border>
    <border>
      <left style="thin">
        <color indexed="8"/>
      </left>
      <right style="thin">
        <color indexed="8"/>
      </right>
      <top style="thin">
        <color indexed="8"/>
      </top>
      <bottom style="thin">
        <color indexed="64"/>
      </bottom>
      <diagonal/>
    </border>
    <border>
      <left style="medium">
        <color auto="1"/>
      </left>
      <right style="thin">
        <color indexed="64"/>
      </right>
      <top/>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643">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5" fillId="0" borderId="54" xfId="1" applyFont="1" applyBorder="1"/>
    <xf numFmtId="0" fontId="25" fillId="0" borderId="0" xfId="1" applyFont="1" applyBorder="1"/>
    <xf numFmtId="0" fontId="26" fillId="0" borderId="53" xfId="1" applyFont="1" applyBorder="1"/>
    <xf numFmtId="0" fontId="26" fillId="0" borderId="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0" fontId="2" fillId="8" borderId="58" xfId="0" applyNumberFormat="1" applyFont="1" applyFill="1" applyBorder="1" applyAlignment="1">
      <alignment horizontal="center" wrapText="1"/>
    </xf>
    <xf numFmtId="0" fontId="2" fillId="8" borderId="59" xfId="0" applyNumberFormat="1" applyFont="1" applyFill="1" applyBorder="1" applyAlignment="1">
      <alignment horizontal="center" wrapText="1"/>
    </xf>
    <xf numFmtId="164" fontId="2" fillId="8" borderId="60" xfId="0" applyNumberFormat="1" applyFont="1" applyFill="1" applyBorder="1" applyAlignment="1">
      <alignment horizontal="center" wrapText="1"/>
    </xf>
    <xf numFmtId="0" fontId="2" fillId="10" borderId="59" xfId="0" applyNumberFormat="1" applyFont="1" applyFill="1" applyBorder="1" applyAlignment="1">
      <alignment horizontal="center" wrapText="1"/>
    </xf>
    <xf numFmtId="164" fontId="2" fillId="10" borderId="60" xfId="0" applyNumberFormat="1" applyFont="1" applyFill="1" applyBorder="1" applyAlignment="1">
      <alignment horizontal="center" wrapText="1"/>
    </xf>
    <xf numFmtId="0" fontId="2" fillId="12" borderId="59" xfId="0" applyNumberFormat="1" applyFont="1" applyFill="1" applyBorder="1" applyAlignment="1">
      <alignment horizontal="center" wrapText="1"/>
    </xf>
    <xf numFmtId="164" fontId="2" fillId="12" borderId="60" xfId="0" applyNumberFormat="1" applyFont="1" applyFill="1" applyBorder="1" applyAlignment="1">
      <alignment horizontal="center" wrapText="1"/>
    </xf>
    <xf numFmtId="0" fontId="2" fillId="14" borderId="59" xfId="0" applyNumberFormat="1" applyFont="1" applyFill="1" applyBorder="1" applyAlignment="1">
      <alignment horizontal="center" wrapText="1"/>
    </xf>
    <xf numFmtId="164" fontId="2" fillId="14" borderId="60"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59"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1"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3" xfId="0" applyNumberFormat="1" applyFont="1" applyFill="1" applyBorder="1" applyAlignment="1">
      <alignment horizontal="center" wrapText="1"/>
    </xf>
    <xf numFmtId="0" fontId="2" fillId="8" borderId="74" xfId="0" applyNumberFormat="1" applyFont="1" applyFill="1" applyBorder="1" applyAlignment="1">
      <alignment horizontal="center"/>
    </xf>
    <xf numFmtId="0" fontId="2" fillId="0" borderId="75" xfId="0" applyNumberFormat="1" applyFont="1" applyFill="1" applyBorder="1" applyAlignment="1">
      <alignment horizontal="center" wrapText="1"/>
    </xf>
    <xf numFmtId="0" fontId="2" fillId="0" borderId="77" xfId="0" applyNumberFormat="1" applyFont="1" applyFill="1" applyBorder="1" applyAlignment="1">
      <alignment horizontal="center" wrapText="1"/>
    </xf>
    <xf numFmtId="0" fontId="1" fillId="4" borderId="64" xfId="0" applyNumberFormat="1" applyFont="1" applyFill="1" applyBorder="1" applyAlignment="1">
      <alignment horizontal="center" vertical="center" wrapText="1"/>
    </xf>
    <xf numFmtId="0" fontId="1" fillId="4" borderId="79"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79" xfId="0" applyNumberFormat="1" applyFont="1" applyFill="1" applyBorder="1" applyAlignment="1">
      <alignment horizontal="center" vertical="center" wrapText="1"/>
    </xf>
    <xf numFmtId="0" fontId="2" fillId="10" borderId="73" xfId="0" applyNumberFormat="1" applyFont="1" applyFill="1" applyBorder="1" applyAlignment="1">
      <alignment horizontal="center" wrapText="1"/>
    </xf>
    <xf numFmtId="0" fontId="2" fillId="10" borderId="74" xfId="0" applyNumberFormat="1" applyFont="1" applyFill="1" applyBorder="1" applyAlignment="1">
      <alignment horizontal="center"/>
    </xf>
    <xf numFmtId="0" fontId="2" fillId="10" borderId="83" xfId="0" applyNumberFormat="1" applyFont="1" applyFill="1" applyBorder="1" applyAlignment="1">
      <alignment horizontal="center" wrapText="1"/>
    </xf>
    <xf numFmtId="0" fontId="2" fillId="12" borderId="73" xfId="0" applyNumberFormat="1" applyFont="1" applyFill="1" applyBorder="1" applyAlignment="1">
      <alignment horizontal="center" wrapText="1"/>
    </xf>
    <xf numFmtId="0" fontId="2" fillId="12" borderId="74" xfId="0" applyNumberFormat="1" applyFont="1" applyFill="1" applyBorder="1" applyAlignment="1">
      <alignment horizontal="center"/>
    </xf>
    <xf numFmtId="0" fontId="2" fillId="12" borderId="83" xfId="0" applyNumberFormat="1" applyFont="1" applyFill="1" applyBorder="1" applyAlignment="1">
      <alignment horizontal="center" wrapText="1"/>
    </xf>
    <xf numFmtId="0" fontId="2" fillId="14" borderId="73" xfId="0" applyNumberFormat="1" applyFont="1" applyFill="1" applyBorder="1" applyAlignment="1">
      <alignment horizontal="center" wrapText="1"/>
    </xf>
    <xf numFmtId="0" fontId="2" fillId="14" borderId="74" xfId="0" applyNumberFormat="1" applyFont="1" applyFill="1" applyBorder="1" applyAlignment="1">
      <alignment horizontal="center"/>
    </xf>
    <xf numFmtId="0" fontId="2" fillId="14" borderId="83" xfId="0" applyNumberFormat="1" applyFont="1" applyFill="1" applyBorder="1" applyAlignment="1">
      <alignment horizontal="center" wrapText="1"/>
    </xf>
    <xf numFmtId="0" fontId="2" fillId="0" borderId="84" xfId="0" applyNumberFormat="1" applyFont="1" applyFill="1" applyBorder="1" applyAlignment="1">
      <alignment horizontal="center" wrapText="1"/>
    </xf>
    <xf numFmtId="0" fontId="2" fillId="8" borderId="86"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6" xfId="0" applyNumberFormat="1" applyFont="1" applyFill="1" applyBorder="1" applyAlignment="1">
      <alignment horizontal="center" wrapText="1"/>
    </xf>
    <xf numFmtId="164" fontId="2" fillId="12" borderId="56"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87"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87" xfId="0" applyNumberFormat="1" applyFont="1" applyFill="1" applyBorder="1" applyAlignment="1">
      <alignment horizontal="center"/>
    </xf>
    <xf numFmtId="0" fontId="2" fillId="12" borderId="87" xfId="0" applyNumberFormat="1" applyFont="1" applyFill="1" applyBorder="1" applyAlignment="1">
      <alignment horizontal="center"/>
    </xf>
    <xf numFmtId="0" fontId="2" fillId="14" borderId="87"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2" borderId="2" xfId="0" applyNumberFormat="1" applyFont="1" applyFill="1" applyBorder="1" applyAlignment="1">
      <alignment horizontal="center"/>
    </xf>
    <xf numFmtId="0" fontId="1" fillId="0" borderId="0" xfId="0" applyNumberFormat="1" applyFont="1" applyFill="1" applyBorder="1" applyAlignment="1">
      <alignment wrapText="1"/>
    </xf>
    <xf numFmtId="0" fontId="1" fillId="0" borderId="92" xfId="0" applyNumberFormat="1" applyFont="1" applyFill="1" applyBorder="1" applyAlignment="1">
      <alignment horizontal="center"/>
    </xf>
    <xf numFmtId="0" fontId="2" fillId="10" borderId="34" xfId="0" applyNumberFormat="1" applyFont="1" applyFill="1" applyBorder="1" applyAlignment="1">
      <alignment horizontal="center"/>
    </xf>
    <xf numFmtId="0" fontId="2" fillId="10" borderId="25" xfId="0" applyNumberFormat="1" applyFont="1" applyFill="1" applyBorder="1" applyAlignment="1">
      <alignment horizontal="center" wrapText="1"/>
    </xf>
    <xf numFmtId="0" fontId="1" fillId="10" borderId="46" xfId="0" applyNumberFormat="1" applyFont="1" applyFill="1" applyBorder="1" applyAlignment="1">
      <alignment vertical="center" wrapText="1"/>
    </xf>
    <xf numFmtId="0" fontId="2" fillId="10" borderId="58" xfId="0" applyNumberFormat="1" applyFont="1" applyFill="1" applyBorder="1" applyAlignment="1">
      <alignment horizontal="center" wrapText="1"/>
    </xf>
    <xf numFmtId="0" fontId="2" fillId="12" borderId="58" xfId="0" applyNumberFormat="1" applyFont="1" applyFill="1" applyBorder="1" applyAlignment="1">
      <alignment horizontal="center" wrapText="1"/>
    </xf>
    <xf numFmtId="0" fontId="2" fillId="12" borderId="25" xfId="0" applyNumberFormat="1" applyFont="1" applyFill="1" applyBorder="1" applyAlignment="1">
      <alignment horizontal="center" wrapText="1"/>
    </xf>
    <xf numFmtId="0" fontId="1" fillId="12" borderId="46" xfId="0" applyNumberFormat="1" applyFont="1" applyFill="1" applyBorder="1" applyAlignment="1">
      <alignment vertical="center" wrapText="1"/>
    </xf>
    <xf numFmtId="0" fontId="2" fillId="12" borderId="34" xfId="0" applyNumberFormat="1" applyFont="1" applyFill="1" applyBorder="1" applyAlignment="1">
      <alignment horizontal="center"/>
    </xf>
    <xf numFmtId="0" fontId="2" fillId="14" borderId="58" xfId="0" applyNumberFormat="1" applyFont="1" applyFill="1" applyBorder="1" applyAlignment="1">
      <alignment horizontal="center" wrapText="1"/>
    </xf>
    <xf numFmtId="0" fontId="2" fillId="14" borderId="25" xfId="0" applyNumberFormat="1" applyFont="1" applyFill="1" applyBorder="1" applyAlignment="1">
      <alignment horizontal="center" wrapText="1"/>
    </xf>
    <xf numFmtId="0" fontId="1" fillId="14" borderId="46" xfId="0" applyNumberFormat="1" applyFont="1" applyFill="1" applyBorder="1" applyAlignment="1">
      <alignment vertical="center" wrapText="1"/>
    </xf>
    <xf numFmtId="0" fontId="0" fillId="0" borderId="53" xfId="0" applyNumberFormat="1" applyFont="1" applyFill="1" applyBorder="1" applyAlignment="1"/>
    <xf numFmtId="0" fontId="11" fillId="0" borderId="53" xfId="0" applyNumberFormat="1" applyFont="1" applyFill="1" applyBorder="1" applyAlignment="1">
      <alignment horizontal="center"/>
    </xf>
    <xf numFmtId="0" fontId="0" fillId="0" borderId="53" xfId="0" applyNumberFormat="1" applyFont="1" applyFill="1" applyBorder="1" applyAlignment="1">
      <alignment horizontal="center"/>
    </xf>
    <xf numFmtId="164" fontId="0" fillId="0" borderId="53" xfId="0" applyNumberFormat="1" applyFont="1" applyFill="1" applyBorder="1" applyAlignment="1">
      <alignment horizontal="center"/>
    </xf>
    <xf numFmtId="0" fontId="10" fillId="0" borderId="53" xfId="0" applyNumberFormat="1" applyFont="1" applyFill="1" applyBorder="1" applyAlignment="1">
      <alignment horizontal="left"/>
    </xf>
    <xf numFmtId="2" fontId="1" fillId="0" borderId="0" xfId="0" applyNumberFormat="1" applyFont="1" applyFill="1" applyBorder="1" applyAlignment="1">
      <alignment horizontal="center" wrapText="1"/>
    </xf>
    <xf numFmtId="2" fontId="7" fillId="0" borderId="54" xfId="1" applyNumberFormat="1" applyFont="1" applyBorder="1" applyAlignment="1" applyProtection="1">
      <alignment horizontal="center"/>
      <protection locked="0"/>
    </xf>
    <xf numFmtId="2" fontId="1" fillId="0" borderId="19" xfId="0" applyNumberFormat="1" applyFont="1" applyFill="1" applyBorder="1" applyAlignment="1">
      <alignment horizontal="center" wrapText="1"/>
    </xf>
    <xf numFmtId="0" fontId="15" fillId="17" borderId="0" xfId="1" applyFont="1" applyFill="1" applyBorder="1"/>
    <xf numFmtId="0" fontId="15" fillId="18" borderId="0" xfId="1" applyFont="1" applyFill="1" applyBorder="1"/>
    <xf numFmtId="0" fontId="16" fillId="0" borderId="94" xfId="1" applyFont="1" applyBorder="1"/>
    <xf numFmtId="0" fontId="15" fillId="0" borderId="94" xfId="1" applyFont="1" applyBorder="1" applyAlignment="1">
      <alignment horizontal="center"/>
    </xf>
    <xf numFmtId="2" fontId="15" fillId="0" borderId="94" xfId="1" applyNumberFormat="1" applyFont="1" applyBorder="1" applyAlignment="1">
      <alignment horizontal="center"/>
    </xf>
    <xf numFmtId="0" fontId="15" fillId="0" borderId="94" xfId="1" applyFont="1" applyBorder="1"/>
    <xf numFmtId="9" fontId="15" fillId="0" borderId="94" xfId="2" applyFont="1" applyBorder="1" applyAlignment="1">
      <alignment horizontal="center"/>
    </xf>
    <xf numFmtId="0" fontId="16" fillId="18" borderId="0" xfId="1" applyFont="1" applyFill="1"/>
    <xf numFmtId="0" fontId="15" fillId="18" borderId="0" xfId="1" applyFont="1" applyFill="1"/>
    <xf numFmtId="0" fontId="16" fillId="0" borderId="39" xfId="1" applyFont="1" applyBorder="1"/>
    <xf numFmtId="0" fontId="15" fillId="0" borderId="39" xfId="1" applyFont="1" applyBorder="1"/>
    <xf numFmtId="0" fontId="16" fillId="17" borderId="19" xfId="1" applyFont="1" applyFill="1" applyBorder="1" applyAlignment="1"/>
    <xf numFmtId="0" fontId="1" fillId="0" borderId="0" xfId="0" applyNumberFormat="1" applyFont="1" applyFill="1" applyBorder="1" applyAlignment="1">
      <alignment wrapText="1"/>
    </xf>
    <xf numFmtId="0" fontId="5" fillId="3" borderId="0" xfId="0" applyNumberFormat="1" applyFont="1" applyFill="1" applyBorder="1" applyAlignment="1">
      <alignment horizontal="right" vertical="top" wrapText="1"/>
    </xf>
    <xf numFmtId="0" fontId="1" fillId="0" borderId="0" xfId="0" applyNumberFormat="1" applyFont="1" applyFill="1" applyBorder="1" applyAlignment="1">
      <alignment horizontal="center"/>
    </xf>
    <xf numFmtId="0" fontId="1" fillId="0" borderId="90" xfId="0" applyNumberFormat="1" applyFont="1" applyFill="1" applyBorder="1" applyAlignment="1">
      <alignment horizontal="center"/>
    </xf>
    <xf numFmtId="0" fontId="1" fillId="0" borderId="56" xfId="0" applyNumberFormat="1" applyFont="1" applyFill="1" applyBorder="1" applyAlignment="1">
      <alignment horizontal="center"/>
    </xf>
    <xf numFmtId="0" fontId="1" fillId="0" borderId="3" xfId="0" applyNumberFormat="1" applyFont="1" applyFill="1" applyBorder="1" applyAlignment="1">
      <alignment horizontal="center"/>
    </xf>
    <xf numFmtId="0" fontId="2" fillId="8" borderId="37" xfId="0" applyNumberFormat="1" applyFont="1" applyFill="1" applyBorder="1" applyAlignment="1">
      <alignment horizontal="center" wrapText="1"/>
    </xf>
    <xf numFmtId="164" fontId="2" fillId="8" borderId="38" xfId="0" applyNumberFormat="1" applyFont="1" applyFill="1" applyBorder="1" applyAlignment="1">
      <alignment horizontal="center" wrapText="1"/>
    </xf>
    <xf numFmtId="164" fontId="1" fillId="0" borderId="95" xfId="0" applyNumberFormat="1" applyFont="1" applyFill="1" applyBorder="1" applyAlignment="1">
      <alignment horizontal="center"/>
    </xf>
    <xf numFmtId="164" fontId="1" fillId="0" borderId="94" xfId="0" applyNumberFormat="1" applyFont="1" applyFill="1" applyBorder="1" applyAlignment="1">
      <alignment horizontal="center" wrapText="1"/>
    </xf>
    <xf numFmtId="164" fontId="1" fillId="0" borderId="51" xfId="0" applyNumberFormat="1" applyFont="1" applyFill="1" applyBorder="1" applyAlignment="1">
      <alignment horizontal="center" wrapText="1"/>
    </xf>
    <xf numFmtId="0" fontId="1" fillId="0" borderId="97" xfId="0" applyNumberFormat="1" applyFont="1" applyFill="1" applyBorder="1" applyAlignment="1">
      <alignment horizontal="center"/>
    </xf>
    <xf numFmtId="0" fontId="1" fillId="0" borderId="98" xfId="0" applyNumberFormat="1" applyFont="1" applyFill="1" applyBorder="1" applyAlignment="1">
      <alignment horizontal="center"/>
    </xf>
    <xf numFmtId="0" fontId="1" fillId="0" borderId="99" xfId="0" applyNumberFormat="1" applyFont="1" applyFill="1" applyBorder="1" applyAlignment="1">
      <alignment horizontal="center"/>
    </xf>
    <xf numFmtId="0" fontId="1" fillId="0" borderId="100" xfId="0" applyNumberFormat="1" applyFont="1" applyFill="1" applyBorder="1" applyAlignment="1">
      <alignment horizontal="center"/>
    </xf>
    <xf numFmtId="0" fontId="9" fillId="0" borderId="96" xfId="0" applyNumberFormat="1" applyFont="1" applyFill="1" applyBorder="1" applyAlignment="1">
      <alignment horizontal="left" wrapText="1"/>
    </xf>
    <xf numFmtId="0" fontId="2" fillId="0" borderId="101" xfId="0" applyNumberFormat="1" applyFont="1" applyFill="1" applyBorder="1" applyAlignment="1">
      <alignment horizontal="center" wrapText="1"/>
    </xf>
    <xf numFmtId="0" fontId="2" fillId="14" borderId="45" xfId="0" applyNumberFormat="1" applyFont="1" applyFill="1" applyBorder="1" applyAlignment="1">
      <alignment horizontal="center"/>
    </xf>
    <xf numFmtId="0" fontId="2" fillId="14" borderId="79" xfId="0" applyNumberFormat="1" applyFont="1" applyFill="1" applyBorder="1" applyAlignment="1">
      <alignment horizontal="center"/>
    </xf>
    <xf numFmtId="0" fontId="1" fillId="14" borderId="45" xfId="0" applyNumberFormat="1" applyFont="1" applyFill="1" applyBorder="1" applyAlignment="1">
      <alignment vertical="center" wrapText="1"/>
    </xf>
    <xf numFmtId="0" fontId="1" fillId="0" borderId="0" xfId="0" applyNumberFormat="1" applyFont="1" applyFill="1" applyBorder="1" applyAlignment="1">
      <alignment wrapText="1"/>
    </xf>
    <xf numFmtId="0" fontId="9" fillId="0" borderId="102" xfId="0" applyNumberFormat="1" applyFont="1" applyFill="1" applyBorder="1" applyAlignment="1">
      <alignment horizontal="left" wrapText="1"/>
    </xf>
    <xf numFmtId="0" fontId="5" fillId="3" borderId="103" xfId="0" applyNumberFormat="1" applyFont="1" applyFill="1" applyBorder="1" applyAlignment="1">
      <alignment horizontal="right" vertical="top" wrapText="1"/>
    </xf>
    <xf numFmtId="0" fontId="2" fillId="3" borderId="104" xfId="0" applyNumberFormat="1" applyFont="1" applyFill="1" applyBorder="1" applyAlignment="1">
      <alignment horizontal="center" wrapText="1"/>
    </xf>
    <xf numFmtId="0" fontId="1" fillId="3" borderId="104" xfId="0" applyNumberFormat="1" applyFont="1" applyFill="1" applyBorder="1" applyAlignment="1">
      <alignment horizontal="center" wrapText="1"/>
    </xf>
    <xf numFmtId="164" fontId="1" fillId="3" borderId="105" xfId="0" applyNumberFormat="1" applyFont="1" applyFill="1" applyBorder="1" applyAlignment="1">
      <alignment horizontal="center" wrapText="1"/>
    </xf>
    <xf numFmtId="0" fontId="2" fillId="0" borderId="106" xfId="0" applyNumberFormat="1" applyFont="1" applyFill="1" applyBorder="1" applyAlignment="1">
      <alignment horizontal="center" wrapText="1"/>
    </xf>
    <xf numFmtId="0" fontId="1" fillId="0" borderId="106" xfId="0" applyNumberFormat="1" applyFont="1" applyFill="1" applyBorder="1" applyAlignment="1">
      <alignment horizontal="center"/>
    </xf>
    <xf numFmtId="164" fontId="1" fillId="0" borderId="106" xfId="0" applyNumberFormat="1" applyFont="1" applyFill="1" applyBorder="1" applyAlignment="1">
      <alignment horizontal="center" wrapText="1"/>
    </xf>
    <xf numFmtId="0" fontId="2" fillId="0" borderId="111" xfId="0" applyNumberFormat="1" applyFont="1" applyFill="1" applyBorder="1" applyAlignment="1">
      <alignment horizontal="center" wrapText="1"/>
    </xf>
    <xf numFmtId="0" fontId="1" fillId="0" borderId="111" xfId="0" applyNumberFormat="1" applyFont="1" applyFill="1" applyBorder="1" applyAlignment="1">
      <alignment horizontal="center"/>
    </xf>
    <xf numFmtId="164" fontId="1" fillId="0" borderId="111" xfId="0" applyNumberFormat="1" applyFont="1" applyFill="1" applyBorder="1" applyAlignment="1">
      <alignment horizontal="center" wrapText="1"/>
    </xf>
    <xf numFmtId="0" fontId="2" fillId="3" borderId="7" xfId="0" applyNumberFormat="1" applyFont="1" applyFill="1" applyBorder="1" applyAlignment="1">
      <alignment horizontal="center" wrapText="1"/>
    </xf>
    <xf numFmtId="0" fontId="2" fillId="3" borderId="108" xfId="0" applyNumberFormat="1" applyFont="1" applyFill="1" applyBorder="1" applyAlignment="1">
      <alignment horizontal="center" wrapText="1"/>
    </xf>
    <xf numFmtId="0" fontId="1" fillId="3" borderId="114" xfId="0" applyNumberFormat="1" applyFont="1" applyFill="1" applyBorder="1" applyAlignment="1">
      <alignment wrapText="1"/>
    </xf>
    <xf numFmtId="0" fontId="1" fillId="3" borderId="94" xfId="0" applyNumberFormat="1" applyFont="1" applyFill="1" applyBorder="1" applyAlignment="1">
      <alignment wrapText="1"/>
    </xf>
    <xf numFmtId="0" fontId="1" fillId="3" borderId="7" xfId="0" applyNumberFormat="1" applyFont="1" applyFill="1" applyBorder="1" applyAlignment="1"/>
    <xf numFmtId="0" fontId="1" fillId="3" borderId="36" xfId="0" applyNumberFormat="1" applyFont="1" applyFill="1" applyBorder="1" applyAlignment="1"/>
    <xf numFmtId="0" fontId="1" fillId="3" borderId="0" xfId="0" applyNumberFormat="1" applyFont="1" applyFill="1" applyBorder="1" applyAlignment="1">
      <alignment wrapText="1"/>
    </xf>
    <xf numFmtId="0" fontId="2" fillId="3" borderId="42" xfId="0" applyNumberFormat="1" applyFont="1" applyFill="1" applyBorder="1" applyAlignment="1">
      <alignment horizontal="center" wrapText="1"/>
    </xf>
    <xf numFmtId="0" fontId="1" fillId="3" borderId="115" xfId="0" applyNumberFormat="1" applyFont="1" applyFill="1" applyBorder="1" applyAlignment="1">
      <alignment wrapText="1"/>
    </xf>
    <xf numFmtId="0" fontId="2" fillId="3" borderId="119" xfId="0" applyNumberFormat="1" applyFont="1" applyFill="1" applyBorder="1" applyAlignment="1">
      <alignment horizontal="center" wrapText="1"/>
    </xf>
    <xf numFmtId="0" fontId="2" fillId="3" borderId="116" xfId="0" applyNumberFormat="1" applyFont="1" applyFill="1" applyBorder="1" applyAlignment="1">
      <alignment horizontal="center" wrapText="1"/>
    </xf>
    <xf numFmtId="0" fontId="5" fillId="3" borderId="121" xfId="0" applyNumberFormat="1" applyFont="1" applyFill="1" applyBorder="1" applyAlignment="1">
      <alignment horizontal="right" vertical="top" wrapText="1"/>
    </xf>
    <xf numFmtId="0" fontId="1" fillId="3" borderId="122" xfId="0" applyNumberFormat="1" applyFont="1" applyFill="1" applyBorder="1" applyAlignment="1">
      <alignment wrapText="1"/>
    </xf>
    <xf numFmtId="0" fontId="1" fillId="3" borderId="123" xfId="0" applyNumberFormat="1" applyFont="1" applyFill="1" applyBorder="1" applyAlignment="1">
      <alignment vertical="top" wrapText="1"/>
    </xf>
    <xf numFmtId="0" fontId="1" fillId="3" borderId="124" xfId="0" applyNumberFormat="1" applyFont="1" applyFill="1" applyBorder="1" applyAlignment="1">
      <alignment wrapText="1"/>
    </xf>
    <xf numFmtId="0" fontId="1" fillId="3" borderId="94" xfId="0" applyNumberFormat="1" applyFont="1" applyFill="1" applyBorder="1" applyAlignment="1">
      <alignment vertical="center" wrapText="1"/>
    </xf>
    <xf numFmtId="0" fontId="1" fillId="3" borderId="103" xfId="0" applyNumberFormat="1" applyFont="1" applyFill="1" applyBorder="1" applyAlignment="1">
      <alignment vertical="top" wrapText="1"/>
    </xf>
    <xf numFmtId="0" fontId="1" fillId="3" borderId="127" xfId="0" applyNumberFormat="1" applyFont="1" applyFill="1" applyBorder="1" applyAlignment="1">
      <alignment wrapText="1"/>
    </xf>
    <xf numFmtId="164" fontId="1" fillId="0" borderId="94" xfId="0" applyNumberFormat="1" applyFont="1" applyFill="1" applyBorder="1" applyAlignment="1">
      <alignment horizontal="center"/>
    </xf>
    <xf numFmtId="0" fontId="1" fillId="0" borderId="138" xfId="0" applyNumberFormat="1" applyFont="1" applyFill="1" applyBorder="1" applyAlignment="1">
      <alignment horizontal="center"/>
    </xf>
    <xf numFmtId="0" fontId="1" fillId="0" borderId="139" xfId="0" applyNumberFormat="1" applyFont="1" applyFill="1" applyBorder="1" applyAlignment="1">
      <alignment horizontal="center"/>
    </xf>
    <xf numFmtId="0" fontId="0" fillId="0" borderId="0" xfId="0" applyFont="1" applyFill="1" applyBorder="1" applyAlignment="1">
      <alignment horizontal="center"/>
    </xf>
    <xf numFmtId="0" fontId="1" fillId="0" borderId="138" xfId="0" applyFont="1" applyFill="1" applyBorder="1" applyAlignment="1">
      <alignment horizontal="center"/>
    </xf>
    <xf numFmtId="0" fontId="1" fillId="0" borderId="139" xfId="0" applyFont="1" applyFill="1" applyBorder="1" applyAlignment="1">
      <alignment horizontal="center"/>
    </xf>
    <xf numFmtId="0" fontId="2" fillId="0" borderId="77" xfId="0" applyFont="1" applyFill="1" applyBorder="1" applyAlignment="1">
      <alignment horizontal="center" wrapText="1"/>
    </xf>
    <xf numFmtId="0" fontId="2" fillId="3" borderId="7" xfId="0" applyFont="1" applyFill="1" applyBorder="1" applyAlignment="1">
      <alignment horizontal="center" wrapText="1"/>
    </xf>
    <xf numFmtId="0" fontId="9" fillId="0" borderId="103" xfId="0" applyNumberFormat="1" applyFont="1" applyFill="1" applyBorder="1" applyAlignment="1">
      <alignment horizontal="left" wrapText="1"/>
    </xf>
    <xf numFmtId="0" fontId="1" fillId="0" borderId="137" xfId="0" applyNumberFormat="1" applyFont="1" applyFill="1" applyBorder="1" applyAlignment="1">
      <alignment horizontal="center"/>
    </xf>
    <xf numFmtId="0" fontId="1" fillId="0" borderId="94" xfId="0" applyNumberFormat="1" applyFont="1" applyFill="1" applyBorder="1" applyAlignment="1">
      <alignment horizontal="center"/>
    </xf>
    <xf numFmtId="0" fontId="1" fillId="0" borderId="145" xfId="0" applyNumberFormat="1" applyFont="1" applyFill="1" applyBorder="1" applyAlignment="1">
      <alignment horizontal="center"/>
    </xf>
    <xf numFmtId="0" fontId="9" fillId="0" borderId="142" xfId="0" applyNumberFormat="1" applyFont="1" applyFill="1" applyBorder="1" applyAlignment="1">
      <alignment horizontal="left" wrapText="1"/>
    </xf>
    <xf numFmtId="0" fontId="1" fillId="0" borderId="127" xfId="0" applyNumberFormat="1" applyFont="1" applyFill="1" applyBorder="1" applyAlignment="1">
      <alignment horizontal="center"/>
    </xf>
    <xf numFmtId="0" fontId="2" fillId="3" borderId="0" xfId="0" applyNumberFormat="1" applyFont="1" applyFill="1" applyBorder="1" applyAlignment="1">
      <alignment horizontal="center" wrapText="1"/>
    </xf>
    <xf numFmtId="0" fontId="1" fillId="0" borderId="50" xfId="0" applyNumberFormat="1" applyFont="1" applyFill="1" applyBorder="1" applyAlignment="1">
      <alignment horizontal="center"/>
    </xf>
    <xf numFmtId="0" fontId="1" fillId="0" borderId="144" xfId="0" applyNumberFormat="1" applyFont="1" applyFill="1" applyBorder="1" applyAlignment="1">
      <alignment horizontal="center"/>
    </xf>
    <xf numFmtId="0" fontId="2" fillId="0" borderId="16" xfId="0" applyNumberFormat="1" applyFont="1" applyFill="1" applyBorder="1" applyAlignment="1">
      <alignment horizontal="center" wrapText="1"/>
    </xf>
    <xf numFmtId="0" fontId="1" fillId="0" borderId="150" xfId="0" applyNumberFormat="1" applyFont="1" applyFill="1" applyBorder="1" applyAlignment="1">
      <alignment horizontal="center"/>
    </xf>
    <xf numFmtId="0" fontId="1" fillId="0" borderId="151" xfId="0" applyNumberFormat="1" applyFont="1" applyFill="1" applyBorder="1" applyAlignment="1">
      <alignment horizontal="center"/>
    </xf>
    <xf numFmtId="0" fontId="1" fillId="0" borderId="102" xfId="0" applyNumberFormat="1" applyFont="1" applyFill="1" applyBorder="1" applyAlignment="1">
      <alignment horizontal="center"/>
    </xf>
    <xf numFmtId="0" fontId="2" fillId="0" borderId="152" xfId="0" applyNumberFormat="1" applyFont="1" applyFill="1" applyBorder="1" applyAlignment="1">
      <alignment horizontal="center" wrapText="1"/>
    </xf>
    <xf numFmtId="0" fontId="31" fillId="0" borderId="128" xfId="0" applyNumberFormat="1" applyFont="1" applyFill="1" applyBorder="1" applyAlignment="1">
      <alignment horizontal="center" wrapText="1"/>
    </xf>
    <xf numFmtId="0" fontId="31" fillId="0" borderId="153" xfId="0" applyNumberFormat="1" applyFont="1" applyFill="1" applyBorder="1" applyAlignment="1">
      <alignment horizontal="center" wrapText="1"/>
    </xf>
    <xf numFmtId="0" fontId="31" fillId="0" borderId="6" xfId="0" applyNumberFormat="1" applyFont="1" applyFill="1" applyBorder="1" applyAlignment="1">
      <alignment horizontal="center" wrapText="1"/>
    </xf>
    <xf numFmtId="0" fontId="31" fillId="0" borderId="111" xfId="0" applyNumberFormat="1" applyFont="1" applyFill="1" applyBorder="1" applyAlignment="1">
      <alignment horizontal="center" wrapText="1"/>
    </xf>
    <xf numFmtId="0" fontId="31" fillId="0" borderId="4" xfId="0" applyNumberFormat="1" applyFont="1" applyFill="1" applyBorder="1" applyAlignment="1">
      <alignment horizontal="center" wrapText="1"/>
    </xf>
    <xf numFmtId="0" fontId="31" fillId="0" borderId="155" xfId="0" applyNumberFormat="1" applyFont="1" applyFill="1" applyBorder="1" applyAlignment="1">
      <alignment horizontal="center" wrapText="1"/>
    </xf>
    <xf numFmtId="0" fontId="2" fillId="0" borderId="154" xfId="0" applyNumberFormat="1" applyFont="1" applyFill="1" applyBorder="1" applyAlignment="1">
      <alignment horizontal="center" wrapText="1"/>
    </xf>
    <xf numFmtId="0" fontId="2" fillId="0" borderId="156" xfId="0" applyNumberFormat="1" applyFont="1" applyFill="1" applyBorder="1" applyAlignment="1">
      <alignment horizontal="center" wrapText="1"/>
    </xf>
    <xf numFmtId="0" fontId="1" fillId="0" borderId="13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126" xfId="0" applyNumberFormat="1" applyFont="1" applyFill="1" applyBorder="1" applyAlignment="1">
      <alignment horizontal="center" vertical="center"/>
    </xf>
    <xf numFmtId="0" fontId="31" fillId="0" borderId="129" xfId="0" applyFont="1" applyBorder="1" applyAlignment="1">
      <alignment wrapText="1"/>
    </xf>
    <xf numFmtId="0" fontId="31" fillId="0" borderId="130" xfId="0" applyFont="1" applyBorder="1" applyAlignment="1">
      <alignment wrapText="1"/>
    </xf>
    <xf numFmtId="0" fontId="31" fillId="0" borderId="112" xfId="0" applyFont="1" applyBorder="1" applyAlignment="1">
      <alignment wrapText="1"/>
    </xf>
    <xf numFmtId="0" fontId="31" fillId="0" borderId="125" xfId="0" applyFont="1" applyBorder="1" applyAlignment="1">
      <alignment wrapText="1"/>
    </xf>
    <xf numFmtId="0" fontId="1" fillId="0" borderId="118" xfId="0" applyNumberFormat="1" applyFont="1" applyFill="1" applyBorder="1" applyAlignment="1">
      <alignment horizontal="center" vertical="center"/>
    </xf>
    <xf numFmtId="0" fontId="1" fillId="0" borderId="108" xfId="0" applyNumberFormat="1" applyFont="1" applyFill="1" applyBorder="1" applyAlignment="1">
      <alignment horizontal="center" vertical="center"/>
    </xf>
    <xf numFmtId="0" fontId="8" fillId="0" borderId="3" xfId="0" applyFont="1" applyBorder="1" applyAlignment="1">
      <alignment wrapText="1"/>
    </xf>
    <xf numFmtId="0" fontId="2" fillId="0" borderId="7" xfId="0" applyFont="1" applyBorder="1" applyAlignment="1">
      <alignment wrapText="1"/>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2" xfId="0" applyNumberFormat="1" applyFont="1" applyFill="1" applyBorder="1" applyAlignment="1">
      <alignment horizontal="center" vertical="center" wrapText="1"/>
    </xf>
    <xf numFmtId="0" fontId="2" fillId="0" borderId="102" xfId="0" applyFont="1" applyBorder="1" applyAlignment="1">
      <alignment wrapText="1"/>
    </xf>
    <xf numFmtId="0" fontId="2" fillId="0" borderId="94" xfId="0" applyFont="1" applyBorder="1" applyAlignment="1">
      <alignment wrapText="1"/>
    </xf>
    <xf numFmtId="0" fontId="1" fillId="0" borderId="127" xfId="0" applyNumberFormat="1" applyFont="1" applyFill="1" applyBorder="1" applyAlignment="1">
      <alignment horizontal="center" vertic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2"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09" xfId="0" applyNumberFormat="1" applyFont="1" applyFill="1" applyBorder="1" applyAlignment="1">
      <alignment horizontal="center" wrapText="1"/>
    </xf>
    <xf numFmtId="0" fontId="1" fillId="4" borderId="110" xfId="0" applyNumberFormat="1" applyFont="1" applyFill="1" applyBorder="1" applyAlignment="1">
      <alignment horizontal="center" wrapText="1"/>
    </xf>
    <xf numFmtId="0" fontId="1" fillId="4" borderId="107"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2"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0" borderId="131" xfId="0" applyFont="1" applyBorder="1" applyAlignment="1">
      <alignment wrapText="1"/>
    </xf>
    <xf numFmtId="0" fontId="2" fillId="0" borderId="132" xfId="0" applyFont="1" applyBorder="1" applyAlignment="1">
      <alignment wrapText="1"/>
    </xf>
    <xf numFmtId="0" fontId="2" fillId="0" borderId="129" xfId="0" applyFont="1" applyBorder="1" applyAlignment="1">
      <alignment wrapText="1"/>
    </xf>
    <xf numFmtId="0" fontId="2" fillId="0" borderId="128" xfId="0" applyFont="1" applyBorder="1" applyAlignment="1">
      <alignment wrapText="1"/>
    </xf>
    <xf numFmtId="0" fontId="2" fillId="14" borderId="109" xfId="0" applyFont="1" applyFill="1" applyBorder="1" applyAlignment="1">
      <alignment horizontal="center" wrapText="1"/>
    </xf>
    <xf numFmtId="0" fontId="2" fillId="14" borderId="110" xfId="0" applyFont="1" applyFill="1" applyBorder="1" applyAlignment="1">
      <alignment horizontal="center" wrapText="1"/>
    </xf>
    <xf numFmtId="0" fontId="2" fillId="14" borderId="107" xfId="0" applyFont="1" applyFill="1" applyBorder="1" applyAlignment="1">
      <alignment horizontal="center" wrapText="1"/>
    </xf>
    <xf numFmtId="0" fontId="4" fillId="13" borderId="1"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104"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0" borderId="56" xfId="0" applyFont="1" applyBorder="1" applyAlignment="1">
      <alignment wrapText="1"/>
    </xf>
    <xf numFmtId="0" fontId="2" fillId="0" borderId="57" xfId="0" applyFont="1" applyBorder="1" applyAlignment="1">
      <alignment wrapText="1"/>
    </xf>
    <xf numFmtId="0" fontId="31" fillId="0" borderId="113" xfId="0" applyFont="1" applyBorder="1" applyAlignment="1">
      <alignment wrapText="1"/>
    </xf>
    <xf numFmtId="0" fontId="31" fillId="0" borderId="133" xfId="0" applyFont="1" applyBorder="1" applyAlignment="1">
      <alignment wrapText="1"/>
    </xf>
    <xf numFmtId="0" fontId="31" fillId="0" borderId="119" xfId="0" applyFont="1" applyBorder="1" applyAlignment="1">
      <alignment wrapText="1"/>
    </xf>
    <xf numFmtId="0" fontId="1" fillId="0" borderId="135" xfId="0" applyNumberFormat="1" applyFont="1" applyFill="1" applyBorder="1" applyAlignment="1">
      <alignment horizontal="center" vertical="center"/>
    </xf>
    <xf numFmtId="0" fontId="2" fillId="0" borderId="90" xfId="0" applyFont="1" applyBorder="1" applyAlignment="1">
      <alignment wrapText="1"/>
    </xf>
    <xf numFmtId="0" fontId="2" fillId="0" borderId="91" xfId="0" applyFont="1" applyBorder="1" applyAlignment="1">
      <alignment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0" borderId="10" xfId="0" applyNumberFormat="1" applyFont="1" applyFill="1" applyBorder="1" applyAlignment="1">
      <alignment horizontal="center" vertical="center" wrapText="1"/>
    </xf>
    <xf numFmtId="0" fontId="2" fillId="0" borderId="120" xfId="0" applyFont="1" applyBorder="1" applyAlignment="1">
      <alignment wrapText="1"/>
    </xf>
    <xf numFmtId="0" fontId="2" fillId="0" borderId="117" xfId="0" applyFont="1" applyBorder="1" applyAlignment="1">
      <alignmen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104"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1" fillId="0" borderId="15" xfId="0" applyNumberFormat="1" applyFont="1" applyFill="1" applyBorder="1" applyAlignment="1">
      <alignment horizontal="center" vertical="center"/>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1" fillId="0" borderId="15" xfId="0" applyNumberFormat="1" applyFont="1" applyFill="1" applyBorder="1" applyAlignment="1">
      <alignment horizontal="left"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31" fillId="0" borderId="128" xfId="0" applyFont="1" applyBorder="1" applyAlignment="1">
      <alignment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88"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89"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88"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89"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88"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89"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3" xfId="0" applyFont="1" applyFill="1" applyBorder="1" applyAlignment="1">
      <alignment wrapText="1"/>
    </xf>
    <xf numFmtId="0" fontId="2" fillId="3" borderId="7"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68"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2" borderId="76"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76" xfId="0" applyNumberFormat="1" applyFont="1" applyFill="1" applyBorder="1" applyAlignment="1">
      <alignment horizontal="center" vertical="center"/>
    </xf>
    <xf numFmtId="2" fontId="12" fillId="8" borderId="78"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76" xfId="0" applyNumberFormat="1" applyFont="1" applyFill="1" applyBorder="1" applyAlignment="1">
      <alignment horizontal="center" vertical="center"/>
    </xf>
    <xf numFmtId="2" fontId="12" fillId="14" borderId="80" xfId="0" applyNumberFormat="1" applyFont="1" applyFill="1" applyBorder="1" applyAlignment="1">
      <alignment horizontal="center" vertical="center"/>
    </xf>
    <xf numFmtId="0" fontId="4" fillId="11" borderId="81" xfId="0" applyFont="1" applyFill="1" applyBorder="1" applyAlignment="1">
      <alignment horizontal="center" wrapText="1"/>
    </xf>
    <xf numFmtId="0" fontId="4" fillId="11" borderId="82" xfId="0" applyFont="1" applyFill="1" applyBorder="1" applyAlignment="1">
      <alignment horizontal="center" wrapText="1"/>
    </xf>
    <xf numFmtId="0" fontId="4" fillId="13" borderId="81" xfId="0" applyFont="1" applyFill="1" applyBorder="1" applyAlignment="1">
      <alignment horizontal="center" wrapText="1"/>
    </xf>
    <xf numFmtId="0" fontId="4" fillId="13" borderId="82"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4" fillId="9" borderId="70" xfId="0" applyFont="1" applyFill="1" applyBorder="1" applyAlignment="1">
      <alignment horizontal="center" wrapText="1"/>
    </xf>
    <xf numFmtId="0" fontId="4" fillId="9" borderId="93" xfId="0" applyFont="1" applyFill="1" applyBorder="1" applyAlignment="1">
      <alignment horizontal="center" wrapText="1"/>
    </xf>
    <xf numFmtId="0" fontId="4" fillId="9" borderId="81" xfId="0" applyFont="1" applyFill="1" applyBorder="1" applyAlignment="1">
      <alignment horizontal="center" wrapText="1"/>
    </xf>
    <xf numFmtId="0" fontId="4" fillId="9" borderId="82" xfId="0" applyFont="1" applyFill="1" applyBorder="1" applyAlignment="1">
      <alignment horizontal="center" wrapText="1"/>
    </xf>
    <xf numFmtId="0" fontId="2" fillId="3" borderId="141" xfId="0" applyFont="1" applyFill="1" applyBorder="1" applyAlignment="1">
      <alignment wrapText="1"/>
    </xf>
    <xf numFmtId="0" fontId="2" fillId="3" borderId="127" xfId="0" applyFont="1" applyFill="1" applyBorder="1" applyAlignment="1">
      <alignment wrapText="1"/>
    </xf>
    <xf numFmtId="0" fontId="2" fillId="12" borderId="35" xfId="0" applyNumberFormat="1" applyFont="1" applyFill="1" applyBorder="1" applyAlignment="1">
      <alignment horizontal="center" vertical="center" wrapText="1"/>
    </xf>
    <xf numFmtId="0" fontId="2" fillId="12" borderId="39" xfId="0" applyNumberFormat="1" applyFont="1" applyFill="1" applyBorder="1" applyAlignment="1">
      <alignment horizontal="center" vertical="center" wrapText="1"/>
    </xf>
    <xf numFmtId="0" fontId="2" fillId="12" borderId="41" xfId="0" applyNumberFormat="1" applyFont="1" applyFill="1" applyBorder="1" applyAlignment="1">
      <alignment horizontal="center" vertical="center" wrapText="1"/>
    </xf>
    <xf numFmtId="0" fontId="2" fillId="3" borderId="49" xfId="0" applyFont="1" applyFill="1" applyBorder="1" applyAlignment="1">
      <alignment wrapText="1"/>
    </xf>
    <xf numFmtId="0" fontId="2" fillId="3" borderId="42" xfId="0" applyFont="1" applyFill="1" applyBorder="1" applyAlignment="1">
      <alignment wrapText="1"/>
    </xf>
    <xf numFmtId="0" fontId="1" fillId="4" borderId="50" xfId="0" applyNumberFormat="1" applyFont="1" applyFill="1" applyBorder="1" applyAlignment="1">
      <alignment horizontal="center" wrapText="1"/>
    </xf>
    <xf numFmtId="0" fontId="1" fillId="4" borderId="51" xfId="0" applyNumberFormat="1" applyFont="1" applyFill="1" applyBorder="1" applyAlignment="1">
      <alignment horizontal="center" wrapText="1"/>
    </xf>
    <xf numFmtId="2" fontId="12" fillId="8" borderId="54" xfId="0" applyNumberFormat="1" applyFont="1" applyFill="1" applyBorder="1" applyAlignment="1">
      <alignment horizontal="center" vertical="center"/>
    </xf>
    <xf numFmtId="2" fontId="12" fillId="8" borderId="50" xfId="0" applyNumberFormat="1" applyFont="1" applyFill="1" applyBorder="1" applyAlignment="1">
      <alignment horizontal="center" vertical="center"/>
    </xf>
    <xf numFmtId="0" fontId="2" fillId="8" borderId="67" xfId="0" applyNumberFormat="1" applyFont="1" applyFill="1" applyBorder="1" applyAlignment="1">
      <alignment horizontal="center" vertical="center" wrapText="1"/>
    </xf>
    <xf numFmtId="2" fontId="12" fillId="10" borderId="76"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0" fontId="2" fillId="14" borderId="67" xfId="0" applyNumberFormat="1" applyFont="1" applyFill="1" applyBorder="1" applyAlignment="1">
      <alignment horizontal="center" vertical="center" wrapText="1"/>
    </xf>
    <xf numFmtId="0" fontId="2" fillId="14" borderId="68" xfId="0" applyNumberFormat="1" applyFont="1" applyFill="1" applyBorder="1" applyAlignment="1">
      <alignment horizontal="center" vertic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7" xfId="0" applyFont="1" applyFill="1" applyBorder="1" applyAlignment="1">
      <alignment horizont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41" xfId="0" applyFont="1" applyFill="1" applyBorder="1" applyAlignment="1">
      <alignment wrapText="1"/>
    </xf>
    <xf numFmtId="0" fontId="2" fillId="12" borderId="37"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7" xfId="0" applyFont="1" applyFill="1" applyBorder="1" applyAlignment="1">
      <alignment horizontal="center" wrapText="1"/>
    </xf>
    <xf numFmtId="0" fontId="2" fillId="12" borderId="6" xfId="0" applyNumberFormat="1" applyFont="1" applyFill="1" applyBorder="1" applyAlignment="1">
      <alignment horizontal="center" vertic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47" xfId="0" applyFont="1" applyFill="1" applyBorder="1" applyAlignment="1">
      <alignment horizontal="center" wrapText="1"/>
    </xf>
    <xf numFmtId="0" fontId="2" fillId="10" borderId="67" xfId="0" applyNumberFormat="1" applyFont="1" applyFill="1" applyBorder="1" applyAlignment="1">
      <alignment horizontal="center" vertical="center" wrapText="1"/>
    </xf>
    <xf numFmtId="0" fontId="2" fillId="10" borderId="68"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57" xfId="0" applyFont="1" applyFill="1" applyBorder="1" applyAlignment="1">
      <alignment horizontal="center" wrapText="1"/>
    </xf>
    <xf numFmtId="0" fontId="2" fillId="8" borderId="103" xfId="0" applyFont="1" applyFill="1" applyBorder="1" applyAlignment="1">
      <alignment horizontal="center" vertical="center" wrapText="1"/>
    </xf>
    <xf numFmtId="0" fontId="2" fillId="8" borderId="142"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69" xfId="0" applyFont="1" applyFill="1" applyBorder="1" applyAlignment="1">
      <alignment horizontal="center" wrapText="1"/>
    </xf>
    <xf numFmtId="0" fontId="2" fillId="8" borderId="70" xfId="0" applyFont="1" applyFill="1" applyBorder="1" applyAlignment="1">
      <alignment horizontal="center" wrapText="1"/>
    </xf>
    <xf numFmtId="0" fontId="2" fillId="8" borderId="85" xfId="0" applyFont="1" applyFill="1" applyBorder="1" applyAlignment="1">
      <alignment horizontal="center" wrapText="1"/>
    </xf>
    <xf numFmtId="0" fontId="2" fillId="0" borderId="65"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4"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2" xfId="0" applyNumberFormat="1" applyFont="1" applyFill="1" applyBorder="1" applyAlignment="1">
      <alignment horizontal="right" wrapText="1"/>
    </xf>
    <xf numFmtId="0" fontId="2" fillId="0" borderId="63" xfId="0" applyNumberFormat="1" applyFont="1" applyFill="1" applyBorder="1" applyAlignment="1">
      <alignment horizontal="right" wrapText="1"/>
    </xf>
    <xf numFmtId="2" fontId="12" fillId="8" borderId="103" xfId="0" applyNumberFormat="1" applyFont="1" applyFill="1" applyBorder="1" applyAlignment="1">
      <alignment horizontal="center" vertical="center"/>
    </xf>
    <xf numFmtId="2" fontId="12" fillId="8" borderId="140" xfId="0" applyNumberFormat="1" applyFont="1" applyFill="1" applyBorder="1" applyAlignment="1">
      <alignment horizontal="center" vertical="center"/>
    </xf>
    <xf numFmtId="0" fontId="2" fillId="8" borderId="103" xfId="0" applyNumberFormat="1" applyFont="1" applyFill="1" applyBorder="1" applyAlignment="1">
      <alignment horizontal="center" vertical="center" wrapText="1"/>
    </xf>
    <xf numFmtId="0" fontId="2" fillId="10" borderId="4" xfId="0" applyNumberFormat="1" applyFont="1" applyFill="1" applyBorder="1" applyAlignment="1">
      <alignment horizontal="center" vertical="center" wrapText="1"/>
    </xf>
    <xf numFmtId="0" fontId="2" fillId="3" borderId="103" xfId="0" applyFont="1" applyFill="1" applyBorder="1" applyAlignment="1">
      <alignment wrapText="1"/>
    </xf>
    <xf numFmtId="0" fontId="2" fillId="3" borderId="94" xfId="0" applyFont="1" applyFill="1" applyBorder="1" applyAlignment="1">
      <alignment wrapText="1"/>
    </xf>
    <xf numFmtId="0" fontId="2" fillId="3" borderId="142" xfId="0" applyFont="1" applyFill="1" applyBorder="1" applyAlignment="1">
      <alignment wrapText="1"/>
    </xf>
    <xf numFmtId="0" fontId="2" fillId="3" borderId="0" xfId="0" applyFont="1" applyFill="1" applyBorder="1" applyAlignment="1">
      <alignment wrapText="1"/>
    </xf>
    <xf numFmtId="0" fontId="2" fillId="10" borderId="143" xfId="0" applyNumberFormat="1" applyFont="1" applyFill="1" applyBorder="1" applyAlignment="1">
      <alignment horizontal="center" vertical="center" wrapText="1"/>
    </xf>
    <xf numFmtId="0" fontId="2" fillId="10" borderId="103" xfId="0" applyNumberFormat="1" applyFont="1" applyFill="1" applyBorder="1" applyAlignment="1">
      <alignment horizontal="center" vertical="center" wrapText="1"/>
    </xf>
    <xf numFmtId="2" fontId="12" fillId="14" borderId="146" xfId="0" applyNumberFormat="1" applyFont="1" applyFill="1" applyBorder="1" applyAlignment="1">
      <alignment horizontal="center" vertical="center"/>
    </xf>
    <xf numFmtId="2" fontId="12" fillId="14" borderId="140" xfId="0" applyNumberFormat="1" applyFont="1" applyFill="1" applyBorder="1" applyAlignment="1">
      <alignment horizontal="center" vertical="center"/>
    </xf>
    <xf numFmtId="2" fontId="12" fillId="14" borderId="147" xfId="0" applyNumberFormat="1" applyFont="1" applyFill="1" applyBorder="1" applyAlignment="1">
      <alignment horizontal="center" vertical="center"/>
    </xf>
    <xf numFmtId="0" fontId="2" fillId="10" borderId="96" xfId="0" applyNumberFormat="1" applyFont="1" applyFill="1" applyBorder="1" applyAlignment="1">
      <alignment horizontal="center" vertical="center" wrapText="1"/>
    </xf>
    <xf numFmtId="0" fontId="2" fillId="3" borderId="102" xfId="0" applyFont="1" applyFill="1" applyBorder="1" applyAlignment="1">
      <alignment wrapText="1"/>
    </xf>
    <xf numFmtId="0" fontId="2" fillId="3" borderId="96" xfId="0" applyFont="1" applyFill="1" applyBorder="1" applyAlignment="1">
      <alignment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4" borderId="47" xfId="0" applyFont="1" applyFill="1" applyBorder="1" applyAlignment="1">
      <alignment horizontal="center" wrapText="1"/>
    </xf>
    <xf numFmtId="0" fontId="2" fillId="12" borderId="47" xfId="0" applyFont="1" applyFill="1" applyBorder="1" applyAlignment="1">
      <alignment horizontal="center" wrapText="1"/>
    </xf>
    <xf numFmtId="0" fontId="2" fillId="12" borderId="67" xfId="0" applyNumberFormat="1" applyFont="1" applyFill="1" applyBorder="1" applyAlignment="1">
      <alignment horizontal="center" vertical="center" wrapText="1"/>
    </xf>
    <xf numFmtId="0" fontId="2" fillId="12" borderId="72" xfId="0" applyNumberFormat="1" applyFont="1" applyFill="1" applyBorder="1" applyAlignment="1">
      <alignment horizontal="center" vertical="center" wrapText="1"/>
    </xf>
    <xf numFmtId="0" fontId="2" fillId="12" borderId="68" xfId="0" applyNumberFormat="1" applyFont="1" applyFill="1" applyBorder="1" applyAlignment="1">
      <alignment horizontal="center" vertical="center" wrapText="1"/>
    </xf>
    <xf numFmtId="2" fontId="12" fillId="12" borderId="78" xfId="0" applyNumberFormat="1" applyFont="1" applyFill="1" applyBorder="1" applyAlignment="1">
      <alignment horizontal="center" vertical="center"/>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2" xfId="0" applyNumberFormat="1" applyFont="1" applyFill="1" applyBorder="1" applyAlignment="1">
      <alignment horizontal="center" vertical="center" wrapText="1"/>
    </xf>
    <xf numFmtId="2" fontId="12" fillId="12" borderId="39" xfId="0" applyNumberFormat="1" applyFont="1" applyFill="1" applyBorder="1" applyAlignment="1">
      <alignment horizontal="center" vertical="center"/>
    </xf>
    <xf numFmtId="2" fontId="12" fillId="12" borderId="96" xfId="0" applyNumberFormat="1" applyFont="1" applyFill="1" applyBorder="1" applyAlignment="1">
      <alignment horizontal="center" vertical="center"/>
    </xf>
    <xf numFmtId="0" fontId="2" fillId="3" borderId="137" xfId="0" applyFont="1" applyFill="1" applyBorder="1" applyAlignment="1">
      <alignment wrapText="1"/>
    </xf>
    <xf numFmtId="0" fontId="2" fillId="14" borderId="103" xfId="0" applyNumberFormat="1" applyFont="1" applyFill="1" applyBorder="1" applyAlignment="1">
      <alignment horizontal="center" vertical="center" wrapText="1"/>
    </xf>
    <xf numFmtId="0" fontId="2" fillId="14" borderId="136" xfId="0" applyNumberFormat="1" applyFont="1" applyFill="1" applyBorder="1" applyAlignment="1">
      <alignment horizontal="center" vertical="center" wrapText="1"/>
    </xf>
    <xf numFmtId="0" fontId="2" fillId="14" borderId="148" xfId="0" applyNumberFormat="1" applyFont="1" applyFill="1" applyBorder="1" applyAlignment="1">
      <alignment horizontal="center" vertical="center" wrapText="1"/>
    </xf>
    <xf numFmtId="0" fontId="2" fillId="14" borderId="142" xfId="0" applyNumberFormat="1" applyFont="1" applyFill="1" applyBorder="1" applyAlignment="1">
      <alignment horizontal="center" vertical="center" wrapText="1"/>
    </xf>
    <xf numFmtId="0" fontId="2" fillId="14" borderId="149" xfId="0" applyNumberFormat="1" applyFont="1" applyFill="1" applyBorder="1" applyAlignment="1">
      <alignment horizontal="center" vertical="center"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31" fillId="0" borderId="106" xfId="0" applyNumberFormat="1" applyFont="1" applyFill="1" applyBorder="1" applyAlignment="1">
      <alignment horizontal="center" wrapText="1"/>
    </xf>
    <xf numFmtId="0" fontId="31" fillId="0" borderId="90" xfId="0" applyFont="1" applyBorder="1" applyAlignment="1">
      <alignment wrapText="1"/>
    </xf>
    <xf numFmtId="0" fontId="31" fillId="0" borderId="91" xfId="0" applyFont="1" applyBorder="1" applyAlignment="1">
      <alignment wrapText="1"/>
    </xf>
    <xf numFmtId="0" fontId="31" fillId="0" borderId="102" xfId="0" applyFont="1" applyBorder="1" applyAlignment="1">
      <alignment wrapText="1"/>
    </xf>
    <xf numFmtId="0" fontId="31" fillId="0" borderId="94" xfId="0" applyFont="1" applyBorder="1" applyAlignment="1">
      <alignment wrapText="1"/>
    </xf>
    <xf numFmtId="0" fontId="31" fillId="0" borderId="7" xfId="0" applyNumberFormat="1" applyFont="1" applyFill="1" applyBorder="1" applyAlignment="1">
      <alignment horizontal="center" wrapText="1"/>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3290C4"/>
      <color rgb="FF99CCFF"/>
      <color rgb="FFB07667"/>
      <color rgb="FF8BAA88"/>
      <color rgb="FFD59E7B"/>
      <color rgb="FFB75727"/>
      <color rgb="FF791F17"/>
      <color rgb="FF37793E"/>
      <color rgb="FF94BCDD"/>
      <color rgb="FFCAD5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0"/>
          <c:order val="0"/>
          <c:tx>
            <c:strRef>
              <c:f>Scorecard!$V$13</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Scorecard!$V$14:$V$29</c:f>
              <c:numCache>
                <c:formatCode>0.00</c:formatCode>
                <c:ptCount val="16"/>
                <c:pt idx="0">
                  <c:v>0.46666666666666673</c:v>
                </c:pt>
                <c:pt idx="1">
                  <c:v>0.4</c:v>
                </c:pt>
                <c:pt idx="2">
                  <c:v>0.5</c:v>
                </c:pt>
                <c:pt idx="3">
                  <c:v>0.4</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0-D385-BE46-A9A2-419E35DB363D}"/>
            </c:ext>
          </c:extLst>
        </c:ser>
        <c:ser>
          <c:idx val="1"/>
          <c:order val="1"/>
          <c:tx>
            <c:strRef>
              <c:f>Scorecard!$W$13</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Scorecard!$W$14:$W$29</c:f>
              <c:numCache>
                <c:formatCode>0.00</c:formatCode>
                <c:ptCount val="16"/>
                <c:pt idx="0">
                  <c:v>0</c:v>
                </c:pt>
                <c:pt idx="1">
                  <c:v>0</c:v>
                </c:pt>
                <c:pt idx="2">
                  <c:v>0</c:v>
                </c:pt>
                <c:pt idx="3">
                  <c:v>0</c:v>
                </c:pt>
                <c:pt idx="4">
                  <c:v>0.53333333333333344</c:v>
                </c:pt>
                <c:pt idx="5">
                  <c:v>0.5</c:v>
                </c:pt>
                <c:pt idx="6">
                  <c:v>0.5</c:v>
                </c:pt>
                <c:pt idx="7">
                  <c:v>0.5</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D-D385-BE46-A9A2-419E35DB363D}"/>
            </c:ext>
          </c:extLst>
        </c:ser>
        <c:ser>
          <c:idx val="2"/>
          <c:order val="2"/>
          <c:tx>
            <c:strRef>
              <c:f>Scorecard!$X$13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Scorecard!$X$14:$X$29</c:f>
              <c:numCache>
                <c:formatCode>0.00</c:formatCode>
                <c:ptCount val="16"/>
                <c:pt idx="0">
                  <c:v>0</c:v>
                </c:pt>
                <c:pt idx="1">
                  <c:v>0</c:v>
                </c:pt>
                <c:pt idx="2">
                  <c:v>0</c:v>
                </c:pt>
                <c:pt idx="3">
                  <c:v>0</c:v>
                </c:pt>
                <c:pt idx="4">
                  <c:v>0</c:v>
                </c:pt>
                <c:pt idx="5">
                  <c:v>0</c:v>
                </c:pt>
                <c:pt idx="6">
                  <c:v>0</c:v>
                </c:pt>
                <c:pt idx="7">
                  <c:v>0</c:v>
                </c:pt>
                <c:pt idx="8">
                  <c:v>0.4</c:v>
                </c:pt>
                <c:pt idx="9">
                  <c:v>0.5</c:v>
                </c:pt>
                <c:pt idx="10">
                  <c:v>0.43333333333333335</c:v>
                </c:pt>
                <c:pt idx="11">
                  <c:v>0.3833333333333333</c:v>
                </c:pt>
                <c:pt idx="12">
                  <c:v>0</c:v>
                </c:pt>
                <c:pt idx="13">
                  <c:v>0</c:v>
                </c:pt>
                <c:pt idx="14">
                  <c:v>0</c:v>
                </c:pt>
                <c:pt idx="15">
                  <c:v>0</c:v>
                </c:pt>
              </c:numCache>
            </c:numRef>
          </c:val>
          <c:extLst>
            <c:ext xmlns:c16="http://schemas.microsoft.com/office/drawing/2014/chart" uri="{C3380CC4-5D6E-409C-BE32-E72D297353CC}">
              <c16:uniqueId val="{0000002A-D385-BE46-A9A2-419E35DB363D}"/>
            </c:ext>
          </c:extLst>
        </c:ser>
        <c:ser>
          <c:idx val="3"/>
          <c:order val="3"/>
          <c:tx>
            <c:strRef>
              <c:f>Scorecard!$Y$13</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Scorecard!$U$14:$U$29</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Scorecard!$Y$14:$Y$29</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0.43333333333333335</c:v>
                </c:pt>
                <c:pt idx="13">
                  <c:v>0.4</c:v>
                </c:pt>
                <c:pt idx="14">
                  <c:v>0.4</c:v>
                </c:pt>
                <c:pt idx="15">
                  <c:v>0.4</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Chart'!$B$20:$J$20</c:f>
              <c:numCache>
                <c:formatCode>0.00</c:formatCode>
                <c:ptCount val="9"/>
                <c:pt idx="0">
                  <c:v>0.4</c:v>
                </c:pt>
                <c:pt idx="1">
                  <c:v>0</c:v>
                </c:pt>
                <c:pt idx="2" formatCode="General">
                  <c:v>0</c:v>
                </c:pt>
                <c:pt idx="3">
                  <c:v>0</c:v>
                </c:pt>
                <c:pt idx="4" formatCode="General">
                  <c:v>0</c:v>
                </c:pt>
                <c:pt idx="5">
                  <c:v>0</c:v>
                </c:pt>
                <c:pt idx="6" formatCode="General">
                  <c:v>0</c:v>
                </c:pt>
                <c:pt idx="7">
                  <c:v>1.5</c:v>
                </c:pt>
                <c:pt idx="8" formatCode="General">
                  <c:v>1.5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Chart'!$B$21:$J$21</c:f>
              <c:numCache>
                <c:formatCode>0.00</c:formatCode>
                <c:ptCount val="9"/>
                <c:pt idx="0">
                  <c:v>0.5</c:v>
                </c:pt>
                <c:pt idx="1">
                  <c:v>0</c:v>
                </c:pt>
                <c:pt idx="2" formatCode="General">
                  <c:v>0</c:v>
                </c:pt>
                <c:pt idx="3">
                  <c:v>0</c:v>
                </c:pt>
                <c:pt idx="4" formatCode="General">
                  <c:v>0</c:v>
                </c:pt>
                <c:pt idx="5">
                  <c:v>0</c:v>
                </c:pt>
                <c:pt idx="6" formatCode="General">
                  <c:v>0</c:v>
                </c:pt>
                <c:pt idx="7">
                  <c:v>1.5</c:v>
                </c:pt>
                <c:pt idx="8" formatCode="General">
                  <c:v>1.5</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0.43333333333333335</c:v>
                </c:pt>
                <c:pt idx="1">
                  <c:v>0</c:v>
                </c:pt>
                <c:pt idx="2" formatCode="General">
                  <c:v>0</c:v>
                </c:pt>
                <c:pt idx="3">
                  <c:v>0</c:v>
                </c:pt>
                <c:pt idx="4" formatCode="General">
                  <c:v>0</c:v>
                </c:pt>
                <c:pt idx="5">
                  <c:v>0</c:v>
                </c:pt>
                <c:pt idx="6" formatCode="General">
                  <c:v>0</c:v>
                </c:pt>
                <c:pt idx="7">
                  <c:v>1.2000000000000002</c:v>
                </c:pt>
                <c:pt idx="8" formatCode="General">
                  <c:v>1.2000000000000002</c:v>
                </c:pt>
              </c:numCache>
            </c:numRef>
          </c:val>
          <c:extLst>
            <c:ext xmlns:c16="http://schemas.microsoft.com/office/drawing/2014/chart" uri="{C3380CC4-5D6E-409C-BE32-E72D297353CC}">
              <c16:uniqueId val="{00000002-0767-3546-BE19-9B5DADFAE61D}"/>
            </c:ext>
          </c:extLst>
        </c:ser>
        <c:ser>
          <c:idx val="0"/>
          <c:order val="1"/>
          <c:spPr>
            <a:solidFill>
              <a:srgbClr val="37793E"/>
            </a:solidFill>
            <a:ln w="25400">
              <a:noFill/>
            </a:ln>
          </c:spPr>
          <c:val>
            <c:numRef>
              <c:f>'Roadmap Chart'!$B$22:$J$22</c:f>
              <c:numCache>
                <c:formatCode>0.00</c:formatCode>
                <c:ptCount val="9"/>
                <c:pt idx="0">
                  <c:v>0.43333333333333335</c:v>
                </c:pt>
                <c:pt idx="1">
                  <c:v>0</c:v>
                </c:pt>
                <c:pt idx="2" formatCode="General">
                  <c:v>0</c:v>
                </c:pt>
                <c:pt idx="3">
                  <c:v>0</c:v>
                </c:pt>
                <c:pt idx="4" formatCode="General">
                  <c:v>0</c:v>
                </c:pt>
                <c:pt idx="5">
                  <c:v>0</c:v>
                </c:pt>
                <c:pt idx="6" formatCode="General">
                  <c:v>0</c:v>
                </c:pt>
                <c:pt idx="7">
                  <c:v>1.2000000000000002</c:v>
                </c:pt>
                <c:pt idx="8" formatCode="General">
                  <c:v>1.2000000000000002</c:v>
                </c:pt>
              </c:numCache>
            </c:numRef>
          </c:val>
          <c:extLst>
            <c:ext xmlns:c16="http://schemas.microsoft.com/office/drawing/2014/chart" uri="{C3380CC4-5D6E-409C-BE32-E72D297353CC}">
              <c16:uniqueId val="{00000001-0767-3546-BE19-9B5DADFAE61D}"/>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0.43333333333333335</c:v>
                </c:pt>
                <c:pt idx="1">
                  <c:v>0</c:v>
                </c:pt>
                <c:pt idx="2" formatCode="General">
                  <c:v>0</c:v>
                </c:pt>
                <c:pt idx="3">
                  <c:v>0</c:v>
                </c:pt>
                <c:pt idx="4" formatCode="General">
                  <c:v>0</c:v>
                </c:pt>
                <c:pt idx="5">
                  <c:v>0</c:v>
                </c:pt>
                <c:pt idx="6" formatCode="General">
                  <c:v>0</c:v>
                </c:pt>
                <c:pt idx="7">
                  <c:v>1.0666666666666667</c:v>
                </c:pt>
                <c:pt idx="8" formatCode="General">
                  <c:v>1.0666666666666667</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0.4</c:v>
                </c:pt>
                <c:pt idx="1">
                  <c:v>0.1</c:v>
                </c:pt>
                <c:pt idx="2" formatCode="General">
                  <c:v>0.1</c:v>
                </c:pt>
                <c:pt idx="3">
                  <c:v>0</c:v>
                </c:pt>
                <c:pt idx="4" formatCode="General">
                  <c:v>0</c:v>
                </c:pt>
                <c:pt idx="5">
                  <c:v>0</c:v>
                </c:pt>
                <c:pt idx="6" formatCode="General">
                  <c:v>0</c:v>
                </c:pt>
                <c:pt idx="7">
                  <c:v>1.25</c:v>
                </c:pt>
                <c:pt idx="8" formatCode="General">
                  <c:v>1.25</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0.4</c:v>
                </c:pt>
                <c:pt idx="1">
                  <c:v>0</c:v>
                </c:pt>
                <c:pt idx="2" formatCode="General">
                  <c:v>0</c:v>
                </c:pt>
                <c:pt idx="3">
                  <c:v>0</c:v>
                </c:pt>
                <c:pt idx="4" formatCode="General">
                  <c:v>0</c:v>
                </c:pt>
                <c:pt idx="5">
                  <c:v>0</c:v>
                </c:pt>
                <c:pt idx="6" formatCode="General">
                  <c:v>0</c:v>
                </c:pt>
                <c:pt idx="7">
                  <c:v>1.25</c:v>
                </c:pt>
                <c:pt idx="8" formatCode="General">
                  <c:v>1.25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Chart'!$AA$12:$AA$27</c:f>
              <c:numCache>
                <c:formatCode>0.00</c:formatCode>
                <c:ptCount val="16"/>
                <c:pt idx="0">
                  <c:v>3</c:v>
                </c:pt>
                <c:pt idx="1">
                  <c:v>3</c:v>
                </c:pt>
                <c:pt idx="2">
                  <c:v>3</c:v>
                </c:pt>
                <c:pt idx="3">
                  <c:v>3</c:v>
                </c:pt>
                <c:pt idx="4">
                  <c:v>3</c:v>
                </c:pt>
                <c:pt idx="5">
                  <c:v>3</c:v>
                </c:pt>
                <c:pt idx="6">
                  <c:v>3</c:v>
                </c:pt>
                <c:pt idx="7">
                  <c:v>3</c:v>
                </c:pt>
                <c:pt idx="8">
                  <c:v>1.5</c:v>
                </c:pt>
                <c:pt idx="9">
                  <c:v>1.5</c:v>
                </c:pt>
                <c:pt idx="10">
                  <c:v>1.2000000000000002</c:v>
                </c:pt>
                <c:pt idx="11">
                  <c:v>3</c:v>
                </c:pt>
                <c:pt idx="12">
                  <c:v>1.0666666666666667</c:v>
                </c:pt>
                <c:pt idx="13">
                  <c:v>1.25</c:v>
                </c:pt>
                <c:pt idx="14">
                  <c:v>1.25</c:v>
                </c:pt>
                <c:pt idx="15">
                  <c:v>3</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Chart'!$AB$12:$AB$27</c:f>
              <c:numCache>
                <c:formatCode>0.00</c:formatCode>
                <c:ptCount val="16"/>
                <c:pt idx="0">
                  <c:v>0.89999999999999991</c:v>
                </c:pt>
                <c:pt idx="1">
                  <c:v>1.5</c:v>
                </c:pt>
                <c:pt idx="2">
                  <c:v>1</c:v>
                </c:pt>
                <c:pt idx="3">
                  <c:v>1.5</c:v>
                </c:pt>
                <c:pt idx="4">
                  <c:v>0</c:v>
                </c:pt>
                <c:pt idx="5">
                  <c:v>0</c:v>
                </c:pt>
                <c:pt idx="6">
                  <c:v>0</c:v>
                </c:pt>
                <c:pt idx="7">
                  <c:v>1.5</c:v>
                </c:pt>
                <c:pt idx="8">
                  <c:v>0</c:v>
                </c:pt>
                <c:pt idx="9">
                  <c:v>0</c:v>
                </c:pt>
                <c:pt idx="10">
                  <c:v>0</c:v>
                </c:pt>
                <c:pt idx="11">
                  <c:v>1.35</c:v>
                </c:pt>
                <c:pt idx="12">
                  <c:v>0</c:v>
                </c:pt>
                <c:pt idx="13">
                  <c:v>0</c:v>
                </c:pt>
                <c:pt idx="14">
                  <c:v>0</c:v>
                </c:pt>
                <c:pt idx="15">
                  <c:v>1.5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Chart'!$AC$12:$AC$27</c:f>
              <c:numCache>
                <c:formatCode>0.00</c:formatCode>
                <c:ptCount val="16"/>
                <c:pt idx="0">
                  <c:v>0.6</c:v>
                </c:pt>
                <c:pt idx="1">
                  <c:v>0.5</c:v>
                </c:pt>
                <c:pt idx="2">
                  <c:v>0.7</c:v>
                </c:pt>
                <c:pt idx="3">
                  <c:v>1.1000000000000001</c:v>
                </c:pt>
                <c:pt idx="4">
                  <c:v>0</c:v>
                </c:pt>
                <c:pt idx="5">
                  <c:v>0</c:v>
                </c:pt>
                <c:pt idx="6">
                  <c:v>0</c:v>
                </c:pt>
                <c:pt idx="7">
                  <c:v>1.35</c:v>
                </c:pt>
                <c:pt idx="8">
                  <c:v>0</c:v>
                </c:pt>
                <c:pt idx="9">
                  <c:v>0</c:v>
                </c:pt>
                <c:pt idx="10">
                  <c:v>0</c:v>
                </c:pt>
                <c:pt idx="11">
                  <c:v>1.125</c:v>
                </c:pt>
                <c:pt idx="12">
                  <c:v>0</c:v>
                </c:pt>
                <c:pt idx="13">
                  <c:v>0</c:v>
                </c:pt>
                <c:pt idx="14">
                  <c:v>0</c:v>
                </c:pt>
                <c:pt idx="15">
                  <c:v>1.425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Chart'!$AD$12:$AD$27</c:f>
              <c:numCache>
                <c:formatCode>0.00</c:formatCode>
                <c:ptCount val="16"/>
                <c:pt idx="0">
                  <c:v>0.43333333333333335</c:v>
                </c:pt>
                <c:pt idx="1">
                  <c:v>0.4</c:v>
                </c:pt>
                <c:pt idx="2">
                  <c:v>0.65</c:v>
                </c:pt>
                <c:pt idx="3">
                  <c:v>0.60000000000000009</c:v>
                </c:pt>
                <c:pt idx="4">
                  <c:v>0</c:v>
                </c:pt>
                <c:pt idx="5">
                  <c:v>0</c:v>
                </c:pt>
                <c:pt idx="6">
                  <c:v>0</c:v>
                </c:pt>
                <c:pt idx="7">
                  <c:v>0.60000000000000009</c:v>
                </c:pt>
                <c:pt idx="8">
                  <c:v>0</c:v>
                </c:pt>
                <c:pt idx="9">
                  <c:v>0</c:v>
                </c:pt>
                <c:pt idx="10">
                  <c:v>0</c:v>
                </c:pt>
                <c:pt idx="11">
                  <c:v>0.6</c:v>
                </c:pt>
                <c:pt idx="12">
                  <c:v>0</c:v>
                </c:pt>
                <c:pt idx="13">
                  <c:v>0.1</c:v>
                </c:pt>
                <c:pt idx="14">
                  <c:v>0</c:v>
                </c:pt>
                <c:pt idx="15">
                  <c:v>1.1499999999999999</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Chart'!$Z$12:$Z$27</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'Roadmap Chart'!$AE$12:$AE$27</c:f>
              <c:numCache>
                <c:formatCode>0.00</c:formatCode>
                <c:ptCount val="16"/>
                <c:pt idx="0">
                  <c:v>0.46666666666666673</c:v>
                </c:pt>
                <c:pt idx="1">
                  <c:v>0.4</c:v>
                </c:pt>
                <c:pt idx="2">
                  <c:v>0.5</c:v>
                </c:pt>
                <c:pt idx="3">
                  <c:v>0.4</c:v>
                </c:pt>
                <c:pt idx="4">
                  <c:v>0.53333333333333344</c:v>
                </c:pt>
                <c:pt idx="5">
                  <c:v>0.5</c:v>
                </c:pt>
                <c:pt idx="6">
                  <c:v>0.5</c:v>
                </c:pt>
                <c:pt idx="7">
                  <c:v>0.5</c:v>
                </c:pt>
                <c:pt idx="8">
                  <c:v>0.4</c:v>
                </c:pt>
                <c:pt idx="9">
                  <c:v>0.5</c:v>
                </c:pt>
                <c:pt idx="10">
                  <c:v>0.43333333333333335</c:v>
                </c:pt>
                <c:pt idx="11">
                  <c:v>0.3833333333333333</c:v>
                </c:pt>
                <c:pt idx="12">
                  <c:v>0.43333333333333335</c:v>
                </c:pt>
                <c:pt idx="13">
                  <c:v>0.4</c:v>
                </c:pt>
                <c:pt idx="14">
                  <c:v>0.4</c:v>
                </c:pt>
                <c:pt idx="15">
                  <c:v>0.4</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0.53333333333333344</c:v>
                </c:pt>
                <c:pt idx="1">
                  <c:v>0</c:v>
                </c:pt>
                <c:pt idx="2" formatCode="General">
                  <c:v>0</c:v>
                </c:pt>
                <c:pt idx="3">
                  <c:v>0</c:v>
                </c:pt>
                <c:pt idx="4" formatCode="General">
                  <c:v>0</c:v>
                </c:pt>
                <c:pt idx="5">
                  <c:v>0</c:v>
                </c:pt>
                <c:pt idx="6" formatCode="General">
                  <c:v>0</c:v>
                </c:pt>
                <c:pt idx="7">
                  <c:v>3</c:v>
                </c:pt>
                <c:pt idx="8" formatCode="General">
                  <c:v>3</c:v>
                </c:pt>
              </c:numCache>
            </c:numRef>
          </c:val>
          <c:extLst>
            <c:ext xmlns:c16="http://schemas.microsoft.com/office/drawing/2014/chart" uri="{C3380CC4-5D6E-409C-BE32-E72D297353CC}">
              <c16:uniqueId val="{00000000-4095-614F-8EDA-2EA6D9A5911D}"/>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Chart'!$B$19:$J$19</c:f>
              <c:numCache>
                <c:formatCode>0.00</c:formatCode>
                <c:ptCount val="9"/>
                <c:pt idx="0">
                  <c:v>0.5</c:v>
                </c:pt>
                <c:pt idx="1">
                  <c:v>0.60000000000000009</c:v>
                </c:pt>
                <c:pt idx="2" formatCode="General">
                  <c:v>0.60000000000000009</c:v>
                </c:pt>
                <c:pt idx="3">
                  <c:v>1.35</c:v>
                </c:pt>
                <c:pt idx="4" formatCode="General">
                  <c:v>1.35</c:v>
                </c:pt>
                <c:pt idx="5">
                  <c:v>1.5</c:v>
                </c:pt>
                <c:pt idx="6" formatCode="General">
                  <c:v>1.5</c:v>
                </c:pt>
                <c:pt idx="7">
                  <c:v>3</c:v>
                </c:pt>
                <c:pt idx="8" formatCode="General">
                  <c:v>3</c:v>
                </c:pt>
              </c:numCache>
            </c:numRef>
          </c:val>
          <c:extLst>
            <c:ext xmlns:c16="http://schemas.microsoft.com/office/drawing/2014/chart" uri="{C3380CC4-5D6E-409C-BE32-E72D297353CC}">
              <c16:uniqueId val="{00000000-0DFB-D046-83F2-61350B392A21}"/>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1"/>
          <c:order val="0"/>
          <c:spPr>
            <a:solidFill>
              <a:srgbClr val="37793E"/>
            </a:solidFill>
            <a:ln w="25400">
              <a:noFill/>
            </a:ln>
          </c:spPr>
          <c:val>
            <c:numRef>
              <c:f>'Roadmap Chart'!$B$22:$J$22</c:f>
              <c:numCache>
                <c:formatCode>0.00</c:formatCode>
                <c:ptCount val="9"/>
                <c:pt idx="0">
                  <c:v>0.43333333333333335</c:v>
                </c:pt>
                <c:pt idx="1">
                  <c:v>0</c:v>
                </c:pt>
                <c:pt idx="2" formatCode="General">
                  <c:v>0</c:v>
                </c:pt>
                <c:pt idx="3">
                  <c:v>0</c:v>
                </c:pt>
                <c:pt idx="4" formatCode="General">
                  <c:v>0</c:v>
                </c:pt>
                <c:pt idx="5">
                  <c:v>0</c:v>
                </c:pt>
                <c:pt idx="6" formatCode="General">
                  <c:v>0</c:v>
                </c:pt>
                <c:pt idx="7">
                  <c:v>1.2000000000000002</c:v>
                </c:pt>
                <c:pt idx="8" formatCode="General">
                  <c:v>1.2000000000000002</c:v>
                </c:pt>
              </c:numCache>
            </c:numRef>
          </c:val>
          <c:extLst>
            <c:ext xmlns:c16="http://schemas.microsoft.com/office/drawing/2014/chart" uri="{C3380CC4-5D6E-409C-BE32-E72D297353CC}">
              <c16:uniqueId val="{00000000-D2E0-BD43-B5C0-D249A11EF68C}"/>
            </c:ext>
          </c:extLst>
        </c:ser>
        <c:ser>
          <c:idx val="0"/>
          <c:order val="1"/>
          <c:spPr>
            <a:solidFill>
              <a:srgbClr val="37793E"/>
            </a:solidFill>
            <a:ln w="25400">
              <a:noFill/>
            </a:ln>
          </c:spPr>
          <c:val>
            <c:numRef>
              <c:f>'Roadmap Chart'!$B$23:$J$23</c:f>
              <c:numCache>
                <c:formatCode>0.00</c:formatCode>
                <c:ptCount val="9"/>
                <c:pt idx="0">
                  <c:v>0.3833333333333333</c:v>
                </c:pt>
                <c:pt idx="1">
                  <c:v>0.6</c:v>
                </c:pt>
                <c:pt idx="2" formatCode="General">
                  <c:v>0.6</c:v>
                </c:pt>
                <c:pt idx="3">
                  <c:v>1.125</c:v>
                </c:pt>
                <c:pt idx="4" formatCode="General">
                  <c:v>1.125</c:v>
                </c:pt>
                <c:pt idx="5">
                  <c:v>1.35</c:v>
                </c:pt>
                <c:pt idx="6" formatCode="General">
                  <c:v>1.35</c:v>
                </c:pt>
                <c:pt idx="7">
                  <c:v>3</c:v>
                </c:pt>
                <c:pt idx="8" formatCode="General">
                  <c:v>3</c:v>
                </c:pt>
              </c:numCache>
            </c:numRef>
          </c:val>
          <c:extLst>
            <c:ext xmlns:c16="http://schemas.microsoft.com/office/drawing/2014/chart" uri="{C3380CC4-5D6E-409C-BE32-E72D297353CC}">
              <c16:uniqueId val="{00000001-D2E0-BD43-B5C0-D249A11EF68C}"/>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Scorecard!$V$38</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Scorecard!$V$39:$V$54</c:f>
              <c:numCache>
                <c:formatCode>0.00</c:formatCode>
                <c:ptCount val="16"/>
                <c:pt idx="0">
                  <c:v>3</c:v>
                </c:pt>
                <c:pt idx="1">
                  <c:v>3</c:v>
                </c:pt>
                <c:pt idx="2">
                  <c:v>3</c:v>
                </c:pt>
                <c:pt idx="3">
                  <c:v>3</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C-F25E-DF49-BBBB-BC6A7FBC067E}"/>
            </c:ext>
          </c:extLst>
        </c:ser>
        <c:ser>
          <c:idx val="5"/>
          <c:order val="1"/>
          <c:tx>
            <c:strRef>
              <c:f>Scorecard!$W$38</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Scorecard!$W$39:$W$54</c:f>
              <c:numCache>
                <c:formatCode>0.00</c:formatCode>
                <c:ptCount val="16"/>
                <c:pt idx="0">
                  <c:v>0</c:v>
                </c:pt>
                <c:pt idx="1">
                  <c:v>0</c:v>
                </c:pt>
                <c:pt idx="2">
                  <c:v>0</c:v>
                </c:pt>
                <c:pt idx="3">
                  <c:v>0</c:v>
                </c:pt>
                <c:pt idx="4">
                  <c:v>3</c:v>
                </c:pt>
                <c:pt idx="5">
                  <c:v>3</c:v>
                </c:pt>
                <c:pt idx="6">
                  <c:v>3</c:v>
                </c:pt>
                <c:pt idx="7">
                  <c:v>3</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19-F25E-DF49-BBBB-BC6A7FBC067E}"/>
            </c:ext>
          </c:extLst>
        </c:ser>
        <c:ser>
          <c:idx val="6"/>
          <c:order val="2"/>
          <c:tx>
            <c:strRef>
              <c:f>Scorecard!$X$38</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Scorecard!$X$39:$X$54</c:f>
              <c:numCache>
                <c:formatCode>0.00</c:formatCode>
                <c:ptCount val="16"/>
                <c:pt idx="0">
                  <c:v>0</c:v>
                </c:pt>
                <c:pt idx="1">
                  <c:v>0</c:v>
                </c:pt>
                <c:pt idx="2">
                  <c:v>0</c:v>
                </c:pt>
                <c:pt idx="3">
                  <c:v>0</c:v>
                </c:pt>
                <c:pt idx="4">
                  <c:v>0</c:v>
                </c:pt>
                <c:pt idx="5">
                  <c:v>0</c:v>
                </c:pt>
                <c:pt idx="6">
                  <c:v>0</c:v>
                </c:pt>
                <c:pt idx="7">
                  <c:v>0</c:v>
                </c:pt>
                <c:pt idx="8">
                  <c:v>1.5</c:v>
                </c:pt>
                <c:pt idx="9">
                  <c:v>1.5</c:v>
                </c:pt>
                <c:pt idx="10">
                  <c:v>1.2000000000000002</c:v>
                </c:pt>
                <c:pt idx="11">
                  <c:v>3</c:v>
                </c:pt>
                <c:pt idx="12">
                  <c:v>0</c:v>
                </c:pt>
                <c:pt idx="13">
                  <c:v>0</c:v>
                </c:pt>
                <c:pt idx="14">
                  <c:v>0</c:v>
                </c:pt>
                <c:pt idx="15">
                  <c:v>0</c:v>
                </c:pt>
              </c:numCache>
            </c:numRef>
          </c:val>
          <c:extLst>
            <c:ext xmlns:c16="http://schemas.microsoft.com/office/drawing/2014/chart" uri="{C3380CC4-5D6E-409C-BE32-E72D297353CC}">
              <c16:uniqueId val="{00000026-F25E-DF49-BBBB-BC6A7FBC067E}"/>
            </c:ext>
          </c:extLst>
        </c:ser>
        <c:ser>
          <c:idx val="7"/>
          <c:order val="3"/>
          <c:tx>
            <c:strRef>
              <c:f>Scorecard!$Y$38</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Scorecard!$U$39:$U$54</c:f>
              <c:strCache>
                <c:ptCount val="16"/>
                <c:pt idx="0">
                  <c:v>Strategy &amp; Metrics</c:v>
                </c:pt>
                <c:pt idx="1">
                  <c:v>Policy &amp; Compliance</c:v>
                </c:pt>
                <c:pt idx="2">
                  <c:v>Education &amp; Guidance</c:v>
                </c:pt>
                <c:pt idx="3">
                  <c:v>Lifecycle Security Culture</c:v>
                </c:pt>
                <c:pt idx="4">
                  <c:v>Threat Assessment</c:v>
                </c:pt>
                <c:pt idx="5">
                  <c:v>Security Requirements</c:v>
                </c:pt>
                <c:pt idx="6">
                  <c:v>Secure Architecture</c:v>
                </c:pt>
                <c:pt idx="7">
                  <c:v>Lifecycle Security Design</c:v>
                </c:pt>
                <c:pt idx="8">
                  <c:v>Design Analysis</c:v>
                </c:pt>
                <c:pt idx="9">
                  <c:v>Implementation Review</c:v>
                </c:pt>
                <c:pt idx="10">
                  <c:v>Security Testing</c:v>
                </c:pt>
                <c:pt idx="11">
                  <c:v>Lifecycle Security Penetration Testing</c:v>
                </c:pt>
                <c:pt idx="12">
                  <c:v>Issue Management</c:v>
                </c:pt>
                <c:pt idx="13">
                  <c:v>Environment Hardening</c:v>
                </c:pt>
                <c:pt idx="14">
                  <c:v>Operational Enablement</c:v>
                </c:pt>
                <c:pt idx="15">
                  <c:v>Lifecycle Security Monitoring</c:v>
                </c:pt>
              </c:strCache>
            </c:strRef>
          </c:cat>
          <c:val>
            <c:numRef>
              <c:f>Scorecard!$Y$39:$Y$54</c:f>
              <c:numCache>
                <c:formatCode>0.00</c:formatCode>
                <c:ptCount val="16"/>
                <c:pt idx="0">
                  <c:v>0</c:v>
                </c:pt>
                <c:pt idx="1">
                  <c:v>0</c:v>
                </c:pt>
                <c:pt idx="2">
                  <c:v>0</c:v>
                </c:pt>
                <c:pt idx="3">
                  <c:v>0</c:v>
                </c:pt>
                <c:pt idx="4">
                  <c:v>0</c:v>
                </c:pt>
                <c:pt idx="5">
                  <c:v>0</c:v>
                </c:pt>
                <c:pt idx="6">
                  <c:v>0</c:v>
                </c:pt>
                <c:pt idx="7">
                  <c:v>0</c:v>
                </c:pt>
                <c:pt idx="8">
                  <c:v>0</c:v>
                </c:pt>
                <c:pt idx="9">
                  <c:v>0</c:v>
                </c:pt>
                <c:pt idx="10">
                  <c:v>0</c:v>
                </c:pt>
                <c:pt idx="11">
                  <c:v>0</c:v>
                </c:pt>
                <c:pt idx="12">
                  <c:v>1.0666666666666667</c:v>
                </c:pt>
                <c:pt idx="13">
                  <c:v>1.25</c:v>
                </c:pt>
                <c:pt idx="14">
                  <c:v>1.25</c:v>
                </c:pt>
                <c:pt idx="15">
                  <c:v>3</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Chart'!$B$27:$J$27</c:f>
              <c:numCache>
                <c:formatCode>0.00</c:formatCode>
                <c:ptCount val="9"/>
                <c:pt idx="0">
                  <c:v>0.4</c:v>
                </c:pt>
                <c:pt idx="1">
                  <c:v>1.1499999999999999</c:v>
                </c:pt>
                <c:pt idx="2" formatCode="General">
                  <c:v>1.1499999999999999</c:v>
                </c:pt>
                <c:pt idx="3">
                  <c:v>1.425</c:v>
                </c:pt>
                <c:pt idx="4" formatCode="General">
                  <c:v>1.425</c:v>
                </c:pt>
                <c:pt idx="5">
                  <c:v>1.5</c:v>
                </c:pt>
                <c:pt idx="6" formatCode="General">
                  <c:v>1.5</c:v>
                </c:pt>
                <c:pt idx="7">
                  <c:v>3</c:v>
                </c:pt>
                <c:pt idx="8" formatCode="General">
                  <c:v>3</c:v>
                </c:pt>
              </c:numCache>
            </c:numRef>
          </c:val>
          <c:extLst>
            <c:ext xmlns:c16="http://schemas.microsoft.com/office/drawing/2014/chart" uri="{C3380CC4-5D6E-409C-BE32-E72D297353CC}">
              <c16:uniqueId val="{00000000-B76C-AF4F-BE16-5314113C2BED}"/>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0.46666666666666673</c:v>
                </c:pt>
                <c:pt idx="1">
                  <c:v>0.43333333333333335</c:v>
                </c:pt>
                <c:pt idx="2" formatCode="General">
                  <c:v>0.43333333333333335</c:v>
                </c:pt>
                <c:pt idx="3">
                  <c:v>0.6</c:v>
                </c:pt>
                <c:pt idx="4" formatCode="General">
                  <c:v>0.6</c:v>
                </c:pt>
                <c:pt idx="5">
                  <c:v>0.89999999999999991</c:v>
                </c:pt>
                <c:pt idx="6" formatCode="General">
                  <c:v>0.89999999999999991</c:v>
                </c:pt>
                <c:pt idx="7">
                  <c:v>3</c:v>
                </c:pt>
                <c:pt idx="8" formatCode="General">
                  <c:v>3</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0.4</c:v>
                </c:pt>
                <c:pt idx="1">
                  <c:v>0.4</c:v>
                </c:pt>
                <c:pt idx="2" formatCode="General">
                  <c:v>0.4</c:v>
                </c:pt>
                <c:pt idx="3">
                  <c:v>0.5</c:v>
                </c:pt>
                <c:pt idx="4" formatCode="General">
                  <c:v>0.5</c:v>
                </c:pt>
                <c:pt idx="5">
                  <c:v>1.5</c:v>
                </c:pt>
                <c:pt idx="6" formatCode="General">
                  <c:v>1.5</c:v>
                </c:pt>
                <c:pt idx="7">
                  <c:v>3</c:v>
                </c:pt>
                <c:pt idx="8" formatCode="General">
                  <c:v>3</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0.5</c:v>
                </c:pt>
                <c:pt idx="1">
                  <c:v>0.65</c:v>
                </c:pt>
                <c:pt idx="2" formatCode="General">
                  <c:v>0.65</c:v>
                </c:pt>
                <c:pt idx="3">
                  <c:v>0.7</c:v>
                </c:pt>
                <c:pt idx="4" formatCode="General">
                  <c:v>0.7</c:v>
                </c:pt>
                <c:pt idx="5">
                  <c:v>1</c:v>
                </c:pt>
                <c:pt idx="6" formatCode="General">
                  <c:v>1</c:v>
                </c:pt>
                <c:pt idx="7">
                  <c:v>3</c:v>
                </c:pt>
                <c:pt idx="8" formatCode="General">
                  <c:v>3</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3290C4"/>
            </a:solidFill>
            <a:ln w="25400">
              <a:noFill/>
            </a:ln>
          </c:spPr>
          <c:val>
            <c:numRef>
              <c:f>'Roadmap Chart'!$B$15:$J$15</c:f>
              <c:numCache>
                <c:formatCode>0.00</c:formatCode>
                <c:ptCount val="9"/>
                <c:pt idx="0">
                  <c:v>0.4</c:v>
                </c:pt>
                <c:pt idx="1">
                  <c:v>0.60000000000000009</c:v>
                </c:pt>
                <c:pt idx="2" formatCode="General">
                  <c:v>0.60000000000000009</c:v>
                </c:pt>
                <c:pt idx="3">
                  <c:v>1.1000000000000001</c:v>
                </c:pt>
                <c:pt idx="4" formatCode="General">
                  <c:v>1.1000000000000001</c:v>
                </c:pt>
                <c:pt idx="5">
                  <c:v>1.5</c:v>
                </c:pt>
                <c:pt idx="6" formatCode="General">
                  <c:v>1.5</c:v>
                </c:pt>
                <c:pt idx="7">
                  <c:v>3</c:v>
                </c:pt>
                <c:pt idx="8" formatCode="General">
                  <c:v>3</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Chart'!$B$17:$J$17</c:f>
              <c:numCache>
                <c:formatCode>0.00</c:formatCode>
                <c:ptCount val="9"/>
                <c:pt idx="0">
                  <c:v>0.5</c:v>
                </c:pt>
                <c:pt idx="1">
                  <c:v>0</c:v>
                </c:pt>
                <c:pt idx="2" formatCode="General">
                  <c:v>0</c:v>
                </c:pt>
                <c:pt idx="3">
                  <c:v>0</c:v>
                </c:pt>
                <c:pt idx="4" formatCode="General">
                  <c:v>0</c:v>
                </c:pt>
                <c:pt idx="5">
                  <c:v>0</c:v>
                </c:pt>
                <c:pt idx="6" formatCode="General">
                  <c:v>0</c:v>
                </c:pt>
                <c:pt idx="7">
                  <c:v>3</c:v>
                </c:pt>
                <c:pt idx="8" formatCode="General">
                  <c:v>3</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Chart'!$B$18:$J$18</c:f>
              <c:numCache>
                <c:formatCode>0.00</c:formatCode>
                <c:ptCount val="9"/>
                <c:pt idx="0">
                  <c:v>0.5</c:v>
                </c:pt>
                <c:pt idx="1">
                  <c:v>0</c:v>
                </c:pt>
                <c:pt idx="2" formatCode="General">
                  <c:v>0</c:v>
                </c:pt>
                <c:pt idx="3">
                  <c:v>0</c:v>
                </c:pt>
                <c:pt idx="4" formatCode="General">
                  <c:v>0</c:v>
                </c:pt>
                <c:pt idx="5">
                  <c:v>0</c:v>
                </c:pt>
                <c:pt idx="6" formatCode="General">
                  <c:v>0</c:v>
                </c:pt>
                <c:pt idx="7">
                  <c:v>3</c:v>
                </c:pt>
                <c:pt idx="8" formatCode="General">
                  <c:v>3</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18" Type="http://schemas.openxmlformats.org/officeDocument/2006/relationships/chart" Target="../charts/chart20.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17" Type="http://schemas.openxmlformats.org/officeDocument/2006/relationships/chart" Target="../charts/chart19.xml"/><Relationship Id="rId2" Type="http://schemas.openxmlformats.org/officeDocument/2006/relationships/chart" Target="../charts/chart4.xml"/><Relationship Id="rId16" Type="http://schemas.openxmlformats.org/officeDocument/2006/relationships/chart" Target="../charts/chart18.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5" Type="http://schemas.openxmlformats.org/officeDocument/2006/relationships/chart" Target="../charts/chart1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12</xdr:row>
      <xdr:rowOff>0</xdr:rowOff>
    </xdr:from>
    <xdr:to>
      <xdr:col>17</xdr:col>
      <xdr:colOff>647700</xdr:colOff>
      <xdr:row>27</xdr:row>
      <xdr:rowOff>293116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37</xdr:row>
      <xdr:rowOff>0</xdr:rowOff>
    </xdr:from>
    <xdr:to>
      <xdr:col>17</xdr:col>
      <xdr:colOff>660400</xdr:colOff>
      <xdr:row>52</xdr:row>
      <xdr:rowOff>266700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25400</xdr:rowOff>
    </xdr:from>
    <xdr:to>
      <xdr:col>22</xdr:col>
      <xdr:colOff>133350</xdr:colOff>
      <xdr:row>138</xdr:row>
      <xdr:rowOff>152400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278569</xdr:colOff>
      <xdr:row>10</xdr:row>
      <xdr:rowOff>161925</xdr:rowOff>
    </xdr:from>
    <xdr:to>
      <xdr:col>22</xdr:col>
      <xdr:colOff>154299</xdr:colOff>
      <xdr:row>18</xdr:row>
      <xdr:rowOff>88900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262694</xdr:colOff>
      <xdr:row>18</xdr:row>
      <xdr:rowOff>88900</xdr:rowOff>
    </xdr:from>
    <xdr:to>
      <xdr:col>22</xdr:col>
      <xdr:colOff>141599</xdr:colOff>
      <xdr:row>28</xdr:row>
      <xdr:rowOff>50800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271390</xdr:colOff>
      <xdr:row>27</xdr:row>
      <xdr:rowOff>141361</xdr:rowOff>
    </xdr:from>
    <xdr:to>
      <xdr:col>22</xdr:col>
      <xdr:colOff>141600</xdr:colOff>
      <xdr:row>35</xdr:row>
      <xdr:rowOff>122311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35</xdr:row>
      <xdr:rowOff>101600</xdr:rowOff>
    </xdr:from>
    <xdr:to>
      <xdr:col>22</xdr:col>
      <xdr:colOff>166169</xdr:colOff>
      <xdr:row>43</xdr:row>
      <xdr:rowOff>82550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51</xdr:row>
      <xdr:rowOff>127000</xdr:rowOff>
    </xdr:from>
    <xdr:to>
      <xdr:col>22</xdr:col>
      <xdr:colOff>166169</xdr:colOff>
      <xdr:row>59</xdr:row>
      <xdr:rowOff>107950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59</xdr:row>
      <xdr:rowOff>127000</xdr:rowOff>
    </xdr:from>
    <xdr:to>
      <xdr:col>22</xdr:col>
      <xdr:colOff>154300</xdr:colOff>
      <xdr:row>67</xdr:row>
      <xdr:rowOff>117475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75</xdr:row>
      <xdr:rowOff>92075</xdr:rowOff>
    </xdr:from>
    <xdr:to>
      <xdr:col>22</xdr:col>
      <xdr:colOff>162331</xdr:colOff>
      <xdr:row>83</xdr:row>
      <xdr:rowOff>92075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83</xdr:row>
      <xdr:rowOff>101600</xdr:rowOff>
    </xdr:from>
    <xdr:to>
      <xdr:col>22</xdr:col>
      <xdr:colOff>162330</xdr:colOff>
      <xdr:row>91</xdr:row>
      <xdr:rowOff>111125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91</xdr:row>
      <xdr:rowOff>101600</xdr:rowOff>
    </xdr:from>
    <xdr:to>
      <xdr:col>22</xdr:col>
      <xdr:colOff>162332</xdr:colOff>
      <xdr:row>99</xdr:row>
      <xdr:rowOff>111125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106</xdr:row>
      <xdr:rowOff>101600</xdr:rowOff>
    </xdr:from>
    <xdr:to>
      <xdr:col>22</xdr:col>
      <xdr:colOff>162331</xdr:colOff>
      <xdr:row>115</xdr:row>
      <xdr:rowOff>107950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115</xdr:row>
      <xdr:rowOff>92075</xdr:rowOff>
    </xdr:from>
    <xdr:to>
      <xdr:col>22</xdr:col>
      <xdr:colOff>152782</xdr:colOff>
      <xdr:row>123</xdr:row>
      <xdr:rowOff>107950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123</xdr:row>
      <xdr:rowOff>101600</xdr:rowOff>
    </xdr:from>
    <xdr:to>
      <xdr:col>22</xdr:col>
      <xdr:colOff>162330</xdr:colOff>
      <xdr:row>131</xdr:row>
      <xdr:rowOff>120244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29</xdr:row>
      <xdr:rowOff>158750</xdr:rowOff>
    </xdr:from>
    <xdr:to>
      <xdr:col>35</xdr:col>
      <xdr:colOff>317500</xdr:colOff>
      <xdr:row>65</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266700</xdr:colOff>
      <xdr:row>43</xdr:row>
      <xdr:rowOff>114300</xdr:rowOff>
    </xdr:from>
    <xdr:to>
      <xdr:col>22</xdr:col>
      <xdr:colOff>162223</xdr:colOff>
      <xdr:row>51</xdr:row>
      <xdr:rowOff>95250</xdr:rowOff>
    </xdr:to>
    <xdr:graphicFrame macro="">
      <xdr:nvGraphicFramePr>
        <xdr:cNvPr id="18" name="Chart 10">
          <a:extLst>
            <a:ext uri="{FF2B5EF4-FFF2-40B4-BE49-F238E27FC236}">
              <a16:creationId xmlns:a16="http://schemas.microsoft.com/office/drawing/2014/main" id="{35C9972C-7C24-9940-B0A4-D6A0EF5AEA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266700</xdr:colOff>
      <xdr:row>67</xdr:row>
      <xdr:rowOff>114300</xdr:rowOff>
    </xdr:from>
    <xdr:to>
      <xdr:col>22</xdr:col>
      <xdr:colOff>148009</xdr:colOff>
      <xdr:row>75</xdr:row>
      <xdr:rowOff>104775</xdr:rowOff>
    </xdr:to>
    <xdr:graphicFrame macro="">
      <xdr:nvGraphicFramePr>
        <xdr:cNvPr id="19" name="Chart 11">
          <a:extLst>
            <a:ext uri="{FF2B5EF4-FFF2-40B4-BE49-F238E27FC236}">
              <a16:creationId xmlns:a16="http://schemas.microsoft.com/office/drawing/2014/main" id="{7D647129-4208-4A4A-AA1A-EB26E4CAE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266700</xdr:colOff>
      <xdr:row>100</xdr:row>
      <xdr:rowOff>38100</xdr:rowOff>
    </xdr:from>
    <xdr:to>
      <xdr:col>22</xdr:col>
      <xdr:colOff>161664</xdr:colOff>
      <xdr:row>107</xdr:row>
      <xdr:rowOff>47625</xdr:rowOff>
    </xdr:to>
    <xdr:graphicFrame macro="">
      <xdr:nvGraphicFramePr>
        <xdr:cNvPr id="20" name="Chart 14">
          <a:extLst>
            <a:ext uri="{FF2B5EF4-FFF2-40B4-BE49-F238E27FC236}">
              <a16:creationId xmlns:a16="http://schemas.microsoft.com/office/drawing/2014/main" id="{4D6242CE-5832-8945-9893-BEABDB158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266700</xdr:colOff>
      <xdr:row>131</xdr:row>
      <xdr:rowOff>63500</xdr:rowOff>
    </xdr:from>
    <xdr:to>
      <xdr:col>22</xdr:col>
      <xdr:colOff>161663</xdr:colOff>
      <xdr:row>139</xdr:row>
      <xdr:rowOff>69444</xdr:rowOff>
    </xdr:to>
    <xdr:graphicFrame macro="">
      <xdr:nvGraphicFramePr>
        <xdr:cNvPr id="22" name="Chart 17">
          <a:extLst>
            <a:ext uri="{FF2B5EF4-FFF2-40B4-BE49-F238E27FC236}">
              <a16:creationId xmlns:a16="http://schemas.microsoft.com/office/drawing/2014/main" id="{6C1E3640-29ED-E044-8502-87374F09D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5" bestFit="1" customWidth="1"/>
    <col min="2" max="2" width="100.5" style="65" customWidth="1"/>
    <col min="3" max="16384" width="8.83203125" style="65"/>
  </cols>
  <sheetData>
    <row r="1" spans="1:2" s="63" customFormat="1" ht="25" x14ac:dyDescent="0.25">
      <c r="A1" s="62" t="s">
        <v>477</v>
      </c>
      <c r="B1" s="62"/>
    </row>
    <row r="2" spans="1:2" x14ac:dyDescent="0.15">
      <c r="A2" s="64"/>
      <c r="B2" s="64"/>
    </row>
    <row r="3" spans="1:2" x14ac:dyDescent="0.15">
      <c r="A3" s="64" t="s">
        <v>44</v>
      </c>
      <c r="B3" s="64">
        <v>1.5</v>
      </c>
    </row>
    <row r="4" spans="1:2" x14ac:dyDescent="0.15">
      <c r="A4" s="64"/>
      <c r="B4" s="64"/>
    </row>
    <row r="5" spans="1:2" ht="62.25" customHeight="1" x14ac:dyDescent="0.15">
      <c r="A5" s="64" t="s">
        <v>45</v>
      </c>
      <c r="B5" s="66" t="s">
        <v>401</v>
      </c>
    </row>
    <row r="6" spans="1:2" x14ac:dyDescent="0.15">
      <c r="A6" s="64" t="s">
        <v>478</v>
      </c>
      <c r="B6" s="64" t="s">
        <v>485</v>
      </c>
    </row>
    <row r="7" spans="1:2" x14ac:dyDescent="0.15">
      <c r="A7" s="64" t="s">
        <v>400</v>
      </c>
      <c r="B7" s="64" t="s">
        <v>479</v>
      </c>
    </row>
    <row r="8" spans="1:2" x14ac:dyDescent="0.15">
      <c r="A8" s="64" t="s">
        <v>46</v>
      </c>
      <c r="B8" s="64" t="s">
        <v>402</v>
      </c>
    </row>
    <row r="9" spans="1:2" x14ac:dyDescent="0.15">
      <c r="A9" s="64"/>
      <c r="B9" s="64"/>
    </row>
    <row r="10" spans="1:2" x14ac:dyDescent="0.15">
      <c r="A10" s="64" t="s">
        <v>478</v>
      </c>
      <c r="B10" s="64" t="s">
        <v>486</v>
      </c>
    </row>
    <row r="11" spans="1:2" x14ac:dyDescent="0.15">
      <c r="A11" s="64" t="s">
        <v>480</v>
      </c>
      <c r="B11" s="64" t="s">
        <v>482</v>
      </c>
    </row>
    <row r="12" spans="1:2" x14ac:dyDescent="0.15">
      <c r="A12" s="64" t="s">
        <v>46</v>
      </c>
      <c r="B12" s="64"/>
    </row>
    <row r="13" spans="1:2" x14ac:dyDescent="0.15">
      <c r="A13" s="64"/>
      <c r="B13" s="64"/>
    </row>
    <row r="14" spans="1:2" x14ac:dyDescent="0.15">
      <c r="A14" s="64" t="s">
        <v>478</v>
      </c>
      <c r="B14" s="64" t="s">
        <v>483</v>
      </c>
    </row>
    <row r="15" spans="1:2" x14ac:dyDescent="0.15">
      <c r="A15" s="64" t="s">
        <v>367</v>
      </c>
      <c r="B15" s="64" t="s">
        <v>484</v>
      </c>
    </row>
    <row r="16" spans="1:2" x14ac:dyDescent="0.15">
      <c r="A16" s="64"/>
      <c r="B16" s="64"/>
    </row>
    <row r="17" spans="1:3" x14ac:dyDescent="0.15">
      <c r="A17" s="64" t="s">
        <v>47</v>
      </c>
      <c r="B17" s="64" t="s">
        <v>48</v>
      </c>
    </row>
    <row r="18" spans="1:3" ht="42" x14ac:dyDescent="0.15">
      <c r="A18" s="64"/>
      <c r="B18" s="66" t="s">
        <v>49</v>
      </c>
    </row>
    <row r="19" spans="1:3" x14ac:dyDescent="0.15">
      <c r="A19" s="64"/>
      <c r="B19" s="64"/>
    </row>
    <row r="20" spans="1:3" ht="28" x14ac:dyDescent="0.15">
      <c r="A20" s="67" t="s">
        <v>403</v>
      </c>
      <c r="B20" s="68" t="s">
        <v>404</v>
      </c>
      <c r="C20" s="69"/>
    </row>
    <row r="21" spans="1:3" x14ac:dyDescent="0.15">
      <c r="A21" s="67"/>
      <c r="B21" s="67" t="s">
        <v>405</v>
      </c>
      <c r="C21" s="69"/>
    </row>
    <row r="22" spans="1:3" x14ac:dyDescent="0.15">
      <c r="A22" s="67"/>
      <c r="B22" s="200" t="s">
        <v>481</v>
      </c>
      <c r="C22" s="69"/>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58"/>
  <sheetViews>
    <sheetView tabSelected="1" topLeftCell="B261" zoomScale="125" zoomScaleNormal="110" workbookViewId="0">
      <selection activeCell="E285" sqref="E285"/>
    </sheetView>
  </sheetViews>
  <sheetFormatPr baseColWidth="10" defaultColWidth="8.83203125" defaultRowHeight="14" x14ac:dyDescent="0.15"/>
  <cols>
    <col min="1" max="1" width="0" style="27" hidden="1" customWidth="1"/>
    <col min="2" max="2" width="9" bestFit="1" customWidth="1"/>
    <col min="3" max="3" width="12.83203125" style="213" customWidth="1"/>
    <col min="4" max="4" width="100" style="208" customWidth="1"/>
    <col min="5" max="5" width="33.5" style="32" customWidth="1"/>
    <col min="6" max="6" width="4.6640625" style="27" customWidth="1"/>
    <col min="7" max="7" width="14.5" style="27" customWidth="1"/>
    <col min="8" max="8" width="11.1640625" style="127" customWidth="1"/>
    <col min="9" max="9" width="19"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426" t="str">
        <f>CONCATENATE("SAMM Assessment Interview: ",D11," For ",D10)</f>
        <v xml:space="preserve">SAMM Assessment Interview:  For </v>
      </c>
      <c r="C1" s="426"/>
      <c r="D1" s="426"/>
      <c r="E1" s="426"/>
      <c r="F1" s="426"/>
      <c r="G1" s="426"/>
      <c r="H1" s="426"/>
      <c r="I1" s="426"/>
      <c r="J1" s="10"/>
      <c r="K1" s="1"/>
      <c r="L1" s="131"/>
      <c r="M1" s="1"/>
      <c r="N1" s="1"/>
      <c r="O1" s="1"/>
      <c r="P1" s="1"/>
      <c r="Q1" s="1"/>
      <c r="R1" s="1"/>
      <c r="S1" s="1"/>
      <c r="T1" s="1"/>
      <c r="U1" s="1"/>
      <c r="V1" s="1"/>
      <c r="W1" s="1"/>
      <c r="X1" s="1"/>
      <c r="Y1" s="1"/>
      <c r="Z1" s="1"/>
    </row>
    <row r="2" spans="2:26" customFormat="1" ht="16" customHeight="1" thickBot="1" x14ac:dyDescent="0.2">
      <c r="B2" s="1"/>
      <c r="C2" s="211"/>
      <c r="D2" s="201"/>
      <c r="E2" s="28"/>
      <c r="F2" s="23"/>
      <c r="G2" s="23"/>
      <c r="H2" s="112"/>
      <c r="I2" s="9"/>
      <c r="J2" s="10"/>
      <c r="K2" s="1"/>
      <c r="L2" s="131"/>
      <c r="M2" s="1"/>
      <c r="N2" s="1"/>
      <c r="O2" s="1"/>
      <c r="P2" s="1"/>
      <c r="Q2" s="1"/>
      <c r="R2" s="1"/>
      <c r="S2" s="1"/>
      <c r="T2" s="1"/>
      <c r="U2" s="1"/>
      <c r="V2" s="1"/>
      <c r="W2" s="1"/>
      <c r="X2" s="1"/>
      <c r="Y2" s="1"/>
      <c r="Z2" s="1"/>
    </row>
    <row r="3" spans="2:26" customFormat="1" ht="12.75" customHeight="1" x14ac:dyDescent="0.15">
      <c r="B3" s="427" t="s">
        <v>50</v>
      </c>
      <c r="C3" s="428"/>
      <c r="D3" s="428"/>
      <c r="E3" s="428"/>
      <c r="F3" s="428"/>
      <c r="G3" s="428"/>
      <c r="H3" s="428"/>
      <c r="I3" s="429"/>
      <c r="J3" s="10"/>
      <c r="K3" s="1"/>
      <c r="L3" s="131"/>
      <c r="M3" s="1"/>
      <c r="N3" s="1"/>
      <c r="O3" s="1"/>
      <c r="P3" s="1"/>
      <c r="Q3" s="1"/>
      <c r="R3" s="1"/>
      <c r="S3" s="1"/>
      <c r="T3" s="1"/>
      <c r="U3" s="1"/>
      <c r="V3" s="1"/>
      <c r="W3" s="1"/>
      <c r="X3" s="1"/>
      <c r="Y3" s="1"/>
      <c r="Z3" s="1"/>
    </row>
    <row r="4" spans="2:26" customFormat="1" ht="12.75" customHeight="1" x14ac:dyDescent="0.15">
      <c r="B4" s="430" t="s">
        <v>51</v>
      </c>
      <c r="C4" s="431"/>
      <c r="D4" s="431"/>
      <c r="E4" s="431"/>
      <c r="F4" s="431"/>
      <c r="G4" s="431"/>
      <c r="H4" s="431"/>
      <c r="I4" s="432"/>
      <c r="J4" s="10"/>
      <c r="K4" s="1"/>
      <c r="L4" s="131"/>
      <c r="M4" s="1"/>
      <c r="N4" s="1"/>
      <c r="O4" s="1"/>
      <c r="P4" s="1"/>
      <c r="Q4" s="1"/>
      <c r="R4" s="1"/>
      <c r="S4" s="1"/>
      <c r="T4" s="1"/>
      <c r="U4" s="1"/>
      <c r="V4" s="1"/>
      <c r="W4" s="1"/>
      <c r="X4" s="1"/>
      <c r="Y4" s="1"/>
      <c r="Z4" s="1"/>
    </row>
    <row r="5" spans="2:26" customFormat="1" ht="12.75" customHeight="1" x14ac:dyDescent="0.15">
      <c r="B5" s="433" t="s">
        <v>474</v>
      </c>
      <c r="C5" s="434"/>
      <c r="D5" s="434"/>
      <c r="E5" s="434"/>
      <c r="F5" s="434"/>
      <c r="G5" s="434"/>
      <c r="H5" s="434"/>
      <c r="I5" s="435"/>
      <c r="J5" s="10"/>
      <c r="K5" s="1"/>
      <c r="L5" s="131"/>
      <c r="M5" s="1"/>
      <c r="N5" s="1"/>
      <c r="O5" s="1"/>
      <c r="P5" s="1"/>
      <c r="Q5" s="1"/>
      <c r="R5" s="1"/>
      <c r="S5" s="1"/>
      <c r="T5" s="1"/>
      <c r="U5" s="1"/>
      <c r="V5" s="1"/>
      <c r="W5" s="1"/>
      <c r="X5" s="1"/>
      <c r="Y5" s="1"/>
      <c r="Z5" s="1"/>
    </row>
    <row r="6" spans="2:26" customFormat="1" ht="12.75" customHeight="1" x14ac:dyDescent="0.15">
      <c r="B6" s="433" t="s">
        <v>52</v>
      </c>
      <c r="C6" s="434"/>
      <c r="D6" s="434"/>
      <c r="E6" s="434"/>
      <c r="F6" s="434"/>
      <c r="G6" s="434"/>
      <c r="H6" s="434"/>
      <c r="I6" s="435"/>
      <c r="J6" s="10"/>
      <c r="K6" s="1"/>
      <c r="L6" s="131"/>
      <c r="M6" s="1"/>
      <c r="N6" s="1"/>
      <c r="O6" s="1"/>
      <c r="P6" s="1"/>
      <c r="Q6" s="1"/>
      <c r="R6" s="1"/>
      <c r="S6" s="1"/>
      <c r="T6" s="1"/>
      <c r="U6" s="1"/>
      <c r="V6" s="1"/>
      <c r="W6" s="1"/>
      <c r="X6" s="1"/>
      <c r="Y6" s="1"/>
      <c r="Z6" s="1"/>
    </row>
    <row r="7" spans="2:26" customFormat="1" ht="12.75" customHeight="1" x14ac:dyDescent="0.15">
      <c r="B7" s="433" t="s">
        <v>475</v>
      </c>
      <c r="C7" s="434"/>
      <c r="D7" s="434"/>
      <c r="E7" s="434"/>
      <c r="F7" s="434"/>
      <c r="G7" s="434"/>
      <c r="H7" s="434"/>
      <c r="I7" s="435"/>
      <c r="J7" s="10"/>
      <c r="K7" s="1"/>
      <c r="L7" s="131"/>
      <c r="M7" s="1"/>
      <c r="N7" s="1"/>
      <c r="O7" s="1"/>
      <c r="P7" s="1"/>
      <c r="Q7" s="1"/>
      <c r="R7" s="1"/>
      <c r="S7" s="1"/>
      <c r="T7" s="1"/>
      <c r="U7" s="1"/>
      <c r="V7" s="1"/>
      <c r="W7" s="1"/>
      <c r="X7" s="1"/>
      <c r="Y7" s="1"/>
      <c r="Z7" s="1"/>
    </row>
    <row r="8" spans="2:26" customFormat="1" ht="12.75" customHeight="1" thickBot="1" x14ac:dyDescent="0.2">
      <c r="B8" s="443" t="s">
        <v>53</v>
      </c>
      <c r="C8" s="444"/>
      <c r="D8" s="444"/>
      <c r="E8" s="444"/>
      <c r="F8" s="444"/>
      <c r="G8" s="444"/>
      <c r="H8" s="444"/>
      <c r="I8" s="445"/>
      <c r="J8" s="10"/>
      <c r="K8" s="1"/>
      <c r="L8" s="131"/>
      <c r="M8" s="1"/>
      <c r="N8" s="1"/>
      <c r="O8" s="1"/>
      <c r="P8" s="1"/>
      <c r="Q8" s="1"/>
      <c r="R8" s="1"/>
      <c r="S8" s="1"/>
      <c r="T8" s="1"/>
      <c r="U8" s="1"/>
      <c r="V8" s="1"/>
      <c r="W8" s="1"/>
      <c r="X8" s="1"/>
      <c r="Y8" s="1"/>
      <c r="Z8" s="1"/>
    </row>
    <row r="9" spans="2:26" customFormat="1" ht="12.75" customHeight="1" thickBot="1" x14ac:dyDescent="0.2">
      <c r="B9" s="1"/>
      <c r="C9" s="211"/>
      <c r="D9" s="201"/>
      <c r="E9" s="28"/>
      <c r="F9" s="23"/>
      <c r="G9" s="23"/>
      <c r="H9" s="112"/>
      <c r="I9" s="9"/>
      <c r="J9" s="10"/>
      <c r="K9" s="1"/>
      <c r="L9" s="131"/>
      <c r="M9" s="1"/>
      <c r="N9" s="1"/>
      <c r="O9" s="1"/>
      <c r="P9" s="1"/>
      <c r="Q9" s="1"/>
      <c r="R9" s="1"/>
      <c r="S9" s="1"/>
      <c r="T9" s="1"/>
      <c r="U9" s="1"/>
      <c r="V9" s="1"/>
      <c r="W9" s="1"/>
      <c r="X9" s="1"/>
      <c r="Y9" s="1"/>
      <c r="Z9" s="1"/>
    </row>
    <row r="10" spans="2:26" customFormat="1" x14ac:dyDescent="0.15">
      <c r="B10" s="446" t="s">
        <v>54</v>
      </c>
      <c r="C10" s="447"/>
      <c r="D10" s="14"/>
      <c r="E10" s="28"/>
      <c r="F10" s="23"/>
      <c r="G10" s="23"/>
      <c r="H10" s="112"/>
      <c r="I10" s="9"/>
      <c r="J10" s="10"/>
      <c r="K10" s="1"/>
      <c r="L10" s="131"/>
      <c r="M10" s="1"/>
      <c r="N10" s="1"/>
      <c r="O10" s="1"/>
      <c r="P10" s="1"/>
      <c r="Q10" s="1"/>
      <c r="R10" s="1"/>
      <c r="S10" s="1"/>
      <c r="T10" s="1"/>
      <c r="U10" s="1"/>
      <c r="V10" s="1"/>
      <c r="W10" s="1"/>
      <c r="X10" s="1"/>
      <c r="Y10" s="1"/>
      <c r="Z10" s="1"/>
    </row>
    <row r="11" spans="2:26" customFormat="1" x14ac:dyDescent="0.15">
      <c r="B11" s="436" t="s">
        <v>55</v>
      </c>
      <c r="C11" s="437"/>
      <c r="D11" s="15"/>
      <c r="E11" s="28"/>
      <c r="F11" s="23"/>
      <c r="G11" s="23"/>
      <c r="H11" s="112"/>
      <c r="I11" s="9"/>
      <c r="J11" s="10"/>
      <c r="K11" s="1"/>
      <c r="L11" s="131"/>
      <c r="M11" s="1"/>
      <c r="N11" s="1"/>
      <c r="O11" s="1"/>
      <c r="P11" s="1"/>
      <c r="Q11" s="1"/>
      <c r="R11" s="1"/>
      <c r="S11" s="1"/>
      <c r="T11" s="1"/>
      <c r="U11" s="1"/>
      <c r="V11" s="1"/>
      <c r="W11" s="1"/>
      <c r="X11" s="1"/>
      <c r="Y11" s="1"/>
      <c r="Z11" s="1"/>
    </row>
    <row r="12" spans="2:26" customFormat="1" x14ac:dyDescent="0.15">
      <c r="B12" s="436" t="s">
        <v>56</v>
      </c>
      <c r="C12" s="437"/>
      <c r="D12" s="16"/>
      <c r="E12" s="28"/>
      <c r="F12" s="23"/>
      <c r="G12" s="23"/>
      <c r="H12" s="112"/>
      <c r="I12" s="9"/>
      <c r="J12" s="10"/>
      <c r="K12" s="1"/>
      <c r="L12" s="131"/>
      <c r="M12" s="1"/>
      <c r="N12" s="1"/>
      <c r="O12" s="1"/>
      <c r="P12" s="1"/>
      <c r="Q12" s="1"/>
      <c r="R12" s="1"/>
      <c r="S12" s="1"/>
      <c r="T12" s="1"/>
      <c r="U12" s="1"/>
      <c r="V12" s="1"/>
      <c r="W12" s="1"/>
      <c r="X12" s="1"/>
      <c r="Y12" s="1"/>
      <c r="Z12" s="1"/>
    </row>
    <row r="13" spans="2:26" customFormat="1" x14ac:dyDescent="0.15">
      <c r="B13" s="436" t="s">
        <v>57</v>
      </c>
      <c r="C13" s="438"/>
      <c r="D13" s="15"/>
      <c r="E13" s="28"/>
      <c r="F13" s="23"/>
      <c r="G13" s="23"/>
      <c r="H13" s="112"/>
      <c r="I13" s="9"/>
      <c r="J13" s="10"/>
      <c r="K13" s="1"/>
      <c r="L13" s="131"/>
      <c r="M13" s="1"/>
      <c r="N13" s="1"/>
      <c r="O13" s="1"/>
      <c r="P13" s="1"/>
      <c r="Q13" s="1"/>
      <c r="R13" s="1"/>
      <c r="S13" s="1"/>
      <c r="T13" s="1"/>
      <c r="U13" s="1"/>
      <c r="V13" s="1"/>
      <c r="W13" s="1"/>
      <c r="X13" s="1"/>
      <c r="Y13" s="1"/>
      <c r="Z13" s="1"/>
    </row>
    <row r="14" spans="2:26" customFormat="1" ht="15" thickBot="1" x14ac:dyDescent="0.2">
      <c r="B14" s="439" t="s">
        <v>365</v>
      </c>
      <c r="C14" s="440"/>
      <c r="D14" s="17"/>
      <c r="E14" s="28"/>
      <c r="F14" s="23"/>
      <c r="G14" s="23"/>
      <c r="H14" s="112"/>
      <c r="I14" s="9"/>
      <c r="J14" s="10"/>
      <c r="K14" s="1"/>
      <c r="L14" s="131"/>
      <c r="M14" s="1"/>
      <c r="N14" s="1"/>
      <c r="O14" s="1"/>
      <c r="P14" s="1"/>
      <c r="Q14" s="1"/>
      <c r="R14" s="1"/>
      <c r="S14" s="1"/>
      <c r="T14" s="1"/>
      <c r="U14" s="1"/>
      <c r="V14" s="1"/>
      <c r="W14" s="1"/>
      <c r="X14" s="1"/>
      <c r="Y14" s="1"/>
      <c r="Z14" s="1"/>
    </row>
    <row r="15" spans="2:26" customFormat="1" ht="12.75" customHeight="1" x14ac:dyDescent="0.15">
      <c r="B15" s="1"/>
      <c r="C15" s="211"/>
      <c r="D15" s="201"/>
      <c r="E15" s="28"/>
      <c r="F15" s="23"/>
      <c r="G15" s="23"/>
      <c r="H15" s="112"/>
      <c r="I15" s="9"/>
      <c r="J15" s="10"/>
      <c r="K15" s="1"/>
      <c r="L15" s="131"/>
      <c r="M15" s="1"/>
      <c r="N15" s="1"/>
      <c r="O15" s="1"/>
      <c r="P15" s="1"/>
      <c r="Q15" s="1"/>
      <c r="R15" s="1"/>
      <c r="S15" s="1"/>
      <c r="T15" s="1"/>
      <c r="U15" s="1"/>
      <c r="V15" s="1"/>
      <c r="W15" s="1"/>
      <c r="X15" s="1"/>
      <c r="Y15" s="1"/>
      <c r="Z15" s="1"/>
    </row>
    <row r="16" spans="2:26" customFormat="1" ht="12.75" customHeight="1" x14ac:dyDescent="0.15">
      <c r="B16" s="419" t="s">
        <v>58</v>
      </c>
      <c r="C16" s="419"/>
      <c r="D16" s="419"/>
      <c r="E16" s="419"/>
      <c r="F16" s="419"/>
      <c r="G16" s="419"/>
      <c r="H16" s="419"/>
      <c r="I16" s="419"/>
      <c r="J16" s="419"/>
      <c r="K16" s="1"/>
      <c r="Q16" s="1"/>
      <c r="R16" s="1"/>
      <c r="S16" s="1"/>
      <c r="T16" s="1"/>
      <c r="U16" s="1"/>
      <c r="V16" s="1"/>
      <c r="W16" s="1"/>
      <c r="X16" s="1"/>
      <c r="Y16" s="1"/>
      <c r="Z16" s="1"/>
    </row>
    <row r="17" spans="1:26" ht="12.75" customHeight="1" x14ac:dyDescent="0.15">
      <c r="B17" s="448" t="s">
        <v>59</v>
      </c>
      <c r="C17" s="449"/>
      <c r="D17" s="450"/>
      <c r="E17" s="71" t="s">
        <v>371</v>
      </c>
      <c r="F17" s="71"/>
      <c r="G17" s="71"/>
      <c r="H17" s="113"/>
      <c r="I17" s="72" t="s">
        <v>60</v>
      </c>
      <c r="J17" s="72" t="s">
        <v>368</v>
      </c>
      <c r="K17" s="1"/>
      <c r="Q17" s="1"/>
      <c r="R17" s="1"/>
      <c r="S17" s="1"/>
      <c r="T17" s="1"/>
      <c r="U17" s="1"/>
      <c r="V17" s="1"/>
      <c r="W17" s="1"/>
      <c r="X17" s="1"/>
      <c r="Y17" s="1"/>
      <c r="Z17" s="1"/>
    </row>
    <row r="18" spans="1:26" ht="12.75" customHeight="1" x14ac:dyDescent="0.15">
      <c r="A18" s="27">
        <v>1</v>
      </c>
      <c r="B18" s="414" t="s">
        <v>61</v>
      </c>
      <c r="C18" s="349" t="s">
        <v>407</v>
      </c>
      <c r="D18" s="348"/>
      <c r="E18" s="5" t="s">
        <v>366</v>
      </c>
      <c r="F18" s="18">
        <v>1</v>
      </c>
      <c r="G18" s="18">
        <f>IFERROR(VLOOKUP(E18,AnswerATBL,2,FALSE),0)</f>
        <v>0</v>
      </c>
      <c r="H18" s="103">
        <f>IFERROR(AVERAGE(G18,G23,G28),0)</f>
        <v>6.6666666666666666E-2</v>
      </c>
      <c r="I18" s="350"/>
      <c r="J18" s="411">
        <f>SUM(H18,H35,H48)</f>
        <v>0.46666666666666673</v>
      </c>
      <c r="K18" s="1"/>
      <c r="L18" s="133"/>
      <c r="M18" s="133"/>
      <c r="N18" s="133"/>
      <c r="O18" s="133"/>
      <c r="P18" s="133"/>
      <c r="Q18" s="1"/>
      <c r="R18" s="1"/>
      <c r="S18" s="1"/>
      <c r="T18" s="1"/>
      <c r="U18" s="1"/>
      <c r="V18" s="1"/>
      <c r="W18" s="1"/>
      <c r="X18" s="1"/>
      <c r="Y18" s="1"/>
      <c r="Z18" s="1"/>
    </row>
    <row r="19" spans="1:26" ht="12.75" customHeight="1" x14ac:dyDescent="0.15">
      <c r="B19" s="415"/>
      <c r="C19" s="209" t="s">
        <v>370</v>
      </c>
      <c r="D19" s="20" t="s">
        <v>62</v>
      </c>
      <c r="E19" s="29"/>
      <c r="F19" s="24"/>
      <c r="G19" s="24"/>
      <c r="H19" s="114"/>
      <c r="I19" s="351"/>
      <c r="J19" s="412"/>
      <c r="K19" s="1"/>
      <c r="L19" s="133"/>
      <c r="M19" s="133"/>
      <c r="N19" s="133"/>
      <c r="O19" s="133"/>
      <c r="P19" s="133"/>
      <c r="Q19" s="1"/>
      <c r="R19" s="1"/>
      <c r="S19" s="1"/>
      <c r="T19" s="1"/>
      <c r="U19" s="1"/>
      <c r="V19" s="1"/>
      <c r="W19" s="1"/>
      <c r="X19" s="1"/>
      <c r="Y19" s="1"/>
      <c r="Z19" s="1"/>
    </row>
    <row r="20" spans="1:26" ht="12.75" customHeight="1" x14ac:dyDescent="0.15">
      <c r="B20" s="415"/>
      <c r="C20" s="210" t="s">
        <v>370</v>
      </c>
      <c r="D20" s="19" t="s">
        <v>63</v>
      </c>
      <c r="E20" s="30"/>
      <c r="F20" s="25"/>
      <c r="G20" s="25"/>
      <c r="H20" s="115"/>
      <c r="I20" s="351"/>
      <c r="J20" s="412"/>
      <c r="K20" s="1"/>
      <c r="L20" s="133"/>
      <c r="M20" s="133"/>
      <c r="N20" s="133"/>
      <c r="O20" s="133"/>
      <c r="P20" s="133"/>
      <c r="Q20" s="1"/>
      <c r="R20" s="1"/>
      <c r="S20" s="1"/>
      <c r="T20" s="1"/>
      <c r="U20" s="1"/>
      <c r="V20" s="1"/>
      <c r="W20" s="1"/>
      <c r="X20" s="1"/>
      <c r="Y20" s="1"/>
      <c r="Z20" s="1"/>
    </row>
    <row r="21" spans="1:26" ht="12.75" customHeight="1" x14ac:dyDescent="0.15">
      <c r="B21" s="415"/>
      <c r="C21" s="210" t="s">
        <v>370</v>
      </c>
      <c r="D21" s="19" t="s">
        <v>64</v>
      </c>
      <c r="E21" s="30"/>
      <c r="F21" s="25"/>
      <c r="G21" s="25"/>
      <c r="H21" s="116"/>
      <c r="I21" s="351"/>
      <c r="J21" s="412"/>
      <c r="K21" s="1"/>
      <c r="L21" s="133"/>
      <c r="M21" s="133"/>
      <c r="N21" s="133"/>
      <c r="O21" s="133"/>
      <c r="P21" s="133"/>
      <c r="Q21" s="1"/>
      <c r="R21" s="1"/>
      <c r="S21" s="1"/>
      <c r="T21" s="1"/>
      <c r="U21" s="1"/>
      <c r="V21" s="1"/>
      <c r="W21" s="1"/>
      <c r="X21" s="1"/>
      <c r="Y21" s="1"/>
      <c r="Z21" s="1"/>
    </row>
    <row r="22" spans="1:26" ht="12.75" customHeight="1" x14ac:dyDescent="0.15">
      <c r="B22" s="415"/>
      <c r="C22" s="212"/>
      <c r="D22" s="21"/>
      <c r="E22" s="31"/>
      <c r="F22" s="26"/>
      <c r="G22" s="26"/>
      <c r="H22" s="117"/>
      <c r="I22" s="352"/>
      <c r="J22" s="413"/>
      <c r="K22" s="1"/>
      <c r="L22" s="133"/>
      <c r="M22" s="133"/>
      <c r="N22" s="133"/>
      <c r="O22" s="133"/>
      <c r="P22" s="133"/>
      <c r="Q22" s="1"/>
      <c r="R22" s="1"/>
      <c r="S22" s="1"/>
      <c r="T22" s="1"/>
      <c r="U22" s="1"/>
      <c r="V22" s="1"/>
      <c r="W22" s="1"/>
      <c r="X22" s="1"/>
      <c r="Y22" s="1"/>
      <c r="Z22" s="1"/>
    </row>
    <row r="23" spans="1:26" ht="12.75" customHeight="1" x14ac:dyDescent="0.15">
      <c r="A23" s="27">
        <v>2</v>
      </c>
      <c r="B23" s="415"/>
      <c r="C23" s="346" t="s">
        <v>329</v>
      </c>
      <c r="D23" s="345"/>
      <c r="E23" s="22" t="s">
        <v>366</v>
      </c>
      <c r="F23" s="18">
        <v>2</v>
      </c>
      <c r="G23" s="18">
        <f>IFERROR(VLOOKUP(E23,AnswerCTBL,2,FALSE),0)</f>
        <v>0</v>
      </c>
      <c r="H23" s="104"/>
      <c r="I23" s="350"/>
      <c r="J23" s="11"/>
      <c r="K23" s="1"/>
      <c r="L23" s="133"/>
      <c r="M23" s="133"/>
      <c r="N23" s="133"/>
      <c r="O23" s="133"/>
      <c r="P23" s="133"/>
      <c r="Q23" s="1"/>
      <c r="R23" s="1"/>
      <c r="S23" s="1"/>
      <c r="T23" s="1"/>
      <c r="U23" s="1"/>
      <c r="V23" s="1"/>
      <c r="W23" s="1"/>
      <c r="X23" s="1"/>
      <c r="Y23" s="1"/>
      <c r="Z23" s="1"/>
    </row>
    <row r="24" spans="1:26" ht="12.75" customHeight="1" x14ac:dyDescent="0.15">
      <c r="B24" s="415"/>
      <c r="C24" s="209" t="s">
        <v>370</v>
      </c>
      <c r="D24" s="20" t="s">
        <v>65</v>
      </c>
      <c r="E24" s="29"/>
      <c r="F24" s="24"/>
      <c r="G24" s="24"/>
      <c r="H24" s="118"/>
      <c r="I24" s="351"/>
      <c r="J24" s="11"/>
      <c r="K24" s="1"/>
      <c r="L24" s="133"/>
      <c r="M24" s="133"/>
      <c r="N24" s="133"/>
      <c r="O24" s="133"/>
      <c r="P24" s="133"/>
      <c r="Q24" s="1"/>
      <c r="R24" s="1"/>
      <c r="S24" s="1"/>
      <c r="T24" s="1"/>
      <c r="U24" s="1"/>
      <c r="V24" s="1"/>
      <c r="W24" s="1"/>
      <c r="X24" s="1"/>
      <c r="Y24" s="1"/>
      <c r="Z24" s="1"/>
    </row>
    <row r="25" spans="1:26" ht="12.75" customHeight="1" x14ac:dyDescent="0.15">
      <c r="B25" s="415"/>
      <c r="C25" s="210" t="s">
        <v>370</v>
      </c>
      <c r="D25" s="19" t="s">
        <v>66</v>
      </c>
      <c r="E25" s="30"/>
      <c r="F25" s="25"/>
      <c r="G25" s="25"/>
      <c r="H25" s="116"/>
      <c r="I25" s="351"/>
      <c r="J25" s="11"/>
      <c r="K25" s="1"/>
      <c r="L25" s="133"/>
      <c r="M25" s="133"/>
      <c r="N25" s="133"/>
      <c r="O25" s="133"/>
      <c r="P25" s="133"/>
      <c r="Q25" s="1"/>
      <c r="R25" s="1"/>
      <c r="S25" s="1"/>
      <c r="T25" s="1"/>
      <c r="U25" s="1"/>
      <c r="V25" s="1"/>
      <c r="W25" s="1"/>
      <c r="X25" s="1"/>
      <c r="Y25" s="1"/>
      <c r="Z25" s="1"/>
    </row>
    <row r="26" spans="1:26" ht="12.75" customHeight="1" x14ac:dyDescent="0.15">
      <c r="B26" s="415"/>
      <c r="C26" s="210" t="s">
        <v>370</v>
      </c>
      <c r="D26" s="19" t="s">
        <v>67</v>
      </c>
      <c r="E26" s="30"/>
      <c r="F26" s="25"/>
      <c r="G26" s="25"/>
      <c r="H26" s="116"/>
      <c r="I26" s="351"/>
      <c r="J26" s="11"/>
      <c r="K26" s="1"/>
      <c r="L26" s="133"/>
      <c r="M26" s="133"/>
      <c r="N26" s="133"/>
      <c r="O26" s="133"/>
      <c r="P26" s="133"/>
      <c r="Q26" s="1"/>
      <c r="R26" s="1"/>
      <c r="S26" s="1"/>
      <c r="T26" s="1"/>
      <c r="U26" s="1"/>
      <c r="V26" s="1"/>
      <c r="W26" s="1"/>
      <c r="X26" s="1"/>
      <c r="Y26" s="1"/>
      <c r="Z26" s="1"/>
    </row>
    <row r="27" spans="1:26" ht="12.75" customHeight="1" x14ac:dyDescent="0.15">
      <c r="B27" s="415"/>
      <c r="C27" s="212"/>
      <c r="D27" s="21"/>
      <c r="E27" s="31"/>
      <c r="F27" s="26"/>
      <c r="G27" s="26"/>
      <c r="H27" s="117"/>
      <c r="I27" s="352"/>
      <c r="J27" s="11"/>
      <c r="K27" s="1"/>
      <c r="L27" s="133"/>
      <c r="M27" s="133"/>
      <c r="N27" s="133"/>
      <c r="O27" s="133"/>
      <c r="P27" s="133"/>
      <c r="Q27" s="1"/>
      <c r="R27" s="1"/>
      <c r="S27" s="1"/>
      <c r="T27" s="1"/>
      <c r="U27" s="1"/>
      <c r="V27" s="1"/>
      <c r="W27" s="1"/>
      <c r="X27" s="1"/>
      <c r="Y27" s="1"/>
      <c r="Z27" s="1"/>
    </row>
    <row r="28" spans="1:26" ht="12.75" customHeight="1" x14ac:dyDescent="0.15">
      <c r="A28" s="27">
        <v>3</v>
      </c>
      <c r="B28" s="415"/>
      <c r="C28" s="346" t="s">
        <v>328</v>
      </c>
      <c r="D28" s="345"/>
      <c r="E28" s="22" t="s">
        <v>490</v>
      </c>
      <c r="F28" s="18">
        <v>3</v>
      </c>
      <c r="G28" s="18">
        <f>IFERROR(VLOOKUP(E28,AnswerCTBL,2,FALSE),0)</f>
        <v>0.2</v>
      </c>
      <c r="H28" s="104"/>
      <c r="I28" s="350"/>
      <c r="J28" s="11"/>
      <c r="K28" s="1"/>
      <c r="L28" s="133"/>
      <c r="M28" s="133"/>
      <c r="N28" s="133"/>
      <c r="O28" s="133"/>
      <c r="P28" s="133"/>
      <c r="Q28" s="1"/>
      <c r="R28" s="1"/>
      <c r="S28" s="1"/>
      <c r="T28" s="1"/>
      <c r="U28" s="1"/>
      <c r="V28" s="1"/>
      <c r="W28" s="1"/>
      <c r="X28" s="1"/>
      <c r="Y28" s="1"/>
      <c r="Z28" s="1"/>
    </row>
    <row r="29" spans="1:26" ht="12.75" customHeight="1" x14ac:dyDescent="0.15">
      <c r="B29" s="415"/>
      <c r="C29" s="209" t="s">
        <v>370</v>
      </c>
      <c r="D29" s="20" t="s">
        <v>68</v>
      </c>
      <c r="E29" s="29"/>
      <c r="F29" s="24"/>
      <c r="G29" s="24"/>
      <c r="H29" s="118"/>
      <c r="I29" s="351"/>
      <c r="J29" s="11"/>
      <c r="K29" s="1"/>
      <c r="L29" s="133"/>
      <c r="M29" s="133"/>
      <c r="N29" s="133"/>
      <c r="O29" s="133"/>
      <c r="P29" s="133"/>
      <c r="Q29" s="1"/>
      <c r="R29" s="1"/>
      <c r="S29" s="1"/>
      <c r="T29" s="1"/>
      <c r="U29" s="1"/>
      <c r="V29" s="1"/>
      <c r="W29" s="1"/>
      <c r="X29" s="1"/>
      <c r="Y29" s="1"/>
      <c r="Z29" s="1"/>
    </row>
    <row r="30" spans="1:26" ht="12.75" customHeight="1" x14ac:dyDescent="0.15">
      <c r="B30" s="415"/>
      <c r="C30" s="210" t="s">
        <v>370</v>
      </c>
      <c r="D30" s="19" t="s">
        <v>69</v>
      </c>
      <c r="E30" s="30"/>
      <c r="F30" s="25"/>
      <c r="G30" s="25"/>
      <c r="H30" s="116"/>
      <c r="I30" s="351"/>
      <c r="J30" s="11"/>
      <c r="K30" s="1"/>
      <c r="L30" s="133"/>
      <c r="M30" s="133"/>
      <c r="N30" s="133"/>
      <c r="O30" s="133"/>
      <c r="P30" s="133"/>
      <c r="Q30" s="1"/>
      <c r="R30" s="1"/>
      <c r="S30" s="1"/>
      <c r="T30" s="1"/>
      <c r="U30" s="1"/>
      <c r="V30" s="1"/>
      <c r="W30" s="1"/>
      <c r="X30" s="1"/>
      <c r="Y30" s="1"/>
      <c r="Z30" s="1"/>
    </row>
    <row r="31" spans="1:26" ht="12.75" customHeight="1" x14ac:dyDescent="0.15">
      <c r="B31" s="415"/>
      <c r="C31" s="210" t="s">
        <v>370</v>
      </c>
      <c r="D31" s="19" t="s">
        <v>70</v>
      </c>
      <c r="E31" s="30"/>
      <c r="F31" s="25"/>
      <c r="G31" s="25"/>
      <c r="H31" s="116"/>
      <c r="I31" s="351"/>
      <c r="J31" s="11"/>
      <c r="K31" s="1"/>
      <c r="L31" s="133"/>
      <c r="M31" s="133"/>
      <c r="N31" s="133"/>
      <c r="O31" s="133"/>
      <c r="P31" s="133"/>
      <c r="Q31" s="1"/>
      <c r="R31" s="1"/>
      <c r="S31" s="1"/>
      <c r="T31" s="1"/>
      <c r="U31" s="1"/>
      <c r="V31" s="1"/>
      <c r="W31" s="1"/>
      <c r="X31" s="1"/>
      <c r="Y31" s="1"/>
      <c r="Z31" s="1"/>
    </row>
    <row r="32" spans="1:26" ht="12.75" customHeight="1" x14ac:dyDescent="0.15">
      <c r="B32" s="415"/>
      <c r="C32" s="210" t="s">
        <v>370</v>
      </c>
      <c r="D32" s="19" t="s">
        <v>71</v>
      </c>
      <c r="E32" s="30"/>
      <c r="F32" s="25"/>
      <c r="G32" s="25"/>
      <c r="H32" s="116"/>
      <c r="I32" s="351"/>
      <c r="J32" s="11"/>
      <c r="K32" s="1"/>
      <c r="L32" s="133"/>
      <c r="M32" s="133"/>
      <c r="N32" s="133"/>
      <c r="O32" s="133"/>
      <c r="P32" s="133"/>
      <c r="Q32" s="1"/>
      <c r="R32" s="1"/>
      <c r="S32" s="1"/>
      <c r="T32" s="1"/>
      <c r="U32" s="1"/>
      <c r="V32" s="1"/>
      <c r="W32" s="1"/>
      <c r="X32" s="1"/>
      <c r="Y32" s="1"/>
      <c r="Z32" s="1"/>
    </row>
    <row r="33" spans="1:26" ht="12.75" customHeight="1" x14ac:dyDescent="0.15">
      <c r="B33" s="417"/>
      <c r="C33" s="212"/>
      <c r="D33" s="21"/>
      <c r="E33" s="31"/>
      <c r="F33" s="26"/>
      <c r="G33" s="26"/>
      <c r="H33" s="117"/>
      <c r="I33" s="352"/>
      <c r="J33" s="11"/>
      <c r="K33" s="1"/>
      <c r="L33" s="133"/>
      <c r="M33" s="133"/>
      <c r="N33" s="133"/>
      <c r="O33" s="133"/>
      <c r="P33" s="133"/>
      <c r="Q33" s="1"/>
      <c r="R33" s="1"/>
      <c r="S33" s="1"/>
      <c r="T33" s="1"/>
      <c r="U33" s="1"/>
      <c r="V33" s="1"/>
      <c r="W33" s="1"/>
      <c r="X33" s="1"/>
      <c r="Y33" s="1"/>
      <c r="Z33" s="1"/>
    </row>
    <row r="34" spans="1:26" ht="12.75" customHeight="1" x14ac:dyDescent="0.15">
      <c r="B34" s="362"/>
      <c r="C34" s="363"/>
      <c r="D34" s="363"/>
      <c r="E34" s="363"/>
      <c r="F34" s="363"/>
      <c r="G34" s="363"/>
      <c r="H34" s="363"/>
      <c r="I34" s="364"/>
      <c r="J34" s="11"/>
      <c r="K34" s="1"/>
      <c r="L34" s="133"/>
      <c r="M34" s="133"/>
      <c r="N34" s="133"/>
      <c r="O34" s="133"/>
      <c r="P34" s="133"/>
      <c r="Q34" s="1"/>
      <c r="R34" s="1"/>
      <c r="S34" s="1"/>
      <c r="T34" s="1"/>
      <c r="U34" s="1"/>
      <c r="V34" s="1"/>
      <c r="W34" s="1"/>
      <c r="X34" s="1"/>
      <c r="Y34" s="1"/>
      <c r="Z34" s="1"/>
    </row>
    <row r="35" spans="1:26" ht="12.75" customHeight="1" x14ac:dyDescent="0.15">
      <c r="A35" s="27">
        <v>4</v>
      </c>
      <c r="B35" s="414" t="s">
        <v>72</v>
      </c>
      <c r="C35" s="349" t="s">
        <v>408</v>
      </c>
      <c r="D35" s="348"/>
      <c r="E35" s="5" t="s">
        <v>490</v>
      </c>
      <c r="F35" s="18">
        <v>4</v>
      </c>
      <c r="G35" s="18">
        <f>IFERROR(VLOOKUP(E35,AnswerCTBL,2,FALSE),0)</f>
        <v>0.2</v>
      </c>
      <c r="H35" s="103">
        <f>IFERROR(AVERAGE(G35,G41,G44),0)</f>
        <v>0.20000000000000004</v>
      </c>
      <c r="I35" s="350"/>
      <c r="J35" s="11"/>
      <c r="K35" s="1"/>
      <c r="L35" s="133"/>
      <c r="M35" s="133"/>
      <c r="N35" s="133"/>
      <c r="O35" s="133"/>
      <c r="P35" s="133"/>
      <c r="Q35" s="1"/>
      <c r="R35" s="1"/>
      <c r="S35" s="1"/>
      <c r="T35" s="1"/>
      <c r="U35" s="1"/>
      <c r="V35" s="1"/>
      <c r="W35" s="1"/>
      <c r="X35" s="1"/>
      <c r="Y35" s="1"/>
      <c r="Z35" s="1"/>
    </row>
    <row r="36" spans="1:26" ht="12.75" customHeight="1" x14ac:dyDescent="0.15">
      <c r="B36" s="415"/>
      <c r="C36" s="209" t="s">
        <v>370</v>
      </c>
      <c r="D36" s="20" t="s">
        <v>73</v>
      </c>
      <c r="E36" s="29"/>
      <c r="F36" s="24"/>
      <c r="G36" s="24"/>
      <c r="H36" s="118"/>
      <c r="I36" s="351"/>
      <c r="J36" s="11"/>
      <c r="K36" s="1"/>
      <c r="L36" s="133"/>
      <c r="M36" s="133"/>
      <c r="N36" s="133"/>
      <c r="O36" s="133"/>
      <c r="P36" s="133"/>
      <c r="Q36" s="1"/>
      <c r="R36" s="1"/>
      <c r="S36" s="1"/>
      <c r="T36" s="1"/>
      <c r="U36" s="1"/>
      <c r="V36" s="1"/>
      <c r="W36" s="1"/>
      <c r="X36" s="1"/>
      <c r="Y36" s="1"/>
      <c r="Z36" s="1"/>
    </row>
    <row r="37" spans="1:26" ht="12.75" customHeight="1" x14ac:dyDescent="0.15">
      <c r="B37" s="415"/>
      <c r="C37" s="210" t="s">
        <v>370</v>
      </c>
      <c r="D37" s="19" t="s">
        <v>74</v>
      </c>
      <c r="E37" s="30"/>
      <c r="F37" s="25"/>
      <c r="G37" s="25"/>
      <c r="H37" s="116"/>
      <c r="I37" s="351"/>
      <c r="J37" s="11"/>
      <c r="K37" s="1"/>
      <c r="L37" s="133"/>
      <c r="M37" s="133"/>
      <c r="N37" s="133"/>
      <c r="O37" s="133"/>
      <c r="P37" s="133"/>
      <c r="Q37" s="1"/>
      <c r="R37" s="1"/>
      <c r="S37" s="1"/>
      <c r="T37" s="1"/>
      <c r="U37" s="1"/>
      <c r="V37" s="1"/>
      <c r="W37" s="1"/>
      <c r="X37" s="1"/>
      <c r="Y37" s="1"/>
      <c r="Z37" s="1"/>
    </row>
    <row r="38" spans="1:26" ht="12.75" customHeight="1" x14ac:dyDescent="0.15">
      <c r="B38" s="415"/>
      <c r="C38" s="210" t="s">
        <v>370</v>
      </c>
      <c r="D38" s="19" t="s">
        <v>75</v>
      </c>
      <c r="E38" s="30"/>
      <c r="F38" s="25"/>
      <c r="G38" s="25"/>
      <c r="H38" s="116"/>
      <c r="I38" s="351"/>
      <c r="J38" s="11"/>
      <c r="K38" s="1"/>
      <c r="L38" s="133"/>
      <c r="M38" s="133"/>
      <c r="N38" s="133"/>
      <c r="O38" s="133"/>
      <c r="P38" s="133"/>
      <c r="Q38" s="1"/>
      <c r="R38" s="1"/>
      <c r="S38" s="1"/>
      <c r="T38" s="1"/>
      <c r="U38" s="1"/>
      <c r="V38" s="1"/>
      <c r="W38" s="1"/>
      <c r="X38" s="1"/>
      <c r="Y38" s="1"/>
      <c r="Z38" s="1"/>
    </row>
    <row r="39" spans="1:26" ht="12.75" customHeight="1" x14ac:dyDescent="0.15">
      <c r="B39" s="415"/>
      <c r="C39" s="210" t="s">
        <v>370</v>
      </c>
      <c r="D39" s="19" t="s">
        <v>76</v>
      </c>
      <c r="E39" s="30"/>
      <c r="F39" s="25"/>
      <c r="G39" s="25"/>
      <c r="H39" s="116"/>
      <c r="I39" s="351"/>
      <c r="J39" s="11"/>
      <c r="K39" s="1"/>
      <c r="L39" s="133"/>
      <c r="M39" s="133"/>
      <c r="N39" s="133"/>
      <c r="O39" s="133"/>
      <c r="P39" s="133"/>
      <c r="Q39" s="1"/>
      <c r="R39" s="1"/>
      <c r="S39" s="1"/>
      <c r="T39" s="1"/>
      <c r="U39" s="1"/>
      <c r="V39" s="1"/>
      <c r="W39" s="1"/>
      <c r="X39" s="1"/>
      <c r="Y39" s="1"/>
      <c r="Z39" s="1"/>
    </row>
    <row r="40" spans="1:26" ht="12.75" customHeight="1" x14ac:dyDescent="0.15">
      <c r="B40" s="415"/>
      <c r="C40" s="212"/>
      <c r="D40" s="21"/>
      <c r="E40" s="31"/>
      <c r="F40" s="26"/>
      <c r="G40" s="26"/>
      <c r="H40" s="117"/>
      <c r="I40" s="352"/>
      <c r="J40" s="11"/>
      <c r="K40" s="1"/>
      <c r="L40" s="133"/>
      <c r="M40" s="133"/>
      <c r="N40" s="133"/>
      <c r="O40" s="133"/>
      <c r="P40" s="133"/>
      <c r="Q40" s="1"/>
      <c r="R40" s="1"/>
      <c r="S40" s="1"/>
      <c r="T40" s="1"/>
      <c r="U40" s="1"/>
      <c r="V40" s="1"/>
      <c r="W40" s="1"/>
      <c r="X40" s="1"/>
      <c r="Y40" s="1"/>
      <c r="Z40" s="1"/>
    </row>
    <row r="41" spans="1:26" ht="12.75" customHeight="1" x14ac:dyDescent="0.15">
      <c r="A41" s="27">
        <v>5</v>
      </c>
      <c r="B41" s="415"/>
      <c r="C41" s="346" t="s">
        <v>77</v>
      </c>
      <c r="D41" s="345"/>
      <c r="E41" s="22" t="s">
        <v>490</v>
      </c>
      <c r="F41" s="18">
        <v>5</v>
      </c>
      <c r="G41" s="18">
        <f>IFERROR(VLOOKUP(E41,AnswerCTBL,2,FALSE),0)</f>
        <v>0.2</v>
      </c>
      <c r="H41" s="104"/>
      <c r="I41" s="350"/>
      <c r="J41" s="11"/>
      <c r="K41" s="1"/>
      <c r="L41" s="133"/>
      <c r="M41" s="133"/>
      <c r="N41" s="133"/>
      <c r="O41" s="133"/>
      <c r="P41" s="133"/>
      <c r="Q41" s="1"/>
      <c r="R41" s="1"/>
      <c r="S41" s="1"/>
      <c r="T41" s="1"/>
      <c r="U41" s="1"/>
      <c r="V41" s="1"/>
      <c r="W41" s="1"/>
      <c r="X41" s="1"/>
      <c r="Y41" s="1"/>
      <c r="Z41" s="1"/>
    </row>
    <row r="42" spans="1:26" ht="12.75" customHeight="1" x14ac:dyDescent="0.15">
      <c r="B42" s="415"/>
      <c r="C42" s="209" t="s">
        <v>370</v>
      </c>
      <c r="D42" s="20" t="s">
        <v>78</v>
      </c>
      <c r="E42" s="29"/>
      <c r="F42" s="24"/>
      <c r="G42" s="24"/>
      <c r="H42" s="118"/>
      <c r="I42" s="351"/>
      <c r="J42" s="11"/>
      <c r="K42" s="1"/>
      <c r="L42" s="133"/>
      <c r="M42" s="133"/>
      <c r="N42" s="133"/>
      <c r="O42" s="133"/>
      <c r="P42" s="133"/>
      <c r="Q42" s="1"/>
      <c r="R42" s="1"/>
      <c r="S42" s="1"/>
      <c r="T42" s="1"/>
      <c r="U42" s="1"/>
      <c r="V42" s="1"/>
      <c r="W42" s="1"/>
      <c r="X42" s="1"/>
      <c r="Y42" s="1"/>
      <c r="Z42" s="1"/>
    </row>
    <row r="43" spans="1:26" ht="12.75" customHeight="1" x14ac:dyDescent="0.15">
      <c r="B43" s="415"/>
      <c r="C43" s="212"/>
      <c r="D43" s="21"/>
      <c r="E43" s="31"/>
      <c r="F43" s="26"/>
      <c r="G43" s="26"/>
      <c r="H43" s="117"/>
      <c r="I43" s="352"/>
      <c r="J43" s="11"/>
      <c r="K43" s="1"/>
      <c r="L43" s="133"/>
      <c r="M43" s="133"/>
      <c r="N43" s="133"/>
      <c r="O43" s="133"/>
      <c r="P43" s="133"/>
      <c r="Q43" s="1"/>
      <c r="R43" s="1"/>
      <c r="S43" s="1"/>
      <c r="T43" s="1"/>
      <c r="U43" s="1"/>
      <c r="V43" s="1"/>
      <c r="W43" s="1"/>
      <c r="X43" s="1"/>
      <c r="Y43" s="1"/>
      <c r="Z43" s="1"/>
    </row>
    <row r="44" spans="1:26" ht="12.75" customHeight="1" x14ac:dyDescent="0.15">
      <c r="A44" s="27">
        <v>6</v>
      </c>
      <c r="B44" s="415"/>
      <c r="C44" s="441" t="s">
        <v>409</v>
      </c>
      <c r="D44" s="442"/>
      <c r="E44" s="22" t="s">
        <v>490</v>
      </c>
      <c r="F44" s="18">
        <v>6</v>
      </c>
      <c r="G44" s="18">
        <f>IFERROR(VLOOKUP(E44,AnswerCTBL,2,FALSE),0)</f>
        <v>0.2</v>
      </c>
      <c r="H44" s="104"/>
      <c r="I44" s="350"/>
      <c r="J44" s="11"/>
      <c r="K44" s="1"/>
      <c r="L44" s="133"/>
      <c r="M44" s="133"/>
      <c r="N44" s="133"/>
      <c r="O44" s="133"/>
      <c r="P44" s="133"/>
      <c r="Q44" s="1"/>
      <c r="R44" s="1"/>
      <c r="S44" s="1"/>
      <c r="T44" s="1"/>
      <c r="U44" s="1"/>
      <c r="V44" s="1"/>
      <c r="W44" s="1"/>
      <c r="X44" s="1"/>
      <c r="Y44" s="1"/>
      <c r="Z44" s="1"/>
    </row>
    <row r="45" spans="1:26" ht="12.75" customHeight="1" x14ac:dyDescent="0.15">
      <c r="B45" s="415"/>
      <c r="C45" s="209" t="s">
        <v>370</v>
      </c>
      <c r="D45" s="20" t="s">
        <v>79</v>
      </c>
      <c r="E45" s="29"/>
      <c r="F45" s="24"/>
      <c r="G45" s="24"/>
      <c r="H45" s="118"/>
      <c r="I45" s="351"/>
      <c r="J45" s="11"/>
      <c r="K45" s="1"/>
      <c r="L45" s="133"/>
      <c r="M45" s="133"/>
      <c r="N45" s="133"/>
      <c r="O45" s="133"/>
      <c r="P45" s="133"/>
      <c r="Q45" s="1"/>
      <c r="R45" s="1"/>
      <c r="S45" s="1"/>
      <c r="T45" s="1"/>
      <c r="U45" s="1"/>
      <c r="V45" s="1"/>
      <c r="W45" s="1"/>
      <c r="X45" s="1"/>
      <c r="Y45" s="1"/>
      <c r="Z45" s="1"/>
    </row>
    <row r="46" spans="1:26" ht="12.75" customHeight="1" x14ac:dyDescent="0.15">
      <c r="B46" s="417"/>
      <c r="C46" s="212"/>
      <c r="D46" s="21"/>
      <c r="E46" s="31"/>
      <c r="F46" s="26"/>
      <c r="G46" s="26"/>
      <c r="H46" s="117"/>
      <c r="I46" s="352"/>
      <c r="J46" s="11"/>
      <c r="K46" s="1"/>
      <c r="L46" s="133"/>
      <c r="M46" s="133"/>
      <c r="N46" s="133"/>
      <c r="O46" s="133"/>
      <c r="P46" s="133"/>
      <c r="Q46" s="1"/>
      <c r="R46" s="1"/>
      <c r="S46" s="1"/>
      <c r="T46" s="1"/>
      <c r="U46" s="1"/>
      <c r="V46" s="1"/>
      <c r="W46" s="1"/>
      <c r="X46" s="1"/>
      <c r="Y46" s="1"/>
      <c r="Z46" s="1"/>
    </row>
    <row r="47" spans="1:26" ht="12.75" customHeight="1" x14ac:dyDescent="0.15">
      <c r="B47" s="409"/>
      <c r="C47" s="363"/>
      <c r="D47" s="363"/>
      <c r="E47" s="363"/>
      <c r="F47" s="363"/>
      <c r="G47" s="363"/>
      <c r="H47" s="363"/>
      <c r="I47" s="410"/>
      <c r="J47" s="11"/>
      <c r="K47" s="1"/>
      <c r="L47" s="133"/>
      <c r="M47" s="133"/>
      <c r="N47" s="133"/>
      <c r="O47" s="133"/>
      <c r="P47" s="133"/>
      <c r="Q47" s="1"/>
      <c r="R47" s="1"/>
      <c r="S47" s="1"/>
      <c r="T47" s="1"/>
      <c r="U47" s="1"/>
      <c r="V47" s="1"/>
      <c r="W47" s="1"/>
      <c r="X47" s="1"/>
      <c r="Y47" s="1"/>
      <c r="Z47" s="1"/>
    </row>
    <row r="48" spans="1:26" ht="12.75" customHeight="1" x14ac:dyDescent="0.15">
      <c r="A48" s="27">
        <v>7</v>
      </c>
      <c r="B48" s="414" t="s">
        <v>80</v>
      </c>
      <c r="C48" s="349" t="s">
        <v>330</v>
      </c>
      <c r="D48" s="348"/>
      <c r="E48" s="5" t="s">
        <v>490</v>
      </c>
      <c r="F48" s="18">
        <v>7</v>
      </c>
      <c r="G48" s="18">
        <f>IFERROR(VLOOKUP(E48,AnswerCTBL,2,FALSE),0)</f>
        <v>0.2</v>
      </c>
      <c r="H48" s="103">
        <f>IFERROR(AVERAGE(G48,G56),0)</f>
        <v>0.2</v>
      </c>
      <c r="I48" s="350"/>
      <c r="J48" s="11"/>
      <c r="K48" s="1"/>
      <c r="L48" s="133"/>
      <c r="M48" s="133"/>
      <c r="N48" s="133"/>
      <c r="O48" s="133"/>
      <c r="P48" s="133"/>
      <c r="Q48" s="1"/>
      <c r="R48" s="1"/>
      <c r="S48" s="1"/>
      <c r="T48" s="1"/>
      <c r="U48" s="1"/>
      <c r="V48" s="1"/>
      <c r="W48" s="1"/>
      <c r="X48" s="1"/>
      <c r="Y48" s="1"/>
      <c r="Z48" s="1"/>
    </row>
    <row r="49" spans="1:26" ht="12.75" customHeight="1" x14ac:dyDescent="0.15">
      <c r="B49" s="415"/>
      <c r="C49" s="209" t="s">
        <v>370</v>
      </c>
      <c r="D49" s="20" t="s">
        <v>81</v>
      </c>
      <c r="E49" s="29"/>
      <c r="F49" s="24"/>
      <c r="G49" s="24"/>
      <c r="H49" s="118"/>
      <c r="I49" s="351"/>
      <c r="J49" s="11"/>
      <c r="K49" s="1"/>
      <c r="L49" s="133"/>
      <c r="M49" s="133"/>
      <c r="N49" s="133"/>
      <c r="O49" s="133"/>
      <c r="P49" s="133"/>
      <c r="Q49" s="1"/>
      <c r="R49" s="1"/>
      <c r="S49" s="1"/>
      <c r="T49" s="1"/>
      <c r="U49" s="1"/>
      <c r="V49" s="1"/>
      <c r="W49" s="1"/>
      <c r="X49" s="1"/>
      <c r="Y49" s="1"/>
      <c r="Z49" s="1"/>
    </row>
    <row r="50" spans="1:26" ht="12.75" customHeight="1" x14ac:dyDescent="0.15">
      <c r="B50" s="415"/>
      <c r="C50" s="210" t="s">
        <v>370</v>
      </c>
      <c r="D50" s="19" t="s">
        <v>82</v>
      </c>
      <c r="E50" s="30"/>
      <c r="F50" s="25"/>
      <c r="G50" s="25"/>
      <c r="H50" s="116"/>
      <c r="I50" s="351"/>
      <c r="J50" s="11"/>
      <c r="K50" s="1"/>
      <c r="L50" s="133"/>
      <c r="M50" s="133"/>
      <c r="N50" s="133"/>
      <c r="O50" s="133"/>
      <c r="P50" s="133"/>
      <c r="Q50" s="1"/>
      <c r="R50" s="1"/>
      <c r="S50" s="1"/>
      <c r="T50" s="1"/>
      <c r="U50" s="1"/>
      <c r="V50" s="1"/>
      <c r="W50" s="1"/>
      <c r="X50" s="1"/>
      <c r="Y50" s="1"/>
      <c r="Z50" s="1"/>
    </row>
    <row r="51" spans="1:26" ht="12.75" customHeight="1" x14ac:dyDescent="0.15">
      <c r="B51" s="415"/>
      <c r="C51" s="210" t="s">
        <v>370</v>
      </c>
      <c r="D51" s="19" t="s">
        <v>83</v>
      </c>
      <c r="E51" s="30"/>
      <c r="F51" s="25"/>
      <c r="G51" s="25"/>
      <c r="H51" s="116"/>
      <c r="I51" s="351"/>
      <c r="J51" s="11"/>
      <c r="K51" s="1"/>
      <c r="L51" s="133"/>
      <c r="M51" s="133"/>
      <c r="N51" s="133"/>
      <c r="O51" s="133"/>
      <c r="P51" s="133"/>
      <c r="Q51" s="1"/>
      <c r="R51" s="1"/>
      <c r="S51" s="1"/>
      <c r="T51" s="1"/>
      <c r="U51" s="1"/>
      <c r="V51" s="1"/>
      <c r="W51" s="1"/>
      <c r="X51" s="1"/>
      <c r="Y51" s="1"/>
      <c r="Z51" s="1"/>
    </row>
    <row r="52" spans="1:26" ht="12.75" customHeight="1" x14ac:dyDescent="0.15">
      <c r="B52" s="415"/>
      <c r="C52" s="210" t="s">
        <v>370</v>
      </c>
      <c r="D52" s="19" t="s">
        <v>84</v>
      </c>
      <c r="E52" s="30"/>
      <c r="F52" s="25"/>
      <c r="G52" s="25"/>
      <c r="H52" s="116"/>
      <c r="I52" s="351"/>
      <c r="J52" s="11"/>
      <c r="K52" s="1"/>
      <c r="L52" s="133"/>
      <c r="M52" s="133"/>
      <c r="N52" s="133"/>
      <c r="O52" s="133"/>
      <c r="P52" s="133"/>
      <c r="Q52" s="1"/>
      <c r="R52" s="1"/>
      <c r="S52" s="1"/>
      <c r="T52" s="1"/>
      <c r="U52" s="1"/>
      <c r="V52" s="1"/>
      <c r="W52" s="1"/>
      <c r="X52" s="1"/>
      <c r="Y52" s="1"/>
      <c r="Z52" s="1"/>
    </row>
    <row r="53" spans="1:26" ht="12.75" customHeight="1" x14ac:dyDescent="0.15">
      <c r="B53" s="415"/>
      <c r="C53" s="210" t="s">
        <v>370</v>
      </c>
      <c r="D53" s="19" t="s">
        <v>85</v>
      </c>
      <c r="E53" s="30"/>
      <c r="F53" s="25"/>
      <c r="G53" s="25"/>
      <c r="H53" s="116"/>
      <c r="I53" s="351"/>
      <c r="J53" s="11"/>
      <c r="K53" s="1"/>
      <c r="L53" s="133"/>
      <c r="M53" s="133"/>
      <c r="N53" s="133"/>
      <c r="O53" s="133"/>
      <c r="P53" s="133"/>
      <c r="Q53" s="1"/>
      <c r="R53" s="1"/>
      <c r="S53" s="1"/>
      <c r="T53" s="1"/>
      <c r="U53" s="1"/>
      <c r="V53" s="1"/>
      <c r="W53" s="1"/>
      <c r="X53" s="1"/>
      <c r="Y53" s="1"/>
      <c r="Z53" s="1"/>
    </row>
    <row r="54" spans="1:26" ht="12.75" customHeight="1" x14ac:dyDescent="0.15">
      <c r="B54" s="415"/>
      <c r="C54" s="210" t="s">
        <v>370</v>
      </c>
      <c r="D54" s="19" t="s">
        <v>86</v>
      </c>
      <c r="E54" s="30"/>
      <c r="F54" s="25"/>
      <c r="G54" s="25"/>
      <c r="H54" s="116"/>
      <c r="I54" s="351"/>
      <c r="J54" s="11"/>
      <c r="K54" s="1"/>
      <c r="L54" s="133"/>
      <c r="M54" s="133"/>
      <c r="N54" s="133"/>
      <c r="O54" s="133"/>
      <c r="P54" s="133"/>
      <c r="Q54" s="1"/>
      <c r="R54" s="1"/>
      <c r="S54" s="1"/>
      <c r="T54" s="1"/>
      <c r="U54" s="1"/>
      <c r="V54" s="1"/>
      <c r="W54" s="1"/>
      <c r="X54" s="1"/>
      <c r="Y54" s="1"/>
      <c r="Z54" s="1"/>
    </row>
    <row r="55" spans="1:26" ht="12.75" customHeight="1" x14ac:dyDescent="0.15">
      <c r="B55" s="415"/>
      <c r="C55" s="212"/>
      <c r="D55" s="21"/>
      <c r="E55" s="31"/>
      <c r="F55" s="26"/>
      <c r="G55" s="26"/>
      <c r="H55" s="117"/>
      <c r="I55" s="352"/>
      <c r="J55" s="11"/>
      <c r="K55" s="1"/>
      <c r="L55" s="133"/>
      <c r="M55" s="133"/>
      <c r="N55" s="133"/>
      <c r="O55" s="133"/>
      <c r="P55" s="133"/>
      <c r="Q55" s="1"/>
      <c r="R55" s="1"/>
      <c r="S55" s="1"/>
      <c r="T55" s="1"/>
      <c r="U55" s="1"/>
      <c r="V55" s="1"/>
      <c r="W55" s="1"/>
      <c r="X55" s="1"/>
      <c r="Y55" s="1"/>
      <c r="Z55" s="1"/>
    </row>
    <row r="56" spans="1:26" ht="12.75" customHeight="1" x14ac:dyDescent="0.15">
      <c r="A56" s="27">
        <v>8</v>
      </c>
      <c r="B56" s="415"/>
      <c r="C56" s="346" t="s">
        <v>331</v>
      </c>
      <c r="D56" s="345"/>
      <c r="E56" s="22" t="s">
        <v>425</v>
      </c>
      <c r="F56" s="18">
        <v>8</v>
      </c>
      <c r="G56" s="18">
        <f>IFERROR(VLOOKUP(E56,AnswerDTBL,2,FALSE),0)</f>
        <v>0.2</v>
      </c>
      <c r="H56" s="104"/>
      <c r="I56" s="350"/>
      <c r="J56" s="11"/>
      <c r="K56" s="1"/>
      <c r="L56" s="133"/>
      <c r="M56" s="133"/>
      <c r="N56" s="133"/>
      <c r="O56" s="133"/>
      <c r="P56" s="133"/>
      <c r="Q56" s="1"/>
      <c r="R56" s="1"/>
      <c r="S56" s="1"/>
      <c r="T56" s="1"/>
      <c r="U56" s="1"/>
      <c r="V56" s="1"/>
      <c r="W56" s="1"/>
      <c r="X56" s="1"/>
      <c r="Y56" s="1"/>
      <c r="Z56" s="1"/>
    </row>
    <row r="57" spans="1:26" ht="12.75" customHeight="1" x14ac:dyDescent="0.15">
      <c r="B57" s="415"/>
      <c r="C57" s="209" t="s">
        <v>370</v>
      </c>
      <c r="D57" s="20" t="s">
        <v>87</v>
      </c>
      <c r="E57" s="29"/>
      <c r="F57" s="24"/>
      <c r="G57" s="24"/>
      <c r="H57" s="118"/>
      <c r="I57" s="351"/>
      <c r="J57" s="11"/>
      <c r="K57" s="1"/>
      <c r="L57" s="133"/>
      <c r="M57" s="133"/>
      <c r="N57" s="133"/>
      <c r="O57" s="133"/>
      <c r="P57" s="133"/>
      <c r="Q57" s="1"/>
      <c r="R57" s="1"/>
      <c r="S57" s="1"/>
      <c r="T57" s="1"/>
      <c r="U57" s="1"/>
      <c r="V57" s="1"/>
      <c r="W57" s="1"/>
      <c r="X57" s="1"/>
      <c r="Y57" s="1"/>
      <c r="Z57" s="1"/>
    </row>
    <row r="58" spans="1:26" ht="12.75" customHeight="1" x14ac:dyDescent="0.15">
      <c r="B58" s="415"/>
      <c r="C58" s="210" t="s">
        <v>370</v>
      </c>
      <c r="D58" s="19" t="s">
        <v>88</v>
      </c>
      <c r="E58" s="30"/>
      <c r="F58" s="25"/>
      <c r="G58" s="25"/>
      <c r="H58" s="116"/>
      <c r="I58" s="351"/>
      <c r="J58" s="11"/>
      <c r="K58" s="1"/>
      <c r="L58" s="133"/>
      <c r="M58" s="133"/>
      <c r="N58" s="133"/>
      <c r="O58" s="133"/>
      <c r="P58" s="133"/>
      <c r="Q58" s="1"/>
      <c r="R58" s="1"/>
      <c r="S58" s="1"/>
      <c r="T58" s="1"/>
      <c r="U58" s="1"/>
      <c r="V58" s="1"/>
      <c r="W58" s="1"/>
      <c r="X58" s="1"/>
      <c r="Y58" s="1"/>
      <c r="Z58" s="1"/>
    </row>
    <row r="59" spans="1:26" ht="12.75" customHeight="1" x14ac:dyDescent="0.15">
      <c r="B59" s="415"/>
      <c r="C59" s="210" t="s">
        <v>370</v>
      </c>
      <c r="D59" s="19" t="s">
        <v>89</v>
      </c>
      <c r="E59" s="30"/>
      <c r="F59" s="25"/>
      <c r="G59" s="25"/>
      <c r="H59" s="116"/>
      <c r="I59" s="351"/>
      <c r="J59" s="11"/>
      <c r="K59" s="1"/>
      <c r="L59" s="133"/>
      <c r="M59" s="133"/>
      <c r="N59" s="133"/>
      <c r="O59" s="133"/>
      <c r="P59" s="133"/>
      <c r="Q59" s="1"/>
      <c r="R59" s="1"/>
      <c r="S59" s="1"/>
      <c r="T59" s="1"/>
      <c r="U59" s="1"/>
      <c r="V59" s="1"/>
      <c r="W59" s="1"/>
      <c r="X59" s="1"/>
      <c r="Y59" s="1"/>
      <c r="Z59" s="1"/>
    </row>
    <row r="60" spans="1:26" ht="12.75" customHeight="1" x14ac:dyDescent="0.15">
      <c r="B60" s="417"/>
      <c r="C60" s="212"/>
      <c r="D60" s="21"/>
      <c r="E60" s="31"/>
      <c r="F60" s="26"/>
      <c r="G60" s="26"/>
      <c r="H60" s="117"/>
      <c r="I60" s="352"/>
      <c r="J60" s="11"/>
      <c r="K60" s="1"/>
      <c r="L60" s="133"/>
      <c r="M60" s="133"/>
      <c r="N60" s="133"/>
      <c r="O60" s="133"/>
      <c r="P60" s="133"/>
      <c r="Q60" s="1"/>
      <c r="R60" s="1"/>
      <c r="S60" s="1"/>
      <c r="T60" s="1"/>
      <c r="U60" s="1"/>
      <c r="V60" s="1"/>
      <c r="W60" s="1"/>
      <c r="X60" s="1"/>
      <c r="Y60" s="1"/>
      <c r="Z60" s="1"/>
    </row>
    <row r="61" spans="1:26" ht="12.75" customHeight="1" x14ac:dyDescent="0.15">
      <c r="B61" s="423" t="s">
        <v>90</v>
      </c>
      <c r="C61" s="424"/>
      <c r="D61" s="425"/>
      <c r="E61" s="73" t="s">
        <v>371</v>
      </c>
      <c r="F61" s="73"/>
      <c r="G61" s="73"/>
      <c r="H61" s="119"/>
      <c r="I61" s="72" t="s">
        <v>60</v>
      </c>
      <c r="J61" s="72" t="s">
        <v>368</v>
      </c>
      <c r="K61" s="1"/>
      <c r="L61" s="133"/>
      <c r="M61" s="133"/>
      <c r="N61" s="133"/>
      <c r="O61" s="133"/>
      <c r="P61" s="133"/>
      <c r="Q61" s="1"/>
      <c r="R61" s="1"/>
      <c r="S61" s="1"/>
      <c r="T61" s="1"/>
      <c r="U61" s="1"/>
      <c r="V61" s="1"/>
      <c r="W61" s="1"/>
      <c r="X61" s="1"/>
      <c r="Y61" s="1"/>
      <c r="Z61" s="1"/>
    </row>
    <row r="62" spans="1:26" ht="12.75" customHeight="1" x14ac:dyDescent="0.15">
      <c r="A62" s="27">
        <v>9</v>
      </c>
      <c r="B62" s="414" t="s">
        <v>91</v>
      </c>
      <c r="C62" s="349" t="s">
        <v>332</v>
      </c>
      <c r="D62" s="348"/>
      <c r="E62" s="5" t="s">
        <v>490</v>
      </c>
      <c r="F62" s="18">
        <v>9</v>
      </c>
      <c r="G62" s="18">
        <f>IFERROR(VLOOKUP(E62,AnswerCTBL,2,FALSE),0)</f>
        <v>0.2</v>
      </c>
      <c r="H62" s="103">
        <f>IFERROR(AVERAGE(G62,G65),0)</f>
        <v>0.1</v>
      </c>
      <c r="I62" s="350"/>
      <c r="J62" s="411">
        <f>SUM(H62,H73,H89)</f>
        <v>0.4</v>
      </c>
      <c r="K62" s="1"/>
      <c r="L62" s="133"/>
      <c r="M62" s="133"/>
      <c r="N62" s="133"/>
      <c r="O62" s="133"/>
      <c r="P62" s="133"/>
      <c r="Q62" s="1"/>
      <c r="R62" s="1"/>
      <c r="S62" s="1"/>
      <c r="T62" s="1"/>
      <c r="U62" s="1"/>
      <c r="V62" s="1"/>
      <c r="W62" s="1"/>
      <c r="X62" s="1"/>
      <c r="Y62" s="1"/>
      <c r="Z62" s="1"/>
    </row>
    <row r="63" spans="1:26" ht="12.75" customHeight="1" x14ac:dyDescent="0.15">
      <c r="B63" s="415"/>
      <c r="C63" s="209" t="s">
        <v>370</v>
      </c>
      <c r="D63" s="20" t="s">
        <v>92</v>
      </c>
      <c r="E63" s="29"/>
      <c r="F63" s="24"/>
      <c r="G63" s="24"/>
      <c r="H63" s="114"/>
      <c r="I63" s="351"/>
      <c r="J63" s="412"/>
      <c r="K63" s="1"/>
      <c r="L63" s="133"/>
      <c r="M63" s="133"/>
      <c r="N63" s="133"/>
      <c r="O63" s="133"/>
      <c r="P63" s="133"/>
      <c r="Q63" s="1"/>
      <c r="R63" s="1"/>
      <c r="S63" s="1"/>
      <c r="T63" s="1"/>
      <c r="U63" s="1"/>
      <c r="V63" s="1"/>
      <c r="W63" s="1"/>
      <c r="X63" s="1"/>
      <c r="Y63" s="1"/>
      <c r="Z63" s="1"/>
    </row>
    <row r="64" spans="1:26" ht="12.75" customHeight="1" x14ac:dyDescent="0.15">
      <c r="B64" s="415"/>
      <c r="C64" s="212"/>
      <c r="D64" s="21"/>
      <c r="E64" s="31"/>
      <c r="F64" s="26"/>
      <c r="G64" s="26"/>
      <c r="H64" s="115"/>
      <c r="I64" s="352"/>
      <c r="J64" s="412"/>
      <c r="K64" s="1"/>
      <c r="L64" s="133"/>
      <c r="M64" s="133"/>
      <c r="N64" s="133"/>
      <c r="O64" s="133"/>
      <c r="P64" s="133"/>
      <c r="Q64" s="1"/>
      <c r="R64" s="1"/>
      <c r="S64" s="1"/>
      <c r="T64" s="1"/>
      <c r="U64" s="1"/>
      <c r="V64" s="1"/>
      <c r="W64" s="1"/>
      <c r="X64" s="1"/>
      <c r="Y64" s="1"/>
      <c r="Z64" s="1"/>
    </row>
    <row r="65" spans="1:26" ht="12.75" customHeight="1" x14ac:dyDescent="0.15">
      <c r="A65" s="27">
        <v>10</v>
      </c>
      <c r="B65" s="415"/>
      <c r="C65" s="346" t="s">
        <v>93</v>
      </c>
      <c r="D65" s="345"/>
      <c r="E65" s="22" t="s">
        <v>366</v>
      </c>
      <c r="F65" s="18">
        <v>10</v>
      </c>
      <c r="G65" s="18">
        <f>IFERROR(VLOOKUP(E65,AnswerETBL,2,FALSE),0)</f>
        <v>0</v>
      </c>
      <c r="H65" s="120"/>
      <c r="I65" s="422"/>
      <c r="J65" s="412"/>
      <c r="K65" s="1"/>
      <c r="L65" s="133"/>
      <c r="M65" s="133"/>
      <c r="N65" s="133"/>
      <c r="O65" s="133"/>
      <c r="P65" s="133"/>
      <c r="Q65" s="1"/>
      <c r="R65" s="1"/>
      <c r="S65" s="1"/>
      <c r="T65" s="1"/>
      <c r="U65" s="1"/>
      <c r="V65" s="1"/>
      <c r="W65" s="1"/>
      <c r="X65" s="1"/>
      <c r="Y65" s="1"/>
      <c r="Z65" s="1"/>
    </row>
    <row r="66" spans="1:26" ht="12.75" customHeight="1" x14ac:dyDescent="0.15">
      <c r="B66" s="415"/>
      <c r="C66" s="209" t="s">
        <v>370</v>
      </c>
      <c r="D66" s="20" t="s">
        <v>94</v>
      </c>
      <c r="E66" s="29"/>
      <c r="F66" s="24"/>
      <c r="G66" s="24"/>
      <c r="H66" s="118"/>
      <c r="I66" s="351"/>
      <c r="J66" s="413"/>
      <c r="K66" s="1"/>
      <c r="L66" s="133"/>
      <c r="M66" s="133"/>
      <c r="N66" s="133"/>
      <c r="O66" s="133"/>
      <c r="P66" s="133"/>
      <c r="Q66" s="1"/>
      <c r="R66" s="1"/>
      <c r="S66" s="1"/>
      <c r="T66" s="1"/>
      <c r="U66" s="1"/>
      <c r="V66" s="1"/>
      <c r="W66" s="1"/>
      <c r="X66" s="1"/>
      <c r="Y66" s="1"/>
      <c r="Z66" s="1"/>
    </row>
    <row r="67" spans="1:26" ht="12.75" customHeight="1" x14ac:dyDescent="0.15">
      <c r="B67" s="415"/>
      <c r="C67" s="210" t="s">
        <v>370</v>
      </c>
      <c r="D67" s="19" t="s">
        <v>95</v>
      </c>
      <c r="E67" s="30"/>
      <c r="F67" s="25"/>
      <c r="G67" s="25"/>
      <c r="H67" s="116"/>
      <c r="I67" s="351"/>
      <c r="J67" s="11"/>
      <c r="K67" s="1"/>
      <c r="L67" s="133"/>
      <c r="M67" s="133"/>
      <c r="N67" s="133"/>
      <c r="O67" s="133"/>
      <c r="P67" s="133"/>
      <c r="Q67" s="1"/>
      <c r="R67" s="1"/>
      <c r="S67" s="1"/>
      <c r="T67" s="1"/>
      <c r="U67" s="1"/>
      <c r="V67" s="1"/>
      <c r="W67" s="1"/>
      <c r="X67" s="1"/>
      <c r="Y67" s="1"/>
      <c r="Z67" s="1"/>
    </row>
    <row r="68" spans="1:26" ht="28" x14ac:dyDescent="0.15">
      <c r="B68" s="415"/>
      <c r="C68" s="210" t="s">
        <v>370</v>
      </c>
      <c r="D68" s="19" t="s">
        <v>96</v>
      </c>
      <c r="E68" s="30"/>
      <c r="F68" s="25"/>
      <c r="G68" s="25"/>
      <c r="H68" s="116"/>
      <c r="I68" s="351"/>
      <c r="J68" s="11"/>
      <c r="K68" s="1"/>
      <c r="L68" s="133"/>
      <c r="M68" s="133"/>
      <c r="N68" s="133"/>
      <c r="O68" s="133"/>
      <c r="P68" s="133"/>
      <c r="Q68" s="1"/>
      <c r="R68" s="1"/>
      <c r="S68" s="1"/>
      <c r="T68" s="1"/>
      <c r="U68" s="1"/>
      <c r="V68" s="1"/>
      <c r="W68" s="1"/>
      <c r="X68" s="1"/>
      <c r="Y68" s="1"/>
      <c r="Z68" s="1"/>
    </row>
    <row r="69" spans="1:26" ht="12.75" customHeight="1" x14ac:dyDescent="0.15">
      <c r="B69" s="415"/>
      <c r="C69" s="210" t="s">
        <v>370</v>
      </c>
      <c r="D69" s="19" t="s">
        <v>97</v>
      </c>
      <c r="E69" s="30"/>
      <c r="F69" s="25"/>
      <c r="G69" s="25"/>
      <c r="H69" s="116"/>
      <c r="I69" s="351"/>
      <c r="J69" s="11"/>
      <c r="K69" s="1"/>
      <c r="L69" s="133"/>
      <c r="M69" s="133"/>
      <c r="N69" s="133"/>
      <c r="O69" s="133"/>
      <c r="P69" s="133"/>
      <c r="Q69" s="1"/>
      <c r="R69" s="1"/>
      <c r="S69" s="1"/>
      <c r="T69" s="1"/>
      <c r="U69" s="1"/>
      <c r="V69" s="1"/>
      <c r="W69" s="1"/>
      <c r="X69" s="1"/>
      <c r="Y69" s="1"/>
      <c r="Z69" s="1"/>
    </row>
    <row r="70" spans="1:26" ht="12.75" customHeight="1" x14ac:dyDescent="0.15">
      <c r="B70" s="415"/>
      <c r="C70" s="210" t="s">
        <v>370</v>
      </c>
      <c r="D70" s="19" t="s">
        <v>98</v>
      </c>
      <c r="E70" s="30"/>
      <c r="F70" s="25"/>
      <c r="G70" s="25"/>
      <c r="H70" s="116"/>
      <c r="I70" s="351"/>
      <c r="J70" s="11"/>
      <c r="K70" s="1"/>
      <c r="L70" s="133"/>
      <c r="M70" s="133"/>
      <c r="N70" s="133"/>
      <c r="O70" s="133"/>
      <c r="P70" s="133"/>
      <c r="Q70" s="1"/>
      <c r="R70" s="1"/>
      <c r="S70" s="1"/>
      <c r="T70" s="1"/>
      <c r="U70" s="1"/>
      <c r="V70" s="1"/>
      <c r="W70" s="1"/>
      <c r="X70" s="1"/>
      <c r="Y70" s="1"/>
      <c r="Z70" s="1"/>
    </row>
    <row r="71" spans="1:26" ht="12.75" customHeight="1" x14ac:dyDescent="0.15">
      <c r="B71" s="455"/>
      <c r="C71" s="212"/>
      <c r="D71" s="21"/>
      <c r="E71" s="31"/>
      <c r="F71" s="26"/>
      <c r="G71" s="26"/>
      <c r="H71" s="117"/>
      <c r="I71" s="351"/>
      <c r="J71" s="11"/>
      <c r="K71" s="1"/>
      <c r="L71" s="133"/>
      <c r="M71" s="133"/>
      <c r="N71" s="133"/>
      <c r="O71" s="133"/>
      <c r="P71" s="133"/>
      <c r="Q71" s="1"/>
      <c r="R71" s="1"/>
      <c r="S71" s="1"/>
      <c r="T71" s="1"/>
      <c r="U71" s="1"/>
      <c r="V71" s="1"/>
      <c r="W71" s="1"/>
      <c r="X71" s="1"/>
      <c r="Y71" s="1"/>
      <c r="Z71" s="1"/>
    </row>
    <row r="72" spans="1:26" ht="12.75" customHeight="1" x14ac:dyDescent="0.15">
      <c r="B72" s="452"/>
      <c r="C72" s="453"/>
      <c r="D72" s="453"/>
      <c r="E72" s="453"/>
      <c r="F72" s="453"/>
      <c r="G72" s="453"/>
      <c r="H72" s="453"/>
      <c r="I72" s="454"/>
      <c r="J72" s="10"/>
      <c r="K72" s="1"/>
      <c r="L72" s="133"/>
      <c r="M72" s="133"/>
      <c r="N72" s="133"/>
      <c r="O72" s="133"/>
      <c r="P72" s="133"/>
      <c r="Q72" s="1"/>
      <c r="R72" s="1"/>
      <c r="S72" s="1"/>
      <c r="T72" s="1"/>
      <c r="U72" s="1"/>
      <c r="V72" s="1"/>
      <c r="W72" s="1"/>
      <c r="X72" s="1"/>
      <c r="Y72" s="1"/>
      <c r="Z72" s="1"/>
    </row>
    <row r="73" spans="1:26" ht="12.75" customHeight="1" x14ac:dyDescent="0.15">
      <c r="A73" s="27">
        <v>11</v>
      </c>
      <c r="B73" s="456" t="s">
        <v>99</v>
      </c>
      <c r="C73" s="346" t="s">
        <v>100</v>
      </c>
      <c r="D73" s="345"/>
      <c r="E73" s="22" t="s">
        <v>494</v>
      </c>
      <c r="F73" s="18">
        <v>11</v>
      </c>
      <c r="G73" s="18">
        <f>IFERROR(VLOOKUP(E73,AnswerFTBL,2,FALSE),0)</f>
        <v>0.2</v>
      </c>
      <c r="H73" s="104">
        <f>IFERROR(AVERAGE(G73,G81),0)</f>
        <v>0.1</v>
      </c>
      <c r="I73" s="451"/>
      <c r="J73" s="11"/>
      <c r="K73" s="1"/>
      <c r="L73" s="133"/>
      <c r="M73" s="133"/>
      <c r="N73" s="133"/>
      <c r="O73" s="133"/>
      <c r="P73" s="133"/>
      <c r="Q73" s="1"/>
      <c r="R73" s="1"/>
      <c r="S73" s="1"/>
      <c r="T73" s="1"/>
      <c r="U73" s="1"/>
      <c r="V73" s="1"/>
      <c r="W73" s="1"/>
      <c r="X73" s="1"/>
      <c r="Y73" s="1"/>
      <c r="Z73" s="1"/>
    </row>
    <row r="74" spans="1:26" ht="12.75" customHeight="1" x14ac:dyDescent="0.15">
      <c r="B74" s="415"/>
      <c r="C74" s="209" t="s">
        <v>370</v>
      </c>
      <c r="D74" s="20" t="s">
        <v>101</v>
      </c>
      <c r="E74" s="29"/>
      <c r="F74" s="24"/>
      <c r="G74" s="24"/>
      <c r="H74" s="118"/>
      <c r="I74" s="351"/>
      <c r="J74" s="11"/>
      <c r="K74" s="1"/>
      <c r="L74" s="133"/>
      <c r="M74" s="133"/>
      <c r="N74" s="133"/>
      <c r="O74" s="133"/>
      <c r="P74" s="133"/>
      <c r="Q74" s="1"/>
      <c r="R74" s="1"/>
      <c r="S74" s="1"/>
      <c r="T74" s="1"/>
      <c r="U74" s="1"/>
      <c r="V74" s="1"/>
      <c r="W74" s="1"/>
      <c r="X74" s="1"/>
      <c r="Y74" s="1"/>
      <c r="Z74" s="1"/>
    </row>
    <row r="75" spans="1:26" ht="12.75" customHeight="1" x14ac:dyDescent="0.15">
      <c r="B75" s="415"/>
      <c r="C75" s="210" t="s">
        <v>370</v>
      </c>
      <c r="D75" s="19" t="s">
        <v>102</v>
      </c>
      <c r="E75" s="30"/>
      <c r="F75" s="25"/>
      <c r="G75" s="25"/>
      <c r="H75" s="116"/>
      <c r="I75" s="351"/>
      <c r="J75" s="11"/>
      <c r="K75" s="1"/>
      <c r="L75" s="133"/>
      <c r="M75" s="133"/>
      <c r="N75" s="133"/>
      <c r="O75" s="133"/>
      <c r="P75" s="133"/>
      <c r="Q75" s="1"/>
      <c r="R75" s="1"/>
      <c r="S75" s="1"/>
      <c r="T75" s="1"/>
      <c r="U75" s="1"/>
      <c r="V75" s="1"/>
      <c r="W75" s="1"/>
      <c r="X75" s="1"/>
      <c r="Y75" s="1"/>
      <c r="Z75" s="1"/>
    </row>
    <row r="76" spans="1:26" ht="12.75" customHeight="1" x14ac:dyDescent="0.15">
      <c r="B76" s="415"/>
      <c r="C76" s="210" t="s">
        <v>370</v>
      </c>
      <c r="D76" s="19" t="s">
        <v>103</v>
      </c>
      <c r="E76" s="30"/>
      <c r="F76" s="25"/>
      <c r="G76" s="25"/>
      <c r="H76" s="116"/>
      <c r="I76" s="351"/>
      <c r="J76" s="11"/>
      <c r="K76" s="1"/>
      <c r="L76" s="133"/>
      <c r="M76" s="133"/>
      <c r="N76" s="133"/>
      <c r="O76" s="133"/>
      <c r="P76" s="133"/>
      <c r="Q76" s="1"/>
      <c r="R76" s="1"/>
      <c r="S76" s="1"/>
      <c r="T76" s="1"/>
      <c r="U76" s="1"/>
      <c r="V76" s="1"/>
      <c r="W76" s="1"/>
      <c r="X76" s="1"/>
      <c r="Y76" s="1"/>
      <c r="Z76" s="1"/>
    </row>
    <row r="77" spans="1:26" ht="12.75" customHeight="1" x14ac:dyDescent="0.15">
      <c r="B77" s="415"/>
      <c r="C77" s="210" t="s">
        <v>370</v>
      </c>
      <c r="D77" s="19" t="s">
        <v>104</v>
      </c>
      <c r="E77" s="30"/>
      <c r="F77" s="25"/>
      <c r="G77" s="25"/>
      <c r="H77" s="116"/>
      <c r="I77" s="351"/>
      <c r="J77" s="11"/>
      <c r="K77" s="1"/>
      <c r="L77" s="133"/>
      <c r="M77" s="133"/>
      <c r="N77" s="133"/>
      <c r="O77" s="133"/>
      <c r="P77" s="133"/>
      <c r="Q77" s="1"/>
      <c r="R77" s="1"/>
      <c r="S77" s="1"/>
      <c r="T77" s="1"/>
      <c r="U77" s="1"/>
      <c r="V77" s="1"/>
      <c r="W77" s="1"/>
      <c r="X77" s="1"/>
      <c r="Y77" s="1"/>
      <c r="Z77" s="1"/>
    </row>
    <row r="78" spans="1:26" ht="12.75" customHeight="1" x14ac:dyDescent="0.15">
      <c r="B78" s="415"/>
      <c r="C78" s="210" t="s">
        <v>370</v>
      </c>
      <c r="D78" s="19" t="s">
        <v>105</v>
      </c>
      <c r="E78" s="30"/>
      <c r="F78" s="25"/>
      <c r="G78" s="25"/>
      <c r="H78" s="116"/>
      <c r="I78" s="351"/>
      <c r="J78" s="11"/>
      <c r="K78" s="1"/>
      <c r="L78" s="133"/>
      <c r="M78" s="133"/>
      <c r="N78" s="133"/>
      <c r="O78" s="133"/>
      <c r="P78" s="133"/>
      <c r="Q78" s="1"/>
      <c r="R78" s="1"/>
      <c r="S78" s="1"/>
      <c r="T78" s="1"/>
      <c r="U78" s="1"/>
      <c r="V78" s="1"/>
      <c r="W78" s="1"/>
      <c r="X78" s="1"/>
      <c r="Y78" s="1"/>
      <c r="Z78" s="1"/>
    </row>
    <row r="79" spans="1:26" ht="12.75" customHeight="1" x14ac:dyDescent="0.15">
      <c r="B79" s="415"/>
      <c r="C79" s="210" t="s">
        <v>370</v>
      </c>
      <c r="D79" s="19" t="s">
        <v>106</v>
      </c>
      <c r="E79" s="30"/>
      <c r="F79" s="25"/>
      <c r="G79" s="25"/>
      <c r="H79" s="116"/>
      <c r="I79" s="351"/>
      <c r="J79" s="11"/>
      <c r="K79" s="1"/>
      <c r="L79" s="133"/>
      <c r="M79" s="133"/>
      <c r="N79" s="133"/>
      <c r="O79" s="133"/>
      <c r="P79" s="133"/>
      <c r="Q79" s="1"/>
      <c r="R79" s="1"/>
      <c r="S79" s="1"/>
      <c r="T79" s="1"/>
      <c r="U79" s="1"/>
      <c r="V79" s="1"/>
      <c r="W79" s="1"/>
      <c r="X79" s="1"/>
      <c r="Y79" s="1"/>
      <c r="Z79" s="1"/>
    </row>
    <row r="80" spans="1:26" ht="12.75" customHeight="1" x14ac:dyDescent="0.15">
      <c r="B80" s="415"/>
      <c r="C80" s="212"/>
      <c r="D80" s="21"/>
      <c r="E80" s="31"/>
      <c r="F80" s="26"/>
      <c r="G80" s="26"/>
      <c r="H80" s="117"/>
      <c r="I80" s="352"/>
      <c r="J80" s="11"/>
      <c r="K80" s="1"/>
      <c r="L80" s="133"/>
      <c r="M80" s="133"/>
      <c r="N80" s="133"/>
      <c r="O80" s="133"/>
      <c r="P80" s="133"/>
      <c r="Q80" s="1"/>
      <c r="R80" s="1"/>
      <c r="S80" s="1"/>
      <c r="T80" s="1"/>
      <c r="U80" s="1"/>
      <c r="V80" s="1"/>
      <c r="W80" s="1"/>
      <c r="X80" s="1"/>
      <c r="Y80" s="1"/>
      <c r="Z80" s="1"/>
    </row>
    <row r="81" spans="1:26" ht="12.75" customHeight="1" x14ac:dyDescent="0.15">
      <c r="A81" s="27">
        <v>12</v>
      </c>
      <c r="B81" s="415"/>
      <c r="C81" s="346" t="s">
        <v>107</v>
      </c>
      <c r="D81" s="345"/>
      <c r="E81" s="22" t="s">
        <v>366</v>
      </c>
      <c r="F81" s="18">
        <v>12</v>
      </c>
      <c r="G81" s="18">
        <f>IFERROR(VLOOKUP(E81,AnswerCTBL,2,FALSE),0)</f>
        <v>0</v>
      </c>
      <c r="H81" s="104"/>
      <c r="I81" s="350"/>
      <c r="J81" s="11"/>
      <c r="K81" s="1"/>
      <c r="L81" s="133"/>
      <c r="M81" s="133"/>
      <c r="N81" s="133"/>
      <c r="O81" s="133"/>
      <c r="P81" s="133"/>
      <c r="Q81" s="1"/>
      <c r="R81" s="1"/>
      <c r="S81" s="1"/>
      <c r="T81" s="1"/>
      <c r="U81" s="1"/>
      <c r="V81" s="1"/>
      <c r="W81" s="1"/>
      <c r="X81" s="1"/>
      <c r="Y81" s="1"/>
      <c r="Z81" s="1"/>
    </row>
    <row r="82" spans="1:26" ht="12.75" customHeight="1" x14ac:dyDescent="0.15">
      <c r="B82" s="415"/>
      <c r="C82" s="209" t="s">
        <v>370</v>
      </c>
      <c r="D82" s="20" t="s">
        <v>108</v>
      </c>
      <c r="E82" s="29"/>
      <c r="F82" s="24"/>
      <c r="G82" s="24"/>
      <c r="H82" s="118"/>
      <c r="I82" s="351"/>
      <c r="J82" s="11"/>
      <c r="K82" s="1"/>
      <c r="L82" s="133"/>
      <c r="M82" s="133"/>
      <c r="N82" s="133"/>
      <c r="O82" s="133"/>
      <c r="P82" s="133"/>
      <c r="Q82" s="1"/>
      <c r="R82" s="1"/>
      <c r="S82" s="1"/>
      <c r="T82" s="1"/>
      <c r="U82" s="1"/>
      <c r="V82" s="1"/>
      <c r="W82" s="1"/>
      <c r="X82" s="1"/>
      <c r="Y82" s="1"/>
      <c r="Z82" s="1"/>
    </row>
    <row r="83" spans="1:26" ht="12.75" customHeight="1" x14ac:dyDescent="0.15">
      <c r="B83" s="415"/>
      <c r="C83" s="210" t="s">
        <v>370</v>
      </c>
      <c r="D83" s="19" t="s">
        <v>109</v>
      </c>
      <c r="E83" s="30"/>
      <c r="F83" s="25"/>
      <c r="G83" s="25"/>
      <c r="H83" s="116"/>
      <c r="I83" s="351"/>
      <c r="J83" s="11"/>
      <c r="K83" s="1"/>
      <c r="L83" s="133"/>
      <c r="M83" s="133"/>
      <c r="N83" s="133"/>
      <c r="O83" s="133"/>
      <c r="P83" s="133"/>
      <c r="Q83" s="1"/>
      <c r="R83" s="1"/>
      <c r="S83" s="1"/>
      <c r="T83" s="1"/>
      <c r="U83" s="1"/>
      <c r="V83" s="1"/>
      <c r="W83" s="1"/>
      <c r="X83" s="1"/>
      <c r="Y83" s="1"/>
      <c r="Z83" s="1"/>
    </row>
    <row r="84" spans="1:26" ht="12.75" customHeight="1" x14ac:dyDescent="0.15">
      <c r="B84" s="415"/>
      <c r="C84" s="210" t="s">
        <v>370</v>
      </c>
      <c r="D84" s="19" t="s">
        <v>110</v>
      </c>
      <c r="E84" s="30"/>
      <c r="F84" s="25"/>
      <c r="G84" s="25"/>
      <c r="H84" s="116"/>
      <c r="I84" s="351"/>
      <c r="J84" s="11"/>
      <c r="K84" s="1"/>
      <c r="L84" s="133"/>
      <c r="M84" s="133"/>
      <c r="N84" s="133"/>
      <c r="O84" s="133"/>
      <c r="P84" s="133"/>
      <c r="Q84" s="1"/>
      <c r="R84" s="1"/>
      <c r="S84" s="1"/>
      <c r="T84" s="1"/>
      <c r="U84" s="1"/>
      <c r="V84" s="1"/>
      <c r="W84" s="1"/>
      <c r="X84" s="1"/>
      <c r="Y84" s="1"/>
      <c r="Z84" s="1"/>
    </row>
    <row r="85" spans="1:26" ht="12.75" customHeight="1" x14ac:dyDescent="0.15">
      <c r="B85" s="415"/>
      <c r="C85" s="210" t="s">
        <v>370</v>
      </c>
      <c r="D85" s="19" t="s">
        <v>111</v>
      </c>
      <c r="E85" s="30"/>
      <c r="F85" s="25"/>
      <c r="G85" s="25"/>
      <c r="H85" s="116"/>
      <c r="I85" s="351"/>
      <c r="J85" s="11"/>
      <c r="K85" s="1"/>
      <c r="L85" s="133"/>
      <c r="M85" s="133"/>
      <c r="N85" s="133"/>
      <c r="O85" s="133"/>
      <c r="P85" s="133"/>
      <c r="Q85" s="1"/>
      <c r="R85" s="1"/>
      <c r="S85" s="1"/>
      <c r="T85" s="1"/>
      <c r="U85" s="1"/>
      <c r="V85" s="1"/>
      <c r="W85" s="1"/>
      <c r="X85" s="1"/>
      <c r="Y85" s="1"/>
      <c r="Z85" s="1"/>
    </row>
    <row r="86" spans="1:26" ht="12.75" customHeight="1" x14ac:dyDescent="0.15">
      <c r="B86" s="415"/>
      <c r="C86" s="210" t="s">
        <v>370</v>
      </c>
      <c r="D86" s="19" t="s">
        <v>112</v>
      </c>
      <c r="E86" s="30"/>
      <c r="F86" s="25"/>
      <c r="G86" s="25"/>
      <c r="H86" s="116"/>
      <c r="I86" s="351"/>
      <c r="J86" s="11"/>
      <c r="K86" s="1"/>
      <c r="L86" s="133"/>
      <c r="M86" s="133"/>
      <c r="N86" s="133"/>
      <c r="O86" s="133"/>
      <c r="P86" s="133"/>
      <c r="Q86" s="1"/>
      <c r="R86" s="1"/>
      <c r="S86" s="1"/>
      <c r="T86" s="1"/>
      <c r="U86" s="1"/>
      <c r="V86" s="1"/>
      <c r="W86" s="1"/>
      <c r="X86" s="1"/>
      <c r="Y86" s="1"/>
      <c r="Z86" s="1"/>
    </row>
    <row r="87" spans="1:26" ht="12.75" customHeight="1" x14ac:dyDescent="0.15">
      <c r="B87" s="417"/>
      <c r="C87" s="212"/>
      <c r="D87" s="21"/>
      <c r="E87" s="31"/>
      <c r="F87" s="26"/>
      <c r="G87" s="26"/>
      <c r="H87" s="117"/>
      <c r="I87" s="352"/>
      <c r="J87" s="11"/>
      <c r="K87" s="1"/>
      <c r="L87" s="133"/>
      <c r="M87" s="133"/>
      <c r="N87" s="133"/>
      <c r="O87" s="133"/>
      <c r="P87" s="133"/>
      <c r="Q87" s="1"/>
      <c r="R87" s="1"/>
      <c r="S87" s="1"/>
      <c r="T87" s="1"/>
      <c r="U87" s="1"/>
      <c r="V87" s="1"/>
      <c r="W87" s="1"/>
      <c r="X87" s="1"/>
      <c r="Y87" s="1"/>
      <c r="Z87" s="1"/>
    </row>
    <row r="88" spans="1:26" ht="12.75" customHeight="1" x14ac:dyDescent="0.15">
      <c r="B88" s="362"/>
      <c r="C88" s="363"/>
      <c r="D88" s="363"/>
      <c r="E88" s="363"/>
      <c r="F88" s="363"/>
      <c r="G88" s="363"/>
      <c r="H88" s="363"/>
      <c r="I88" s="364"/>
      <c r="J88" s="11"/>
      <c r="K88" s="1"/>
      <c r="L88" s="133"/>
      <c r="M88" s="133"/>
      <c r="N88" s="133"/>
      <c r="O88" s="133"/>
      <c r="P88" s="133"/>
      <c r="Q88" s="1"/>
      <c r="R88" s="1"/>
      <c r="S88" s="1"/>
      <c r="T88" s="1"/>
      <c r="U88" s="1"/>
      <c r="V88" s="1"/>
      <c r="W88" s="1"/>
      <c r="X88" s="1"/>
      <c r="Y88" s="1"/>
      <c r="Z88" s="1"/>
    </row>
    <row r="89" spans="1:26" ht="12.75" customHeight="1" x14ac:dyDescent="0.15">
      <c r="A89" s="27">
        <v>13</v>
      </c>
      <c r="B89" s="414" t="s">
        <v>113</v>
      </c>
      <c r="C89" s="349" t="s">
        <v>114</v>
      </c>
      <c r="D89" s="348"/>
      <c r="E89" s="5" t="s">
        <v>490</v>
      </c>
      <c r="F89" s="18">
        <v>13</v>
      </c>
      <c r="G89" s="18">
        <f>IFERROR(VLOOKUP(E89,AnswerCTBL,2,FALSE),0)</f>
        <v>0.2</v>
      </c>
      <c r="H89" s="104">
        <f>IFERROR(AVERAGE(G89,G94),0)</f>
        <v>0.2</v>
      </c>
      <c r="I89" s="350"/>
      <c r="J89" s="11"/>
      <c r="K89" s="1"/>
      <c r="L89" s="133"/>
      <c r="M89" s="133"/>
      <c r="N89" s="133"/>
      <c r="O89" s="133"/>
      <c r="P89" s="133"/>
      <c r="Q89" s="1"/>
      <c r="R89" s="1"/>
      <c r="S89" s="1"/>
      <c r="T89" s="1"/>
      <c r="U89" s="1"/>
      <c r="V89" s="1"/>
      <c r="W89" s="1"/>
      <c r="X89" s="1"/>
      <c r="Y89" s="1"/>
      <c r="Z89" s="1"/>
    </row>
    <row r="90" spans="1:26" ht="12.75" customHeight="1" x14ac:dyDescent="0.15">
      <c r="B90" s="415"/>
      <c r="C90" s="209" t="s">
        <v>370</v>
      </c>
      <c r="D90" s="20" t="s">
        <v>115</v>
      </c>
      <c r="E90" s="29"/>
      <c r="F90" s="24"/>
      <c r="G90" s="24"/>
      <c r="H90" s="118"/>
      <c r="I90" s="351"/>
      <c r="J90" s="11"/>
      <c r="K90" s="1"/>
      <c r="L90" s="133"/>
      <c r="M90" s="133"/>
      <c r="N90" s="133"/>
      <c r="O90" s="133"/>
      <c r="P90" s="133"/>
      <c r="Q90" s="1"/>
      <c r="R90" s="1"/>
      <c r="S90" s="1"/>
      <c r="T90" s="1"/>
      <c r="U90" s="1"/>
      <c r="V90" s="1"/>
      <c r="W90" s="1"/>
      <c r="X90" s="1"/>
      <c r="Y90" s="1"/>
      <c r="Z90" s="1"/>
    </row>
    <row r="91" spans="1:26" ht="12.75" customHeight="1" x14ac:dyDescent="0.15">
      <c r="B91" s="415"/>
      <c r="C91" s="210" t="s">
        <v>370</v>
      </c>
      <c r="D91" s="19" t="s">
        <v>116</v>
      </c>
      <c r="E91" s="30"/>
      <c r="F91" s="25"/>
      <c r="G91" s="25"/>
      <c r="H91" s="116"/>
      <c r="I91" s="351"/>
      <c r="J91" s="11"/>
      <c r="K91" s="1"/>
      <c r="L91" s="133"/>
      <c r="M91" s="133"/>
      <c r="N91" s="133"/>
      <c r="O91" s="133"/>
      <c r="P91" s="133"/>
      <c r="Q91" s="1"/>
      <c r="R91" s="1"/>
      <c r="S91" s="1"/>
      <c r="T91" s="1"/>
      <c r="U91" s="1"/>
      <c r="V91" s="1"/>
      <c r="W91" s="1"/>
      <c r="X91" s="1"/>
      <c r="Y91" s="1"/>
      <c r="Z91" s="1"/>
    </row>
    <row r="92" spans="1:26" ht="12.75" customHeight="1" x14ac:dyDescent="0.15">
      <c r="B92" s="415"/>
      <c r="C92" s="210" t="s">
        <v>370</v>
      </c>
      <c r="D92" s="19" t="s">
        <v>117</v>
      </c>
      <c r="E92" s="30"/>
      <c r="F92" s="25"/>
      <c r="G92" s="25"/>
      <c r="H92" s="116"/>
      <c r="I92" s="351"/>
      <c r="J92" s="11"/>
      <c r="K92" s="1"/>
      <c r="L92" s="133"/>
      <c r="M92" s="133"/>
      <c r="N92" s="133"/>
      <c r="O92" s="133"/>
      <c r="P92" s="133"/>
      <c r="Q92" s="1"/>
      <c r="R92" s="1"/>
      <c r="S92" s="1"/>
      <c r="T92" s="1"/>
      <c r="U92" s="1"/>
      <c r="V92" s="1"/>
      <c r="W92" s="1"/>
      <c r="X92" s="1"/>
      <c r="Y92" s="1"/>
      <c r="Z92" s="1"/>
    </row>
    <row r="93" spans="1:26" ht="12.75" customHeight="1" x14ac:dyDescent="0.15">
      <c r="B93" s="415"/>
      <c r="C93" s="212"/>
      <c r="D93" s="21"/>
      <c r="E93" s="31"/>
      <c r="F93" s="26"/>
      <c r="G93" s="26"/>
      <c r="H93" s="117"/>
      <c r="I93" s="352"/>
      <c r="J93" s="11"/>
      <c r="K93" s="1"/>
      <c r="L93" s="133"/>
      <c r="M93" s="133"/>
      <c r="N93" s="133"/>
      <c r="O93" s="133"/>
      <c r="P93" s="133"/>
      <c r="Q93" s="1"/>
      <c r="R93" s="1"/>
      <c r="S93" s="1"/>
      <c r="T93" s="1"/>
      <c r="U93" s="1"/>
      <c r="V93" s="1"/>
      <c r="W93" s="1"/>
      <c r="X93" s="1"/>
      <c r="Y93" s="1"/>
      <c r="Z93" s="1"/>
    </row>
    <row r="94" spans="1:26" ht="12.75" customHeight="1" x14ac:dyDescent="0.15">
      <c r="A94" s="27">
        <v>14</v>
      </c>
      <c r="B94" s="415"/>
      <c r="C94" s="346" t="s">
        <v>118</v>
      </c>
      <c r="D94" s="345"/>
      <c r="E94" s="22" t="s">
        <v>441</v>
      </c>
      <c r="F94" s="18">
        <v>14</v>
      </c>
      <c r="G94" s="18">
        <f>IFERROR(VLOOKUP(E94,AnswerGTBL,2,FALSE),0)</f>
        <v>0.2</v>
      </c>
      <c r="H94" s="104"/>
      <c r="I94" s="350"/>
      <c r="J94" s="11"/>
      <c r="K94" s="1"/>
      <c r="L94" s="133"/>
      <c r="M94" s="133"/>
      <c r="N94" s="133"/>
      <c r="O94" s="133"/>
      <c r="P94" s="133"/>
      <c r="Q94" s="1"/>
      <c r="R94" s="1"/>
      <c r="S94" s="1"/>
      <c r="T94" s="1"/>
      <c r="U94" s="1"/>
      <c r="V94" s="1"/>
      <c r="W94" s="1"/>
      <c r="X94" s="1"/>
      <c r="Y94" s="1"/>
      <c r="Z94" s="1"/>
    </row>
    <row r="95" spans="1:26" ht="12.75" customHeight="1" x14ac:dyDescent="0.15">
      <c r="B95" s="415"/>
      <c r="C95" s="209" t="s">
        <v>370</v>
      </c>
      <c r="D95" s="20" t="s">
        <v>119</v>
      </c>
      <c r="E95" s="29"/>
      <c r="F95" s="24"/>
      <c r="G95" s="24"/>
      <c r="H95" s="118"/>
      <c r="I95" s="351"/>
      <c r="J95" s="11"/>
      <c r="K95" s="1"/>
      <c r="L95" s="133"/>
      <c r="M95" s="133"/>
      <c r="N95" s="133"/>
      <c r="O95" s="133"/>
      <c r="P95" s="133"/>
      <c r="Q95" s="1"/>
      <c r="R95" s="1"/>
      <c r="S95" s="1"/>
      <c r="T95" s="1"/>
      <c r="U95" s="1"/>
      <c r="V95" s="1"/>
      <c r="W95" s="1"/>
      <c r="X95" s="1"/>
      <c r="Y95" s="1"/>
      <c r="Z95" s="1"/>
    </row>
    <row r="96" spans="1:26" ht="12.75" customHeight="1" x14ac:dyDescent="0.15">
      <c r="B96" s="415"/>
      <c r="C96" s="210" t="s">
        <v>370</v>
      </c>
      <c r="D96" s="19" t="s">
        <v>120</v>
      </c>
      <c r="E96" s="30"/>
      <c r="F96" s="25"/>
      <c r="G96" s="25"/>
      <c r="H96" s="116"/>
      <c r="I96" s="351"/>
      <c r="J96" s="11"/>
      <c r="K96" s="1"/>
      <c r="L96" s="133"/>
      <c r="M96" s="133"/>
      <c r="N96" s="133"/>
      <c r="O96" s="133"/>
      <c r="P96" s="133"/>
      <c r="Q96" s="1"/>
      <c r="R96" s="1"/>
      <c r="S96" s="1"/>
      <c r="T96" s="1"/>
      <c r="U96" s="1"/>
      <c r="V96" s="1"/>
      <c r="W96" s="1"/>
      <c r="X96" s="1"/>
      <c r="Y96" s="1"/>
      <c r="Z96" s="1"/>
    </row>
    <row r="97" spans="1:26" ht="12.75" customHeight="1" x14ac:dyDescent="0.15">
      <c r="B97" s="415"/>
      <c r="C97" s="210" t="s">
        <v>370</v>
      </c>
      <c r="D97" s="19" t="s">
        <v>121</v>
      </c>
      <c r="E97" s="30"/>
      <c r="F97" s="25"/>
      <c r="G97" s="25"/>
      <c r="H97" s="116"/>
      <c r="I97" s="351"/>
      <c r="J97" s="11"/>
      <c r="K97" s="1"/>
      <c r="L97" s="133"/>
      <c r="M97" s="133"/>
      <c r="N97" s="133"/>
      <c r="O97" s="133"/>
      <c r="P97" s="133"/>
      <c r="Q97" s="1"/>
      <c r="R97" s="1"/>
      <c r="S97" s="1"/>
      <c r="T97" s="1"/>
      <c r="U97" s="1"/>
      <c r="V97" s="1"/>
      <c r="W97" s="1"/>
      <c r="X97" s="1"/>
      <c r="Y97" s="1"/>
      <c r="Z97" s="1"/>
    </row>
    <row r="98" spans="1:26" ht="12.75" customHeight="1" x14ac:dyDescent="0.15">
      <c r="B98" s="417"/>
      <c r="C98" s="212"/>
      <c r="D98" s="21"/>
      <c r="E98" s="31"/>
      <c r="F98" s="26"/>
      <c r="G98" s="26"/>
      <c r="H98" s="117"/>
      <c r="I98" s="352"/>
      <c r="J98" s="11"/>
      <c r="K98" s="1"/>
      <c r="L98" s="133"/>
      <c r="M98" s="133"/>
      <c r="N98" s="133"/>
      <c r="O98" s="133"/>
      <c r="P98" s="133"/>
      <c r="Q98" s="1"/>
      <c r="R98" s="1"/>
      <c r="S98" s="1"/>
      <c r="T98" s="1"/>
      <c r="U98" s="1"/>
      <c r="V98" s="1"/>
      <c r="W98" s="1"/>
      <c r="X98" s="1"/>
      <c r="Y98" s="1"/>
      <c r="Z98" s="1"/>
    </row>
    <row r="99" spans="1:26" ht="12.75" customHeight="1" x14ac:dyDescent="0.15">
      <c r="B99" s="423" t="s">
        <v>122</v>
      </c>
      <c r="C99" s="424"/>
      <c r="D99" s="425"/>
      <c r="E99" s="73" t="s">
        <v>371</v>
      </c>
      <c r="F99" s="73"/>
      <c r="G99" s="73"/>
      <c r="H99" s="119"/>
      <c r="I99" s="72" t="s">
        <v>60</v>
      </c>
      <c r="J99" s="72" t="s">
        <v>368</v>
      </c>
      <c r="K99" s="1"/>
      <c r="L99" s="133"/>
      <c r="M99" s="133"/>
      <c r="N99" s="133"/>
      <c r="O99" s="133"/>
      <c r="P99" s="133"/>
      <c r="Q99" s="1"/>
      <c r="R99" s="1"/>
      <c r="S99" s="1"/>
      <c r="T99" s="1"/>
      <c r="U99" s="1"/>
      <c r="V99" s="1"/>
      <c r="W99" s="1"/>
      <c r="X99" s="1"/>
      <c r="Y99" s="1"/>
      <c r="Z99" s="1"/>
    </row>
    <row r="100" spans="1:26" ht="12.75" customHeight="1" x14ac:dyDescent="0.15">
      <c r="A100" s="27">
        <v>15</v>
      </c>
      <c r="B100" s="414" t="s">
        <v>123</v>
      </c>
      <c r="C100" s="349" t="s">
        <v>333</v>
      </c>
      <c r="D100" s="348"/>
      <c r="E100" s="5" t="s">
        <v>425</v>
      </c>
      <c r="F100" s="18">
        <v>15</v>
      </c>
      <c r="G100" s="18">
        <f>IFERROR(VLOOKUP(E100,AnswerDTBL,2,FALSE),0)</f>
        <v>0.2</v>
      </c>
      <c r="H100" s="104">
        <f>IFERROR(AVERAGE(G100,G105),0)</f>
        <v>0.2</v>
      </c>
      <c r="I100" s="350"/>
      <c r="J100" s="411">
        <f>SUM(H100,H111,H124)</f>
        <v>0.5</v>
      </c>
      <c r="K100" s="1"/>
      <c r="L100" s="133"/>
      <c r="M100" s="133"/>
      <c r="N100" s="133"/>
      <c r="O100" s="133"/>
      <c r="P100" s="133"/>
      <c r="Q100" s="1"/>
      <c r="R100" s="1"/>
      <c r="S100" s="1"/>
      <c r="T100" s="1"/>
      <c r="U100" s="1"/>
      <c r="V100" s="1"/>
      <c r="W100" s="1"/>
      <c r="X100" s="1"/>
      <c r="Y100" s="1"/>
      <c r="Z100" s="1"/>
    </row>
    <row r="101" spans="1:26" ht="12.75" customHeight="1" x14ac:dyDescent="0.15">
      <c r="B101" s="415"/>
      <c r="C101" s="209" t="s">
        <v>370</v>
      </c>
      <c r="D101" s="20" t="s">
        <v>124</v>
      </c>
      <c r="E101" s="29"/>
      <c r="F101" s="24"/>
      <c r="G101" s="24"/>
      <c r="H101" s="118"/>
      <c r="I101" s="351"/>
      <c r="J101" s="412"/>
      <c r="K101" s="1"/>
      <c r="L101" s="133"/>
      <c r="M101" s="133"/>
      <c r="N101" s="133"/>
      <c r="O101" s="133"/>
      <c r="P101" s="133"/>
      <c r="Q101" s="1"/>
      <c r="R101" s="1"/>
      <c r="S101" s="1"/>
      <c r="T101" s="1"/>
      <c r="U101" s="1"/>
      <c r="V101" s="1"/>
      <c r="W101" s="1"/>
      <c r="X101" s="1"/>
      <c r="Y101" s="1"/>
      <c r="Z101" s="1"/>
    </row>
    <row r="102" spans="1:26" ht="12.75" customHeight="1" x14ac:dyDescent="0.15">
      <c r="B102" s="415"/>
      <c r="C102" s="210" t="s">
        <v>370</v>
      </c>
      <c r="D102" s="19" t="s">
        <v>125</v>
      </c>
      <c r="E102" s="30"/>
      <c r="F102" s="25"/>
      <c r="G102" s="25"/>
      <c r="H102" s="116"/>
      <c r="I102" s="351"/>
      <c r="J102" s="412"/>
      <c r="K102" s="1"/>
      <c r="L102" s="133"/>
      <c r="M102" s="133"/>
      <c r="N102" s="133"/>
      <c r="O102" s="133"/>
      <c r="P102" s="133"/>
      <c r="Q102" s="1"/>
      <c r="R102" s="1"/>
      <c r="S102" s="1"/>
      <c r="T102" s="1"/>
      <c r="U102" s="1"/>
      <c r="V102" s="1"/>
      <c r="W102" s="1"/>
      <c r="X102" s="1"/>
      <c r="Y102" s="1"/>
      <c r="Z102" s="1"/>
    </row>
    <row r="103" spans="1:26" ht="12.75" customHeight="1" x14ac:dyDescent="0.15">
      <c r="B103" s="415"/>
      <c r="C103" s="210" t="s">
        <v>370</v>
      </c>
      <c r="D103" s="19" t="s">
        <v>126</v>
      </c>
      <c r="E103" s="30"/>
      <c r="F103" s="25"/>
      <c r="G103" s="25"/>
      <c r="H103" s="116"/>
      <c r="I103" s="351"/>
      <c r="J103" s="412"/>
      <c r="K103" s="1"/>
      <c r="L103" s="133"/>
      <c r="M103" s="133"/>
      <c r="N103" s="133"/>
      <c r="O103" s="133"/>
      <c r="P103" s="133"/>
      <c r="Q103" s="1"/>
      <c r="R103" s="1"/>
      <c r="S103" s="1"/>
      <c r="T103" s="1"/>
      <c r="U103" s="1"/>
      <c r="V103" s="1"/>
      <c r="W103" s="1"/>
      <c r="X103" s="1"/>
      <c r="Y103" s="1"/>
      <c r="Z103" s="1"/>
    </row>
    <row r="104" spans="1:26" ht="12.75" customHeight="1" x14ac:dyDescent="0.15">
      <c r="B104" s="415"/>
      <c r="C104" s="212"/>
      <c r="D104" s="21"/>
      <c r="E104" s="31"/>
      <c r="F104" s="26"/>
      <c r="G104" s="26"/>
      <c r="H104" s="117"/>
      <c r="I104" s="352"/>
      <c r="J104" s="413"/>
      <c r="K104" s="1"/>
      <c r="L104" s="133"/>
      <c r="M104" s="133"/>
      <c r="N104" s="133"/>
      <c r="O104" s="133"/>
      <c r="P104" s="133"/>
      <c r="Q104" s="1"/>
      <c r="R104" s="1"/>
      <c r="S104" s="1"/>
      <c r="T104" s="1"/>
      <c r="U104" s="1"/>
      <c r="V104" s="1"/>
      <c r="W104" s="1"/>
      <c r="X104" s="1"/>
      <c r="Y104" s="1"/>
      <c r="Z104" s="1"/>
    </row>
    <row r="105" spans="1:26" ht="12.75" customHeight="1" x14ac:dyDescent="0.15">
      <c r="A105" s="27">
        <v>16</v>
      </c>
      <c r="B105" s="415"/>
      <c r="C105" s="346" t="s">
        <v>410</v>
      </c>
      <c r="D105" s="345"/>
      <c r="E105" s="22" t="s">
        <v>490</v>
      </c>
      <c r="F105" s="18">
        <v>16</v>
      </c>
      <c r="G105" s="18">
        <f>IFERROR(VLOOKUP(E105,AnswerCTBL,2,FALSE),0)</f>
        <v>0.2</v>
      </c>
      <c r="H105" s="104"/>
      <c r="I105" s="350"/>
      <c r="J105" s="11"/>
      <c r="K105" s="1"/>
      <c r="L105" s="133"/>
      <c r="M105" s="133"/>
      <c r="N105" s="133"/>
      <c r="O105" s="133"/>
      <c r="P105" s="133"/>
      <c r="Q105" s="1"/>
      <c r="R105" s="1"/>
      <c r="S105" s="1"/>
      <c r="T105" s="1"/>
      <c r="U105" s="1"/>
      <c r="V105" s="1"/>
      <c r="W105" s="1"/>
      <c r="X105" s="1"/>
      <c r="Y105" s="1"/>
      <c r="Z105" s="1"/>
    </row>
    <row r="106" spans="1:26" ht="12.75" customHeight="1" x14ac:dyDescent="0.15">
      <c r="B106" s="415"/>
      <c r="C106" s="209" t="s">
        <v>370</v>
      </c>
      <c r="D106" s="20" t="s">
        <v>127</v>
      </c>
      <c r="E106" s="29"/>
      <c r="F106" s="24"/>
      <c r="G106" s="24"/>
      <c r="H106" s="118"/>
      <c r="I106" s="351"/>
      <c r="J106" s="11"/>
      <c r="K106" s="1"/>
      <c r="L106" s="133"/>
      <c r="M106" s="133"/>
      <c r="N106" s="133"/>
      <c r="O106" s="133"/>
      <c r="P106" s="133"/>
      <c r="Q106" s="1"/>
      <c r="R106" s="1"/>
      <c r="S106" s="1"/>
      <c r="T106" s="1"/>
      <c r="U106" s="1"/>
      <c r="V106" s="1"/>
      <c r="W106" s="1"/>
      <c r="X106" s="1"/>
      <c r="Y106" s="1"/>
      <c r="Z106" s="1"/>
    </row>
    <row r="107" spans="1:26" ht="12.75" customHeight="1" x14ac:dyDescent="0.15">
      <c r="B107" s="415"/>
      <c r="C107" s="210" t="s">
        <v>370</v>
      </c>
      <c r="D107" s="19" t="s">
        <v>128</v>
      </c>
      <c r="E107" s="30"/>
      <c r="F107" s="25"/>
      <c r="G107" s="25"/>
      <c r="H107" s="116"/>
      <c r="I107" s="351"/>
      <c r="J107" s="11"/>
      <c r="K107" s="1"/>
      <c r="L107" s="133"/>
      <c r="M107" s="133"/>
      <c r="N107" s="133"/>
      <c r="O107" s="133"/>
      <c r="P107" s="133"/>
      <c r="Q107" s="1"/>
      <c r="R107" s="1"/>
      <c r="S107" s="1"/>
      <c r="T107" s="1"/>
      <c r="U107" s="1"/>
      <c r="V107" s="1"/>
      <c r="W107" s="1"/>
      <c r="X107" s="1"/>
      <c r="Y107" s="1"/>
      <c r="Z107" s="1"/>
    </row>
    <row r="108" spans="1:26" ht="12.75" customHeight="1" x14ac:dyDescent="0.15">
      <c r="B108" s="415"/>
      <c r="C108" s="210" t="s">
        <v>370</v>
      </c>
      <c r="D108" s="19" t="s">
        <v>129</v>
      </c>
      <c r="E108" s="30"/>
      <c r="F108" s="25"/>
      <c r="G108" s="25"/>
      <c r="H108" s="116"/>
      <c r="I108" s="351"/>
      <c r="J108" s="11"/>
      <c r="K108" s="1"/>
      <c r="L108" s="133"/>
      <c r="M108" s="133"/>
      <c r="N108" s="133"/>
      <c r="O108" s="133"/>
      <c r="P108" s="133"/>
      <c r="Q108" s="1"/>
      <c r="R108" s="1"/>
      <c r="S108" s="1"/>
      <c r="T108" s="1"/>
      <c r="U108" s="1"/>
      <c r="V108" s="1"/>
      <c r="W108" s="1"/>
      <c r="X108" s="1"/>
      <c r="Y108" s="1"/>
      <c r="Z108" s="1"/>
    </row>
    <row r="109" spans="1:26" ht="12.75" customHeight="1" x14ac:dyDescent="0.15">
      <c r="B109" s="417"/>
      <c r="C109" s="212"/>
      <c r="D109" s="21"/>
      <c r="E109" s="31"/>
      <c r="F109" s="26"/>
      <c r="G109" s="26"/>
      <c r="H109" s="117"/>
      <c r="I109" s="352"/>
      <c r="J109" s="11"/>
      <c r="K109" s="1"/>
      <c r="L109" s="133"/>
      <c r="M109" s="133"/>
      <c r="N109" s="133"/>
      <c r="O109" s="133"/>
      <c r="P109" s="133"/>
      <c r="Q109" s="1"/>
      <c r="R109" s="1"/>
      <c r="S109" s="1"/>
      <c r="T109" s="1"/>
      <c r="U109" s="1"/>
      <c r="V109" s="1"/>
      <c r="W109" s="1"/>
      <c r="X109" s="1"/>
      <c r="Y109" s="1"/>
      <c r="Z109" s="1"/>
    </row>
    <row r="110" spans="1:26" ht="12.75" customHeight="1" x14ac:dyDescent="0.15">
      <c r="B110" s="362"/>
      <c r="C110" s="363"/>
      <c r="D110" s="363"/>
      <c r="E110" s="363"/>
      <c r="F110" s="363"/>
      <c r="G110" s="363"/>
      <c r="H110" s="363"/>
      <c r="I110" s="364"/>
      <c r="J110" s="11"/>
      <c r="K110" s="1"/>
      <c r="L110" s="133"/>
      <c r="M110" s="133"/>
      <c r="N110" s="133"/>
      <c r="O110" s="133"/>
      <c r="P110" s="133"/>
      <c r="Q110" s="1"/>
      <c r="R110" s="1"/>
      <c r="S110" s="1"/>
      <c r="T110" s="1"/>
      <c r="U110" s="1"/>
      <c r="V110" s="1"/>
      <c r="W110" s="1"/>
      <c r="X110" s="1"/>
      <c r="Y110" s="1"/>
      <c r="Z110" s="1"/>
    </row>
    <row r="111" spans="1:26" ht="12.75" customHeight="1" x14ac:dyDescent="0.15">
      <c r="A111" s="27">
        <v>17</v>
      </c>
      <c r="B111" s="414" t="s">
        <v>130</v>
      </c>
      <c r="C111" s="349" t="s">
        <v>411</v>
      </c>
      <c r="D111" s="348"/>
      <c r="E111" s="5" t="s">
        <v>490</v>
      </c>
      <c r="F111" s="18">
        <v>17</v>
      </c>
      <c r="G111" s="18">
        <f>IFERROR(VLOOKUP(E111,AnswerCTBL,2,FALSE),0)</f>
        <v>0.2</v>
      </c>
      <c r="H111" s="104">
        <f>IFERROR(AVERAGE(G111,G118),0)</f>
        <v>0.2</v>
      </c>
      <c r="I111" s="350"/>
      <c r="J111" s="11"/>
      <c r="K111" s="1"/>
      <c r="L111" s="133"/>
      <c r="M111" s="133"/>
      <c r="N111" s="133"/>
      <c r="O111" s="133"/>
      <c r="P111" s="133"/>
      <c r="Q111" s="1"/>
      <c r="R111" s="1"/>
      <c r="S111" s="1"/>
      <c r="T111" s="1"/>
      <c r="U111" s="1"/>
      <c r="V111" s="1"/>
      <c r="W111" s="1"/>
      <c r="X111" s="1"/>
      <c r="Y111" s="1"/>
      <c r="Z111" s="1"/>
    </row>
    <row r="112" spans="1:26" ht="12.75" customHeight="1" x14ac:dyDescent="0.15">
      <c r="B112" s="415"/>
      <c r="C112" s="209" t="s">
        <v>370</v>
      </c>
      <c r="D112" s="292" t="s">
        <v>131</v>
      </c>
      <c r="E112" s="29"/>
      <c r="F112" s="24"/>
      <c r="G112" s="24"/>
      <c r="H112" s="118"/>
      <c r="I112" s="351"/>
      <c r="J112" s="11"/>
      <c r="K112" s="1"/>
      <c r="L112" s="133"/>
      <c r="M112" s="133"/>
      <c r="N112" s="133"/>
      <c r="O112" s="133"/>
      <c r="P112" s="133"/>
      <c r="Q112" s="1"/>
      <c r="R112" s="1"/>
      <c r="S112" s="1"/>
      <c r="T112" s="1"/>
      <c r="U112" s="1"/>
      <c r="V112" s="1"/>
      <c r="W112" s="1"/>
      <c r="X112" s="1"/>
      <c r="Y112" s="1"/>
      <c r="Z112" s="1"/>
    </row>
    <row r="113" spans="1:26" ht="28" x14ac:dyDescent="0.15">
      <c r="B113" s="415"/>
      <c r="C113" s="210" t="s">
        <v>370</v>
      </c>
      <c r="D113" s="19" t="s">
        <v>132</v>
      </c>
      <c r="E113" s="30"/>
      <c r="F113" s="25"/>
      <c r="G113" s="25"/>
      <c r="H113" s="116"/>
      <c r="I113" s="351"/>
      <c r="J113" s="11"/>
      <c r="K113" s="1"/>
      <c r="L113" s="133"/>
      <c r="M113" s="133"/>
      <c r="N113" s="133"/>
      <c r="O113" s="133"/>
      <c r="P113" s="133"/>
      <c r="Q113" s="1"/>
      <c r="R113" s="1"/>
      <c r="S113" s="1"/>
      <c r="T113" s="1"/>
      <c r="U113" s="1"/>
      <c r="V113" s="1"/>
      <c r="W113" s="1"/>
      <c r="X113" s="1"/>
      <c r="Y113" s="1"/>
      <c r="Z113" s="1"/>
    </row>
    <row r="114" spans="1:26" ht="28" x14ac:dyDescent="0.15">
      <c r="B114" s="415"/>
      <c r="C114" s="210" t="s">
        <v>370</v>
      </c>
      <c r="D114" s="19" t="s">
        <v>133</v>
      </c>
      <c r="E114" s="30"/>
      <c r="F114" s="25"/>
      <c r="G114" s="25"/>
      <c r="H114" s="116"/>
      <c r="I114" s="351"/>
      <c r="J114" s="11"/>
      <c r="K114" s="1"/>
      <c r="L114" s="133"/>
      <c r="M114" s="133"/>
      <c r="N114" s="133"/>
      <c r="O114" s="133"/>
      <c r="P114" s="133"/>
      <c r="Q114" s="1"/>
      <c r="R114" s="1"/>
      <c r="S114" s="1"/>
      <c r="T114" s="1"/>
      <c r="U114" s="1"/>
      <c r="V114" s="1"/>
      <c r="W114" s="1"/>
      <c r="X114" s="1"/>
      <c r="Y114" s="1"/>
      <c r="Z114" s="1"/>
    </row>
    <row r="115" spans="1:26" x14ac:dyDescent="0.15">
      <c r="B115" s="415"/>
      <c r="C115" s="210" t="s">
        <v>370</v>
      </c>
      <c r="D115" s="291" t="s">
        <v>134</v>
      </c>
      <c r="E115" s="30"/>
      <c r="F115" s="25"/>
      <c r="G115" s="25"/>
      <c r="H115" s="116"/>
      <c r="I115" s="351"/>
      <c r="J115" s="11"/>
      <c r="K115" s="1"/>
      <c r="L115" s="133"/>
      <c r="M115" s="133"/>
      <c r="N115" s="133"/>
      <c r="O115" s="133"/>
      <c r="P115" s="133"/>
      <c r="Q115" s="1"/>
      <c r="R115" s="1"/>
      <c r="S115" s="1"/>
      <c r="T115" s="1"/>
      <c r="U115" s="1"/>
      <c r="V115" s="1"/>
      <c r="W115" s="1"/>
      <c r="X115" s="1"/>
      <c r="Y115" s="1"/>
      <c r="Z115" s="1"/>
    </row>
    <row r="116" spans="1:26" x14ac:dyDescent="0.15">
      <c r="B116" s="415"/>
      <c r="C116" s="210" t="s">
        <v>370</v>
      </c>
      <c r="D116" s="291" t="s">
        <v>135</v>
      </c>
      <c r="E116" s="30"/>
      <c r="F116" s="25"/>
      <c r="G116" s="25"/>
      <c r="H116" s="116"/>
      <c r="I116" s="351"/>
      <c r="J116" s="11"/>
      <c r="K116" s="1"/>
      <c r="L116" s="133"/>
      <c r="M116" s="133"/>
      <c r="N116" s="133"/>
      <c r="O116" s="133"/>
      <c r="P116" s="133"/>
      <c r="Q116" s="1"/>
      <c r="R116" s="1"/>
      <c r="S116" s="1"/>
      <c r="T116" s="1"/>
      <c r="U116" s="1"/>
      <c r="V116" s="1"/>
      <c r="W116" s="1"/>
      <c r="X116" s="1"/>
      <c r="Y116" s="1"/>
      <c r="Z116" s="1"/>
    </row>
    <row r="117" spans="1:26" ht="12.75" customHeight="1" x14ac:dyDescent="0.15">
      <c r="B117" s="415"/>
      <c r="C117" s="212"/>
      <c r="D117" s="21"/>
      <c r="E117" s="31"/>
      <c r="F117" s="26"/>
      <c r="G117" s="26"/>
      <c r="H117" s="117"/>
      <c r="I117" s="352"/>
      <c r="J117" s="11"/>
      <c r="K117" s="1"/>
      <c r="L117" s="133"/>
      <c r="M117" s="133"/>
      <c r="N117" s="133"/>
      <c r="O117" s="133"/>
      <c r="P117" s="133"/>
      <c r="Q117" s="1"/>
      <c r="R117" s="1"/>
      <c r="S117" s="1"/>
      <c r="T117" s="1"/>
      <c r="U117" s="1"/>
      <c r="V117" s="1"/>
      <c r="W117" s="1"/>
      <c r="X117" s="1"/>
      <c r="Y117" s="1"/>
      <c r="Z117" s="1"/>
    </row>
    <row r="118" spans="1:26" ht="12.75" customHeight="1" x14ac:dyDescent="0.15">
      <c r="A118" s="27">
        <v>18</v>
      </c>
      <c r="B118" s="415"/>
      <c r="C118" s="346" t="s">
        <v>334</v>
      </c>
      <c r="D118" s="345"/>
      <c r="E118" s="22" t="s">
        <v>490</v>
      </c>
      <c r="F118" s="18">
        <v>18</v>
      </c>
      <c r="G118" s="18">
        <f>IFERROR(VLOOKUP(E118,AnswerCTBL,2,FALSE),0)</f>
        <v>0.2</v>
      </c>
      <c r="H118" s="104"/>
      <c r="I118" s="350"/>
      <c r="J118" s="11"/>
      <c r="K118" s="1"/>
      <c r="L118" s="133"/>
      <c r="M118" s="133"/>
      <c r="N118" s="133"/>
      <c r="O118" s="133"/>
      <c r="P118" s="133"/>
      <c r="Q118" s="1"/>
      <c r="R118" s="1"/>
      <c r="S118" s="1"/>
      <c r="T118" s="1"/>
      <c r="U118" s="1"/>
      <c r="V118" s="1"/>
      <c r="W118" s="1"/>
      <c r="X118" s="1"/>
      <c r="Y118" s="1"/>
      <c r="Z118" s="1"/>
    </row>
    <row r="119" spans="1:26" ht="12.75" customHeight="1" x14ac:dyDescent="0.15">
      <c r="B119" s="415"/>
      <c r="C119" s="209" t="s">
        <v>370</v>
      </c>
      <c r="D119" s="20" t="s">
        <v>136</v>
      </c>
      <c r="E119" s="29"/>
      <c r="F119" s="24"/>
      <c r="G119" s="24"/>
      <c r="H119" s="118"/>
      <c r="I119" s="351"/>
      <c r="J119" s="11"/>
      <c r="K119" s="1"/>
      <c r="L119" s="133"/>
      <c r="M119" s="133"/>
      <c r="N119" s="133"/>
      <c r="O119" s="133"/>
      <c r="P119" s="133"/>
      <c r="Q119" s="1"/>
      <c r="R119" s="1"/>
      <c r="S119" s="1"/>
      <c r="T119" s="1"/>
      <c r="U119" s="1"/>
      <c r="V119" s="1"/>
      <c r="W119" s="1"/>
      <c r="X119" s="1"/>
      <c r="Y119" s="1"/>
      <c r="Z119" s="1"/>
    </row>
    <row r="120" spans="1:26" ht="12.75" customHeight="1" x14ac:dyDescent="0.15">
      <c r="B120" s="415"/>
      <c r="C120" s="210" t="s">
        <v>370</v>
      </c>
      <c r="D120" s="19" t="s">
        <v>137</v>
      </c>
      <c r="E120" s="30"/>
      <c r="F120" s="25"/>
      <c r="G120" s="25"/>
      <c r="H120" s="116"/>
      <c r="I120" s="351"/>
      <c r="J120" s="11"/>
      <c r="K120" s="1"/>
      <c r="L120" s="133"/>
      <c r="M120" s="133"/>
      <c r="N120" s="133"/>
      <c r="O120" s="133"/>
      <c r="P120" s="133"/>
      <c r="Q120" s="1"/>
      <c r="R120" s="1"/>
      <c r="S120" s="1"/>
      <c r="T120" s="1"/>
      <c r="U120" s="1"/>
      <c r="V120" s="1"/>
      <c r="W120" s="1"/>
      <c r="X120" s="1"/>
      <c r="Y120" s="1"/>
      <c r="Z120" s="1"/>
    </row>
    <row r="121" spans="1:26" ht="12.75" customHeight="1" x14ac:dyDescent="0.15">
      <c r="B121" s="415"/>
      <c r="C121" s="210" t="s">
        <v>370</v>
      </c>
      <c r="D121" s="19" t="s">
        <v>138</v>
      </c>
      <c r="E121" s="30"/>
      <c r="F121" s="25"/>
      <c r="G121" s="25"/>
      <c r="H121" s="116"/>
      <c r="I121" s="351"/>
      <c r="J121" s="11"/>
      <c r="K121" s="1"/>
      <c r="L121" s="133"/>
      <c r="M121" s="133"/>
      <c r="N121" s="133"/>
      <c r="O121" s="133"/>
      <c r="P121" s="133"/>
      <c r="Q121" s="1"/>
      <c r="R121" s="1"/>
      <c r="S121" s="1"/>
      <c r="T121" s="1"/>
      <c r="U121" s="1"/>
      <c r="V121" s="1"/>
      <c r="W121" s="1"/>
      <c r="X121" s="1"/>
      <c r="Y121" s="1"/>
      <c r="Z121" s="1"/>
    </row>
    <row r="122" spans="1:26" ht="12.75" customHeight="1" x14ac:dyDescent="0.15">
      <c r="B122" s="417"/>
      <c r="C122" s="212"/>
      <c r="D122" s="21"/>
      <c r="E122" s="31"/>
      <c r="F122" s="26"/>
      <c r="G122" s="26"/>
      <c r="H122" s="117"/>
      <c r="I122" s="352"/>
      <c r="J122" s="11"/>
      <c r="K122" s="1"/>
      <c r="L122" s="133"/>
      <c r="M122" s="133"/>
      <c r="N122" s="133"/>
      <c r="O122" s="133"/>
      <c r="P122" s="133"/>
      <c r="Q122" s="1"/>
      <c r="R122" s="1"/>
      <c r="S122" s="1"/>
      <c r="T122" s="1"/>
      <c r="U122" s="1"/>
      <c r="V122" s="1"/>
      <c r="W122" s="1"/>
      <c r="X122" s="1"/>
      <c r="Y122" s="1"/>
      <c r="Z122" s="1"/>
    </row>
    <row r="123" spans="1:26" ht="12.75" customHeight="1" x14ac:dyDescent="0.15">
      <c r="B123" s="362"/>
      <c r="C123" s="363"/>
      <c r="D123" s="363"/>
      <c r="E123" s="363"/>
      <c r="F123" s="363"/>
      <c r="G123" s="363"/>
      <c r="H123" s="363"/>
      <c r="I123" s="364"/>
      <c r="J123" s="11"/>
      <c r="K123" s="1"/>
      <c r="L123" s="133"/>
      <c r="M123" s="133"/>
      <c r="N123" s="133"/>
      <c r="O123" s="133"/>
      <c r="P123" s="133"/>
      <c r="Q123" s="1"/>
      <c r="R123" s="1"/>
      <c r="S123" s="1"/>
      <c r="T123" s="1"/>
      <c r="U123" s="1"/>
      <c r="V123" s="1"/>
      <c r="W123" s="1"/>
      <c r="X123" s="1"/>
      <c r="Y123" s="1"/>
      <c r="Z123" s="1"/>
    </row>
    <row r="124" spans="1:26" ht="12.75" customHeight="1" x14ac:dyDescent="0.15">
      <c r="A124" s="27">
        <v>19</v>
      </c>
      <c r="B124" s="414" t="s">
        <v>139</v>
      </c>
      <c r="C124" s="349" t="s">
        <v>140</v>
      </c>
      <c r="D124" s="348"/>
      <c r="E124" s="5" t="s">
        <v>366</v>
      </c>
      <c r="F124" s="18">
        <v>19</v>
      </c>
      <c r="G124" s="18">
        <f>IFERROR(VLOOKUP(E124,AnswerFTBL,2,FALSE),0)</f>
        <v>0</v>
      </c>
      <c r="H124" s="104">
        <f>IFERROR(AVERAGE(G124,G130),0)</f>
        <v>0.1</v>
      </c>
      <c r="I124" s="350"/>
      <c r="J124" s="11"/>
      <c r="K124" s="1"/>
      <c r="L124" s="133"/>
      <c r="M124" s="133"/>
      <c r="N124" s="133"/>
      <c r="O124" s="133"/>
      <c r="P124" s="133"/>
      <c r="Q124" s="1"/>
      <c r="R124" s="1"/>
      <c r="S124" s="1"/>
      <c r="T124" s="1"/>
      <c r="U124" s="1"/>
      <c r="V124" s="1"/>
      <c r="W124" s="1"/>
      <c r="X124" s="1"/>
      <c r="Y124" s="1"/>
      <c r="Z124" s="1"/>
    </row>
    <row r="125" spans="1:26" ht="12.75" customHeight="1" x14ac:dyDescent="0.15">
      <c r="B125" s="415"/>
      <c r="C125" s="209" t="s">
        <v>370</v>
      </c>
      <c r="D125" s="20" t="s">
        <v>141</v>
      </c>
      <c r="E125" s="29"/>
      <c r="F125" s="24"/>
      <c r="G125" s="24"/>
      <c r="H125" s="118"/>
      <c r="I125" s="351"/>
      <c r="J125" s="11"/>
      <c r="K125" s="1"/>
      <c r="L125" s="133"/>
      <c r="M125" s="133"/>
      <c r="N125" s="133"/>
      <c r="O125" s="133"/>
      <c r="P125" s="133"/>
      <c r="Q125" s="1"/>
      <c r="R125" s="1"/>
      <c r="S125" s="1"/>
      <c r="T125" s="1"/>
      <c r="U125" s="1"/>
      <c r="V125" s="1"/>
      <c r="W125" s="1"/>
      <c r="X125" s="1"/>
      <c r="Y125" s="1"/>
      <c r="Z125" s="1"/>
    </row>
    <row r="126" spans="1:26" ht="12.75" customHeight="1" x14ac:dyDescent="0.15">
      <c r="B126" s="415"/>
      <c r="C126" s="210" t="s">
        <v>370</v>
      </c>
      <c r="D126" s="19" t="s">
        <v>142</v>
      </c>
      <c r="E126" s="30"/>
      <c r="F126" s="25"/>
      <c r="G126" s="25"/>
      <c r="H126" s="116"/>
      <c r="I126" s="351"/>
      <c r="J126" s="11"/>
      <c r="K126" s="1"/>
      <c r="L126" s="133"/>
      <c r="M126" s="133"/>
      <c r="N126" s="133"/>
      <c r="O126" s="133"/>
      <c r="P126" s="133"/>
      <c r="Q126" s="1"/>
      <c r="R126" s="1"/>
      <c r="S126" s="1"/>
      <c r="T126" s="1"/>
      <c r="U126" s="1"/>
      <c r="V126" s="1"/>
      <c r="W126" s="1"/>
      <c r="X126" s="1"/>
      <c r="Y126" s="1"/>
      <c r="Z126" s="1"/>
    </row>
    <row r="127" spans="1:26" ht="12.75" customHeight="1" x14ac:dyDescent="0.15">
      <c r="B127" s="415"/>
      <c r="C127" s="210" t="s">
        <v>370</v>
      </c>
      <c r="D127" s="19" t="s">
        <v>143</v>
      </c>
      <c r="E127" s="30"/>
      <c r="F127" s="25"/>
      <c r="G127" s="25"/>
      <c r="H127" s="116"/>
      <c r="I127" s="351"/>
      <c r="J127" s="11"/>
      <c r="K127" s="1"/>
      <c r="L127" s="133"/>
      <c r="M127" s="133"/>
      <c r="N127" s="133"/>
      <c r="O127" s="133"/>
      <c r="P127" s="133"/>
      <c r="Q127" s="1"/>
      <c r="R127" s="1"/>
      <c r="S127" s="1"/>
      <c r="T127" s="1"/>
      <c r="U127" s="1"/>
      <c r="V127" s="1"/>
      <c r="W127" s="1"/>
      <c r="X127" s="1"/>
      <c r="Y127" s="1"/>
      <c r="Z127" s="1"/>
    </row>
    <row r="128" spans="1:26" ht="12.75" customHeight="1" x14ac:dyDescent="0.15">
      <c r="B128" s="415"/>
      <c r="C128" s="210" t="s">
        <v>370</v>
      </c>
      <c r="D128" s="19" t="s">
        <v>144</v>
      </c>
      <c r="E128" s="30"/>
      <c r="F128" s="25"/>
      <c r="G128" s="25"/>
      <c r="H128" s="116"/>
      <c r="I128" s="351"/>
      <c r="J128" s="11"/>
      <c r="K128" s="1"/>
      <c r="L128" s="133"/>
      <c r="M128" s="133"/>
      <c r="N128" s="133"/>
      <c r="O128" s="133"/>
      <c r="P128" s="133"/>
      <c r="Q128" s="1"/>
      <c r="R128" s="1"/>
      <c r="S128" s="1"/>
      <c r="T128" s="1"/>
      <c r="U128" s="1"/>
      <c r="V128" s="1"/>
      <c r="W128" s="1"/>
      <c r="X128" s="1"/>
      <c r="Y128" s="1"/>
      <c r="Z128" s="1"/>
    </row>
    <row r="129" spans="1:26" ht="12.75" customHeight="1" x14ac:dyDescent="0.15">
      <c r="B129" s="415"/>
      <c r="C129" s="212"/>
      <c r="D129" s="21"/>
      <c r="E129" s="31"/>
      <c r="F129" s="26"/>
      <c r="G129" s="26"/>
      <c r="H129" s="117"/>
      <c r="I129" s="352"/>
      <c r="J129" s="11"/>
      <c r="K129" s="1"/>
      <c r="L129" s="133"/>
      <c r="M129" s="133"/>
      <c r="N129" s="133"/>
      <c r="O129" s="133"/>
      <c r="P129" s="133"/>
      <c r="Q129" s="1"/>
      <c r="R129" s="1"/>
      <c r="S129" s="1"/>
      <c r="T129" s="1"/>
      <c r="U129" s="1"/>
      <c r="V129" s="1"/>
      <c r="W129" s="1"/>
      <c r="X129" s="1"/>
      <c r="Y129" s="1"/>
      <c r="Z129" s="1"/>
    </row>
    <row r="130" spans="1:26" ht="12.75" customHeight="1" x14ac:dyDescent="0.15">
      <c r="A130" s="27">
        <v>20</v>
      </c>
      <c r="B130" s="415"/>
      <c r="C130" s="346" t="s">
        <v>335</v>
      </c>
      <c r="D130" s="345"/>
      <c r="E130" s="22" t="s">
        <v>425</v>
      </c>
      <c r="F130" s="18">
        <v>20</v>
      </c>
      <c r="G130" s="18">
        <f>IFERROR(VLOOKUP(E130,AnswerDTBL,2,FALSE),0)</f>
        <v>0.2</v>
      </c>
      <c r="H130" s="104"/>
      <c r="I130" s="350"/>
      <c r="J130" s="11"/>
      <c r="K130" s="1"/>
      <c r="L130" s="133"/>
      <c r="M130" s="133"/>
      <c r="N130" s="133"/>
      <c r="O130" s="133"/>
      <c r="P130" s="133"/>
      <c r="Q130" s="1"/>
      <c r="R130" s="1"/>
      <c r="S130" s="1"/>
      <c r="T130" s="1"/>
      <c r="U130" s="1"/>
      <c r="V130" s="1"/>
      <c r="W130" s="1"/>
      <c r="X130" s="1"/>
      <c r="Y130" s="1"/>
      <c r="Z130" s="1"/>
    </row>
    <row r="131" spans="1:26" ht="12.75" customHeight="1" x14ac:dyDescent="0.15">
      <c r="B131" s="415"/>
      <c r="C131" s="209" t="s">
        <v>370</v>
      </c>
      <c r="D131" s="20" t="s">
        <v>145</v>
      </c>
      <c r="E131" s="29"/>
      <c r="F131" s="24"/>
      <c r="G131" s="24"/>
      <c r="H131" s="118"/>
      <c r="I131" s="351"/>
      <c r="J131" s="11"/>
      <c r="K131" s="1"/>
      <c r="L131" s="133"/>
      <c r="M131" s="133"/>
      <c r="N131" s="133"/>
      <c r="O131" s="133"/>
      <c r="P131" s="133"/>
      <c r="Q131" s="1"/>
      <c r="R131" s="1"/>
      <c r="S131" s="1"/>
      <c r="T131" s="1"/>
      <c r="U131" s="1"/>
      <c r="V131" s="1"/>
      <c r="W131" s="1"/>
      <c r="X131" s="1"/>
      <c r="Y131" s="1"/>
      <c r="Z131" s="1"/>
    </row>
    <row r="132" spans="1:26" ht="12.75" customHeight="1" x14ac:dyDescent="0.15">
      <c r="B132" s="415"/>
      <c r="C132" s="210" t="s">
        <v>370</v>
      </c>
      <c r="D132" s="19" t="s">
        <v>146</v>
      </c>
      <c r="E132" s="30"/>
      <c r="F132" s="25"/>
      <c r="G132" s="25"/>
      <c r="H132" s="116"/>
      <c r="I132" s="351"/>
      <c r="J132" s="11"/>
      <c r="K132" s="1"/>
      <c r="L132" s="133"/>
      <c r="M132" s="133"/>
      <c r="N132" s="133"/>
      <c r="O132" s="133"/>
      <c r="P132" s="133"/>
      <c r="Q132" s="1"/>
      <c r="R132" s="1"/>
      <c r="S132" s="1"/>
      <c r="T132" s="1"/>
      <c r="U132" s="1"/>
      <c r="V132" s="1"/>
      <c r="W132" s="1"/>
      <c r="X132" s="1"/>
      <c r="Y132" s="1"/>
      <c r="Z132" s="1"/>
    </row>
    <row r="133" spans="1:26" ht="12.75" customHeight="1" x14ac:dyDescent="0.15">
      <c r="B133" s="415"/>
      <c r="C133" s="210" t="s">
        <v>370</v>
      </c>
      <c r="D133" s="19" t="s">
        <v>147</v>
      </c>
      <c r="E133" s="30"/>
      <c r="F133" s="25"/>
      <c r="G133" s="25"/>
      <c r="H133" s="116"/>
      <c r="I133" s="351"/>
      <c r="J133" s="11"/>
      <c r="K133" s="1"/>
      <c r="L133" s="133"/>
      <c r="M133" s="133"/>
      <c r="N133" s="133"/>
      <c r="O133" s="133"/>
      <c r="P133" s="133"/>
      <c r="Q133" s="1"/>
      <c r="R133" s="1"/>
      <c r="S133" s="1"/>
      <c r="T133" s="1"/>
      <c r="U133" s="1"/>
      <c r="V133" s="1"/>
      <c r="W133" s="1"/>
      <c r="X133" s="1"/>
      <c r="Y133" s="1"/>
      <c r="Z133" s="1"/>
    </row>
    <row r="134" spans="1:26" ht="12.75" customHeight="1" x14ac:dyDescent="0.15">
      <c r="B134" s="415"/>
      <c r="C134" s="210" t="s">
        <v>370</v>
      </c>
      <c r="D134" s="19" t="s">
        <v>148</v>
      </c>
      <c r="E134" s="30"/>
      <c r="F134" s="25"/>
      <c r="G134" s="25"/>
      <c r="H134" s="116"/>
      <c r="I134" s="351"/>
      <c r="J134" s="11"/>
      <c r="K134" s="1"/>
      <c r="L134" s="133"/>
      <c r="M134" s="133"/>
      <c r="N134" s="133"/>
      <c r="O134" s="133"/>
      <c r="P134" s="133"/>
      <c r="Q134" s="1"/>
      <c r="R134" s="1"/>
      <c r="S134" s="1"/>
      <c r="T134" s="1"/>
      <c r="U134" s="1"/>
      <c r="V134" s="1"/>
      <c r="W134" s="1"/>
      <c r="X134" s="1"/>
      <c r="Y134" s="1"/>
      <c r="Z134" s="1"/>
    </row>
    <row r="135" spans="1:26" ht="12.75" customHeight="1" x14ac:dyDescent="0.15">
      <c r="B135" s="417"/>
      <c r="C135" s="212"/>
      <c r="D135" s="21"/>
      <c r="E135" s="31"/>
      <c r="F135" s="26"/>
      <c r="G135" s="26"/>
      <c r="H135" s="117"/>
      <c r="I135" s="352"/>
      <c r="J135" s="11"/>
      <c r="K135" s="1"/>
      <c r="L135" s="133"/>
      <c r="M135" s="133"/>
      <c r="N135" s="133"/>
      <c r="O135" s="133"/>
      <c r="P135" s="133"/>
      <c r="Q135" s="1"/>
      <c r="R135" s="1"/>
      <c r="S135" s="1"/>
      <c r="T135" s="1"/>
      <c r="U135" s="1"/>
      <c r="V135" s="1"/>
      <c r="W135" s="1"/>
      <c r="X135" s="1"/>
      <c r="Y135" s="1"/>
      <c r="Z135" s="1"/>
    </row>
    <row r="136" spans="1:26" ht="12.75" customHeight="1" x14ac:dyDescent="0.15">
      <c r="B136" s="423" t="s">
        <v>499</v>
      </c>
      <c r="C136" s="424"/>
      <c r="D136" s="425"/>
      <c r="E136" s="73" t="s">
        <v>371</v>
      </c>
      <c r="F136" s="73"/>
      <c r="G136" s="73"/>
      <c r="H136" s="119"/>
      <c r="I136" s="72" t="s">
        <v>60</v>
      </c>
      <c r="J136" s="72" t="s">
        <v>368</v>
      </c>
      <c r="K136" s="220"/>
      <c r="L136" s="133"/>
      <c r="M136" s="133"/>
      <c r="N136" s="133"/>
      <c r="O136" s="133"/>
      <c r="P136" s="133"/>
      <c r="Q136" s="220"/>
      <c r="R136" s="220"/>
      <c r="S136" s="220"/>
      <c r="T136" s="220"/>
      <c r="U136" s="220"/>
      <c r="V136" s="220"/>
      <c r="W136" s="220"/>
      <c r="X136" s="220"/>
      <c r="Y136" s="220"/>
      <c r="Z136" s="220"/>
    </row>
    <row r="137" spans="1:26" ht="12.75" customHeight="1" x14ac:dyDescent="0.15">
      <c r="B137" s="414" t="s">
        <v>511</v>
      </c>
      <c r="C137" s="349" t="s">
        <v>533</v>
      </c>
      <c r="D137" s="348"/>
      <c r="E137" s="5" t="s">
        <v>425</v>
      </c>
      <c r="F137" s="18">
        <v>21</v>
      </c>
      <c r="G137" s="18">
        <f>IFERROR(VLOOKUP(E137,AnswerDTBL,2,FALSE),0)</f>
        <v>0.2</v>
      </c>
      <c r="H137" s="104">
        <f>IFERROR(AVERAGE(G137,G142,G147),0)</f>
        <v>0.13333333333333333</v>
      </c>
      <c r="I137" s="350"/>
      <c r="J137" s="411">
        <f>SUM(H137,H153,H166)</f>
        <v>0.4</v>
      </c>
      <c r="K137" s="220"/>
      <c r="L137" s="133"/>
      <c r="M137" s="133"/>
      <c r="N137" s="133"/>
      <c r="O137" s="133"/>
      <c r="P137" s="133"/>
      <c r="Q137" s="220"/>
      <c r="R137" s="220"/>
      <c r="S137" s="220"/>
      <c r="T137" s="220"/>
      <c r="U137" s="220"/>
      <c r="V137" s="220"/>
      <c r="W137" s="220"/>
      <c r="X137" s="220"/>
      <c r="Y137" s="220"/>
      <c r="Z137" s="220"/>
    </row>
    <row r="138" spans="1:26" ht="12.75" customHeight="1" x14ac:dyDescent="0.15">
      <c r="B138" s="415"/>
      <c r="C138" s="209" t="s">
        <v>370</v>
      </c>
      <c r="D138" s="20" t="s">
        <v>536</v>
      </c>
      <c r="E138" s="29"/>
      <c r="F138" s="24"/>
      <c r="G138" s="24"/>
      <c r="H138" s="118"/>
      <c r="I138" s="351"/>
      <c r="J138" s="412"/>
      <c r="K138" s="220"/>
      <c r="L138" s="133"/>
      <c r="M138" s="133"/>
      <c r="N138" s="133"/>
      <c r="O138" s="133"/>
      <c r="P138" s="133"/>
      <c r="Q138" s="220"/>
      <c r="R138" s="220"/>
      <c r="S138" s="220"/>
      <c r="T138" s="220"/>
      <c r="U138" s="220"/>
      <c r="V138" s="220"/>
      <c r="W138" s="220"/>
      <c r="X138" s="220"/>
      <c r="Y138" s="220"/>
      <c r="Z138" s="220"/>
    </row>
    <row r="139" spans="1:26" ht="12.75" customHeight="1" x14ac:dyDescent="0.15">
      <c r="B139" s="415"/>
      <c r="C139" s="210" t="s">
        <v>370</v>
      </c>
      <c r="D139" s="290" t="s">
        <v>537</v>
      </c>
      <c r="E139" s="287"/>
      <c r="F139" s="25"/>
      <c r="G139" s="25"/>
      <c r="H139" s="116"/>
      <c r="I139" s="351"/>
      <c r="J139" s="412"/>
      <c r="K139" s="220"/>
      <c r="L139" s="133"/>
      <c r="M139" s="133"/>
      <c r="N139" s="133"/>
      <c r="O139" s="133"/>
      <c r="P139" s="133"/>
      <c r="Q139" s="220"/>
      <c r="R139" s="220"/>
      <c r="S139" s="220"/>
      <c r="T139" s="220"/>
      <c r="U139" s="220"/>
      <c r="V139" s="220"/>
      <c r="W139" s="220"/>
      <c r="X139" s="220"/>
      <c r="Y139" s="220"/>
      <c r="Z139" s="220"/>
    </row>
    <row r="140" spans="1:26" ht="12.75" customHeight="1" x14ac:dyDescent="0.15">
      <c r="B140" s="415"/>
      <c r="C140" s="210" t="s">
        <v>370</v>
      </c>
      <c r="D140" s="19" t="s">
        <v>538</v>
      </c>
      <c r="E140" s="30"/>
      <c r="F140" s="25"/>
      <c r="G140" s="25"/>
      <c r="H140" s="116"/>
      <c r="I140" s="351"/>
      <c r="J140" s="412"/>
      <c r="K140" s="220"/>
      <c r="L140" s="133"/>
      <c r="M140" s="133"/>
      <c r="N140" s="133"/>
      <c r="O140" s="133"/>
      <c r="P140" s="133"/>
      <c r="Q140" s="220"/>
      <c r="R140" s="220"/>
      <c r="S140" s="220"/>
      <c r="T140" s="220"/>
      <c r="U140" s="220"/>
      <c r="V140" s="220"/>
      <c r="W140" s="220"/>
      <c r="X140" s="220"/>
      <c r="Y140" s="220"/>
      <c r="Z140" s="220"/>
    </row>
    <row r="141" spans="1:26" ht="12.75" customHeight="1" x14ac:dyDescent="0.15">
      <c r="B141" s="415"/>
      <c r="C141" s="212"/>
      <c r="D141" s="21"/>
      <c r="E141" s="31"/>
      <c r="F141" s="26"/>
      <c r="G141" s="26"/>
      <c r="H141" s="117"/>
      <c r="I141" s="352"/>
      <c r="J141" s="413"/>
      <c r="K141" s="220"/>
      <c r="L141" s="133"/>
      <c r="M141" s="133"/>
      <c r="N141" s="133"/>
      <c r="O141" s="133"/>
      <c r="P141" s="133"/>
      <c r="Q141" s="220"/>
      <c r="R141" s="220"/>
      <c r="S141" s="220"/>
      <c r="T141" s="220"/>
      <c r="U141" s="220"/>
      <c r="V141" s="220"/>
      <c r="W141" s="220"/>
      <c r="X141" s="220"/>
      <c r="Y141" s="220"/>
      <c r="Z141" s="220"/>
    </row>
    <row r="142" spans="1:26" ht="12.75" customHeight="1" x14ac:dyDescent="0.15">
      <c r="B142" s="415"/>
      <c r="C142" s="346" t="s">
        <v>534</v>
      </c>
      <c r="D142" s="345"/>
      <c r="E142" s="22" t="s">
        <v>366</v>
      </c>
      <c r="F142" s="18">
        <v>22</v>
      </c>
      <c r="G142" s="18">
        <f>IFERROR(VLOOKUP(E142,AnswerCTBL,2,FALSE),0)</f>
        <v>0</v>
      </c>
      <c r="H142" s="104"/>
      <c r="I142" s="418"/>
      <c r="J142" s="11"/>
      <c r="K142" s="220"/>
      <c r="L142" s="133"/>
      <c r="M142" s="133"/>
      <c r="N142" s="133"/>
      <c r="O142" s="133"/>
      <c r="P142" s="133"/>
      <c r="Q142" s="220"/>
      <c r="R142" s="220"/>
      <c r="S142" s="220"/>
      <c r="T142" s="220"/>
      <c r="U142" s="220"/>
      <c r="V142" s="220"/>
      <c r="W142" s="220"/>
      <c r="X142" s="220"/>
      <c r="Y142" s="220"/>
      <c r="Z142" s="220"/>
    </row>
    <row r="143" spans="1:26" ht="12.75" customHeight="1" x14ac:dyDescent="0.15">
      <c r="B143" s="415"/>
      <c r="C143" s="209" t="s">
        <v>370</v>
      </c>
      <c r="D143" s="289" t="s">
        <v>541</v>
      </c>
      <c r="E143" s="288"/>
      <c r="F143" s="24"/>
      <c r="G143" s="24"/>
      <c r="H143" s="118"/>
      <c r="I143" s="336"/>
      <c r="J143" s="11"/>
      <c r="K143" s="220"/>
      <c r="L143" s="133"/>
      <c r="M143" s="133"/>
      <c r="N143" s="133"/>
      <c r="O143" s="133"/>
      <c r="P143" s="133"/>
      <c r="Q143" s="220"/>
      <c r="R143" s="220"/>
      <c r="S143" s="220"/>
      <c r="T143" s="220"/>
      <c r="U143" s="220"/>
      <c r="V143" s="220"/>
      <c r="W143" s="220"/>
      <c r="X143" s="220"/>
      <c r="Y143" s="220"/>
      <c r="Z143" s="220"/>
    </row>
    <row r="144" spans="1:26" ht="12.75" customHeight="1" x14ac:dyDescent="0.15">
      <c r="B144" s="415"/>
      <c r="C144" s="210" t="s">
        <v>370</v>
      </c>
      <c r="D144" s="290" t="s">
        <v>540</v>
      </c>
      <c r="E144" s="287"/>
      <c r="F144" s="25"/>
      <c r="G144" s="25"/>
      <c r="H144" s="116"/>
      <c r="I144" s="336"/>
      <c r="J144" s="11"/>
      <c r="K144" s="220"/>
      <c r="L144" s="133"/>
      <c r="M144" s="133"/>
      <c r="N144" s="133"/>
      <c r="O144" s="133"/>
      <c r="P144" s="133"/>
      <c r="Q144" s="220"/>
      <c r="R144" s="220"/>
      <c r="S144" s="220"/>
      <c r="T144" s="220"/>
      <c r="U144" s="220"/>
      <c r="V144" s="220"/>
      <c r="W144" s="220"/>
      <c r="X144" s="220"/>
      <c r="Y144" s="220"/>
      <c r="Z144" s="220"/>
    </row>
    <row r="145" spans="2:26" ht="12.75" customHeight="1" x14ac:dyDescent="0.15">
      <c r="B145" s="415"/>
      <c r="C145" s="210" t="s">
        <v>370</v>
      </c>
      <c r="D145" s="290" t="s">
        <v>539</v>
      </c>
      <c r="E145" s="287"/>
      <c r="F145" s="25"/>
      <c r="G145" s="25"/>
      <c r="H145" s="116"/>
      <c r="I145" s="336"/>
      <c r="J145" s="11"/>
      <c r="K145" s="220"/>
      <c r="L145" s="133"/>
      <c r="M145" s="133"/>
      <c r="N145" s="133"/>
      <c r="O145" s="133"/>
      <c r="P145" s="133"/>
      <c r="Q145" s="220"/>
      <c r="R145" s="220"/>
      <c r="S145" s="220"/>
      <c r="T145" s="220"/>
      <c r="U145" s="220"/>
      <c r="V145" s="220"/>
      <c r="W145" s="220"/>
      <c r="X145" s="220"/>
      <c r="Y145" s="220"/>
      <c r="Z145" s="220"/>
    </row>
    <row r="146" spans="2:26" ht="12.75" customHeight="1" x14ac:dyDescent="0.15">
      <c r="B146" s="416"/>
      <c r="C146" s="277"/>
      <c r="D146" s="290"/>
      <c r="E146" s="287"/>
      <c r="F146" s="279"/>
      <c r="G146" s="279"/>
      <c r="H146" s="280"/>
      <c r="I146" s="336"/>
      <c r="J146" s="276"/>
      <c r="K146" s="255"/>
      <c r="L146" s="133"/>
      <c r="M146" s="133"/>
      <c r="N146" s="133"/>
      <c r="O146" s="133"/>
      <c r="P146" s="133"/>
      <c r="Q146" s="255"/>
      <c r="R146" s="255"/>
      <c r="S146" s="255"/>
      <c r="T146" s="255"/>
      <c r="U146" s="255"/>
      <c r="V146" s="255"/>
      <c r="W146" s="255"/>
      <c r="X146" s="255"/>
      <c r="Y146" s="255"/>
      <c r="Z146" s="255"/>
    </row>
    <row r="147" spans="2:26" ht="12.75" customHeight="1" x14ac:dyDescent="0.15">
      <c r="B147" s="416"/>
      <c r="C147" s="338" t="s">
        <v>535</v>
      </c>
      <c r="D147" s="463"/>
      <c r="E147" s="281" t="s">
        <v>490</v>
      </c>
      <c r="F147" s="282">
        <v>23</v>
      </c>
      <c r="G147" s="282">
        <f>IFERROR(VLOOKUP(E147,AnswerCTBL,2,FALSE),0)</f>
        <v>0.2</v>
      </c>
      <c r="H147" s="283"/>
      <c r="I147" s="343"/>
      <c r="J147" s="276"/>
      <c r="K147" s="255"/>
      <c r="L147" s="133"/>
      <c r="M147" s="133"/>
      <c r="N147" s="133"/>
      <c r="O147" s="133"/>
      <c r="P147" s="133"/>
      <c r="Q147" s="255"/>
      <c r="R147" s="255"/>
      <c r="S147" s="255"/>
      <c r="T147" s="255"/>
      <c r="U147" s="255"/>
      <c r="V147" s="255"/>
      <c r="W147" s="255"/>
      <c r="X147" s="255"/>
      <c r="Y147" s="255"/>
      <c r="Z147" s="255"/>
    </row>
    <row r="148" spans="2:26" ht="12.75" customHeight="1" x14ac:dyDescent="0.15">
      <c r="B148" s="416"/>
      <c r="C148" s="209" t="s">
        <v>370</v>
      </c>
      <c r="D148" s="20" t="s">
        <v>542</v>
      </c>
      <c r="E148" s="278"/>
      <c r="F148" s="279"/>
      <c r="G148" s="279"/>
      <c r="H148" s="280"/>
      <c r="I148" s="336"/>
      <c r="J148" s="276"/>
      <c r="K148" s="255"/>
      <c r="L148" s="133"/>
      <c r="M148" s="133"/>
      <c r="N148" s="133"/>
      <c r="O148" s="133"/>
      <c r="P148" s="133"/>
      <c r="Q148" s="255"/>
      <c r="R148" s="255"/>
      <c r="S148" s="255"/>
      <c r="T148" s="255"/>
      <c r="U148" s="255"/>
      <c r="V148" s="255"/>
      <c r="W148" s="255"/>
      <c r="X148" s="255"/>
      <c r="Y148" s="255"/>
      <c r="Z148" s="255"/>
    </row>
    <row r="149" spans="2:26" ht="12.75" customHeight="1" x14ac:dyDescent="0.15">
      <c r="B149" s="416"/>
      <c r="C149" s="210" t="s">
        <v>370</v>
      </c>
      <c r="D149" s="290" t="s">
        <v>543</v>
      </c>
      <c r="E149" s="287"/>
      <c r="F149" s="279"/>
      <c r="G149" s="279"/>
      <c r="H149" s="280"/>
      <c r="I149" s="336"/>
      <c r="J149" s="276"/>
      <c r="K149" s="255"/>
      <c r="L149" s="133"/>
      <c r="M149" s="133"/>
      <c r="N149" s="133"/>
      <c r="O149" s="133"/>
      <c r="P149" s="133"/>
      <c r="Q149" s="255"/>
      <c r="R149" s="255"/>
      <c r="S149" s="255"/>
      <c r="T149" s="255"/>
      <c r="U149" s="255"/>
      <c r="V149" s="255"/>
      <c r="W149" s="255"/>
      <c r="X149" s="255"/>
      <c r="Y149" s="255"/>
      <c r="Z149" s="255"/>
    </row>
    <row r="150" spans="2:26" ht="12.75" customHeight="1" x14ac:dyDescent="0.15">
      <c r="B150" s="416"/>
      <c r="C150" s="210" t="s">
        <v>370</v>
      </c>
      <c r="D150" s="290" t="s">
        <v>544</v>
      </c>
      <c r="E150" s="287"/>
      <c r="F150" s="279"/>
      <c r="G150" s="279"/>
      <c r="H150" s="280"/>
      <c r="I150" s="336"/>
      <c r="J150" s="276"/>
      <c r="K150" s="255"/>
      <c r="L150" s="133"/>
      <c r="M150" s="133"/>
      <c r="N150" s="133"/>
      <c r="O150" s="133"/>
      <c r="P150" s="133"/>
      <c r="Q150" s="255"/>
      <c r="R150" s="255"/>
      <c r="S150" s="255"/>
      <c r="T150" s="255"/>
      <c r="U150" s="255"/>
      <c r="V150" s="255"/>
      <c r="W150" s="255"/>
      <c r="X150" s="255"/>
      <c r="Y150" s="255"/>
      <c r="Z150" s="255"/>
    </row>
    <row r="151" spans="2:26" ht="12.75" customHeight="1" x14ac:dyDescent="0.15">
      <c r="B151" s="416"/>
      <c r="C151" s="277"/>
      <c r="D151" s="19"/>
      <c r="E151" s="278"/>
      <c r="F151" s="279"/>
      <c r="G151" s="279"/>
      <c r="H151" s="280"/>
      <c r="I151" s="336"/>
      <c r="J151" s="11"/>
      <c r="K151" s="220"/>
      <c r="L151" s="133"/>
      <c r="M151" s="133"/>
      <c r="N151" s="133"/>
      <c r="O151" s="133"/>
      <c r="P151" s="133"/>
      <c r="Q151" s="220"/>
      <c r="R151" s="220"/>
      <c r="S151" s="220"/>
      <c r="T151" s="220"/>
      <c r="U151" s="220"/>
      <c r="V151" s="220"/>
      <c r="W151" s="220"/>
      <c r="X151" s="220"/>
      <c r="Y151" s="220"/>
      <c r="Z151" s="220"/>
    </row>
    <row r="152" spans="2:26" ht="12.75" customHeight="1" x14ac:dyDescent="0.15">
      <c r="B152" s="369"/>
      <c r="C152" s="370"/>
      <c r="D152" s="370"/>
      <c r="E152" s="370"/>
      <c r="F152" s="370"/>
      <c r="G152" s="370"/>
      <c r="H152" s="370"/>
      <c r="I152" s="371"/>
      <c r="J152" s="11"/>
      <c r="K152" s="220"/>
      <c r="L152" s="133"/>
      <c r="M152" s="133"/>
      <c r="N152" s="133"/>
      <c r="O152" s="133"/>
      <c r="P152" s="133"/>
      <c r="Q152" s="220"/>
      <c r="R152" s="220"/>
      <c r="S152" s="220"/>
      <c r="T152" s="220"/>
      <c r="U152" s="220"/>
      <c r="V152" s="220"/>
      <c r="W152" s="220"/>
      <c r="X152" s="220"/>
      <c r="Y152" s="220"/>
      <c r="Z152" s="220"/>
    </row>
    <row r="153" spans="2:26" ht="12.75" customHeight="1" x14ac:dyDescent="0.15">
      <c r="B153" s="414" t="s">
        <v>510</v>
      </c>
      <c r="C153" s="349" t="s">
        <v>545</v>
      </c>
      <c r="D153" s="348"/>
      <c r="E153" s="5" t="s">
        <v>490</v>
      </c>
      <c r="F153" s="18">
        <v>24</v>
      </c>
      <c r="G153" s="18">
        <f>IFERROR(VLOOKUP(E153,AnswerCTBL,2,FALSE),0)</f>
        <v>0.2</v>
      </c>
      <c r="H153" s="104">
        <f>IFERROR(AVERAGE(G153,G157,G161),0)</f>
        <v>0.13333333333333333</v>
      </c>
      <c r="I153" s="350"/>
      <c r="J153" s="11"/>
      <c r="K153" s="220"/>
      <c r="L153" s="133"/>
      <c r="M153" s="133"/>
      <c r="N153" s="133"/>
      <c r="O153" s="133"/>
      <c r="P153" s="133"/>
      <c r="Q153" s="220"/>
      <c r="R153" s="220"/>
      <c r="S153" s="220"/>
      <c r="T153" s="220"/>
      <c r="U153" s="220"/>
      <c r="V153" s="220"/>
      <c r="W153" s="220"/>
      <c r="X153" s="220"/>
      <c r="Y153" s="220"/>
      <c r="Z153" s="220"/>
    </row>
    <row r="154" spans="2:26" ht="12.75" customHeight="1" x14ac:dyDescent="0.15">
      <c r="B154" s="415"/>
      <c r="C154" s="209" t="s">
        <v>370</v>
      </c>
      <c r="D154" s="20" t="s">
        <v>546</v>
      </c>
      <c r="E154" s="29"/>
      <c r="F154" s="24"/>
      <c r="G154" s="24"/>
      <c r="H154" s="118"/>
      <c r="I154" s="351"/>
      <c r="J154" s="11"/>
      <c r="K154" s="220"/>
      <c r="L154" s="133"/>
      <c r="M154" s="133"/>
      <c r="N154" s="133"/>
      <c r="O154" s="133"/>
      <c r="P154" s="133"/>
      <c r="Q154" s="220"/>
      <c r="R154" s="220"/>
      <c r="S154" s="220"/>
      <c r="T154" s="220"/>
      <c r="U154" s="220"/>
      <c r="V154" s="220"/>
      <c r="W154" s="220"/>
      <c r="X154" s="220"/>
      <c r="Y154" s="220"/>
      <c r="Z154" s="220"/>
    </row>
    <row r="155" spans="2:26" ht="12.75" customHeight="1" x14ac:dyDescent="0.15">
      <c r="B155" s="415"/>
      <c r="C155" s="210" t="s">
        <v>370</v>
      </c>
      <c r="D155" s="290" t="s">
        <v>547</v>
      </c>
      <c r="E155" s="287"/>
      <c r="F155" s="25"/>
      <c r="G155" s="25"/>
      <c r="H155" s="116"/>
      <c r="I155" s="351"/>
      <c r="J155" s="11"/>
      <c r="K155" s="220"/>
      <c r="L155" s="133"/>
      <c r="M155" s="133"/>
      <c r="N155" s="133"/>
      <c r="O155" s="133"/>
      <c r="P155" s="133"/>
      <c r="Q155" s="220"/>
      <c r="R155" s="220"/>
      <c r="S155" s="220"/>
      <c r="T155" s="220"/>
      <c r="U155" s="220"/>
      <c r="V155" s="220"/>
      <c r="W155" s="220"/>
      <c r="X155" s="220"/>
      <c r="Y155" s="220"/>
      <c r="Z155" s="220"/>
    </row>
    <row r="156" spans="2:26" ht="12.75" customHeight="1" x14ac:dyDescent="0.15">
      <c r="B156" s="415"/>
      <c r="C156" s="212"/>
      <c r="D156" s="21"/>
      <c r="E156" s="31"/>
      <c r="F156" s="26"/>
      <c r="G156" s="26"/>
      <c r="H156" s="117"/>
      <c r="I156" s="352"/>
      <c r="J156" s="11"/>
      <c r="K156" s="220"/>
      <c r="L156" s="133"/>
      <c r="M156" s="133"/>
      <c r="N156" s="133"/>
      <c r="O156" s="133"/>
      <c r="P156" s="133"/>
      <c r="Q156" s="220"/>
      <c r="R156" s="220"/>
      <c r="S156" s="220"/>
      <c r="T156" s="220"/>
      <c r="U156" s="220"/>
      <c r="V156" s="220"/>
      <c r="W156" s="220"/>
      <c r="X156" s="220"/>
      <c r="Y156" s="220"/>
      <c r="Z156" s="220"/>
    </row>
    <row r="157" spans="2:26" ht="12.75" customHeight="1" x14ac:dyDescent="0.15">
      <c r="B157" s="415"/>
      <c r="C157" s="346" t="s">
        <v>548</v>
      </c>
      <c r="D157" s="345"/>
      <c r="E157" s="22" t="s">
        <v>366</v>
      </c>
      <c r="F157" s="18">
        <v>25</v>
      </c>
      <c r="G157" s="18">
        <f>IFERROR(VLOOKUP(E157,AnswerCTBL,2,FALSE),0)</f>
        <v>0</v>
      </c>
      <c r="H157" s="104"/>
      <c r="I157" s="342"/>
      <c r="J157" s="11"/>
      <c r="K157" s="220"/>
      <c r="L157" s="133"/>
      <c r="M157" s="133"/>
      <c r="N157" s="133"/>
      <c r="O157" s="133"/>
      <c r="P157" s="133"/>
      <c r="Q157" s="220"/>
      <c r="R157" s="220"/>
      <c r="S157" s="220"/>
      <c r="T157" s="220"/>
      <c r="U157" s="220"/>
      <c r="V157" s="220"/>
      <c r="W157" s="220"/>
      <c r="X157" s="220"/>
      <c r="Y157" s="220"/>
      <c r="Z157" s="220"/>
    </row>
    <row r="158" spans="2:26" ht="12.75" customHeight="1" x14ac:dyDescent="0.15">
      <c r="B158" s="415"/>
      <c r="C158" s="209" t="s">
        <v>370</v>
      </c>
      <c r="D158" s="20" t="s">
        <v>549</v>
      </c>
      <c r="E158" s="29"/>
      <c r="F158" s="24"/>
      <c r="G158" s="24"/>
      <c r="H158" s="118"/>
      <c r="I158" s="336"/>
      <c r="J158" s="11"/>
      <c r="K158" s="220"/>
      <c r="L158" s="133"/>
      <c r="M158" s="133"/>
      <c r="N158" s="133"/>
      <c r="O158" s="133"/>
      <c r="P158" s="133"/>
      <c r="Q158" s="220"/>
      <c r="R158" s="220"/>
      <c r="S158" s="220"/>
      <c r="T158" s="220"/>
      <c r="U158" s="220"/>
      <c r="V158" s="220"/>
      <c r="W158" s="220"/>
      <c r="X158" s="220"/>
      <c r="Y158" s="220"/>
      <c r="Z158" s="220"/>
    </row>
    <row r="159" spans="2:26" ht="13" customHeight="1" x14ac:dyDescent="0.15">
      <c r="B159" s="415"/>
      <c r="C159" s="210" t="s">
        <v>370</v>
      </c>
      <c r="D159" s="290" t="s">
        <v>550</v>
      </c>
      <c r="E159" s="287"/>
      <c r="F159" s="25"/>
      <c r="G159" s="25"/>
      <c r="H159" s="116"/>
      <c r="I159" s="336"/>
      <c r="J159" s="11"/>
      <c r="K159" s="220"/>
      <c r="L159" s="133"/>
      <c r="M159" s="133"/>
      <c r="N159" s="133"/>
      <c r="O159" s="133"/>
      <c r="P159" s="133"/>
      <c r="Q159" s="220"/>
      <c r="R159" s="220"/>
      <c r="S159" s="220"/>
      <c r="T159" s="220"/>
      <c r="U159" s="220"/>
      <c r="V159" s="220"/>
      <c r="W159" s="220"/>
      <c r="X159" s="220"/>
      <c r="Y159" s="220"/>
      <c r="Z159" s="220"/>
    </row>
    <row r="160" spans="2:26" ht="13" customHeight="1" x14ac:dyDescent="0.15">
      <c r="B160" s="416"/>
      <c r="C160" s="277"/>
      <c r="D160" s="19"/>
      <c r="E160" s="278"/>
      <c r="F160" s="279"/>
      <c r="G160" s="279"/>
      <c r="H160" s="280"/>
      <c r="I160" s="361"/>
      <c r="J160" s="276"/>
      <c r="K160" s="255"/>
      <c r="L160" s="133"/>
      <c r="M160" s="133"/>
      <c r="N160" s="133"/>
      <c r="O160" s="133"/>
      <c r="P160" s="133"/>
      <c r="Q160" s="255"/>
      <c r="R160" s="255"/>
      <c r="S160" s="255"/>
      <c r="T160" s="255"/>
      <c r="U160" s="255"/>
      <c r="V160" s="255"/>
      <c r="W160" s="255"/>
      <c r="X160" s="255"/>
      <c r="Y160" s="255"/>
      <c r="Z160" s="255"/>
    </row>
    <row r="161" spans="2:26" ht="13" customHeight="1" x14ac:dyDescent="0.15">
      <c r="B161" s="416"/>
      <c r="C161" s="340" t="s">
        <v>551</v>
      </c>
      <c r="D161" s="390"/>
      <c r="E161" s="284" t="s">
        <v>490</v>
      </c>
      <c r="F161" s="285">
        <v>26</v>
      </c>
      <c r="G161" s="285">
        <f>IFERROR(VLOOKUP(E161,AnswerCTBL,2,FALSE),0)</f>
        <v>0.2</v>
      </c>
      <c r="H161" s="286"/>
      <c r="I161" s="343"/>
      <c r="J161" s="276"/>
      <c r="K161" s="255"/>
      <c r="L161" s="133"/>
      <c r="M161" s="133"/>
      <c r="N161" s="133"/>
      <c r="O161" s="133"/>
      <c r="P161" s="133"/>
      <c r="Q161" s="255"/>
      <c r="R161" s="255"/>
      <c r="S161" s="255"/>
      <c r="T161" s="255"/>
      <c r="U161" s="255"/>
      <c r="V161" s="255"/>
      <c r="W161" s="255"/>
      <c r="X161" s="255"/>
      <c r="Y161" s="255"/>
      <c r="Z161" s="255"/>
    </row>
    <row r="162" spans="2:26" ht="13" customHeight="1" x14ac:dyDescent="0.15">
      <c r="B162" s="416"/>
      <c r="C162" s="209" t="s">
        <v>370</v>
      </c>
      <c r="D162" s="20" t="s">
        <v>552</v>
      </c>
      <c r="E162" s="278"/>
      <c r="F162" s="279"/>
      <c r="G162" s="279"/>
      <c r="H162" s="280"/>
      <c r="I162" s="336"/>
      <c r="J162" s="276"/>
      <c r="K162" s="255"/>
      <c r="L162" s="133"/>
      <c r="M162" s="133"/>
      <c r="N162" s="133"/>
      <c r="O162" s="133"/>
      <c r="P162" s="133"/>
      <c r="Q162" s="255"/>
      <c r="R162" s="255"/>
      <c r="S162" s="255"/>
      <c r="T162" s="255"/>
      <c r="U162" s="255"/>
      <c r="V162" s="255"/>
      <c r="W162" s="255"/>
      <c r="X162" s="255"/>
      <c r="Y162" s="255"/>
      <c r="Z162" s="255"/>
    </row>
    <row r="163" spans="2:26" ht="13" customHeight="1" x14ac:dyDescent="0.15">
      <c r="B163" s="416"/>
      <c r="C163" s="210" t="s">
        <v>370</v>
      </c>
      <c r="D163" s="290" t="s">
        <v>553</v>
      </c>
      <c r="E163" s="287"/>
      <c r="F163" s="279"/>
      <c r="G163" s="279"/>
      <c r="H163" s="280"/>
      <c r="I163" s="336"/>
      <c r="J163" s="276"/>
      <c r="K163" s="255"/>
      <c r="L163" s="133"/>
      <c r="M163" s="133"/>
      <c r="N163" s="133"/>
      <c r="O163" s="133"/>
      <c r="P163" s="133"/>
      <c r="Q163" s="255"/>
      <c r="R163" s="255"/>
      <c r="S163" s="255"/>
      <c r="T163" s="255"/>
      <c r="U163" s="255"/>
      <c r="V163" s="255"/>
      <c r="W163" s="255"/>
      <c r="X163" s="255"/>
      <c r="Y163" s="255"/>
      <c r="Z163" s="255"/>
    </row>
    <row r="164" spans="2:26" ht="12.75" customHeight="1" x14ac:dyDescent="0.15">
      <c r="B164" s="417"/>
      <c r="C164" s="212"/>
      <c r="D164" s="21"/>
      <c r="E164" s="31"/>
      <c r="F164" s="26"/>
      <c r="G164" s="26"/>
      <c r="H164" s="117"/>
      <c r="I164" s="337"/>
      <c r="J164" s="11"/>
      <c r="K164" s="220"/>
      <c r="L164" s="133"/>
      <c r="M164" s="133"/>
      <c r="N164" s="133"/>
      <c r="O164" s="133"/>
      <c r="P164" s="133"/>
      <c r="Q164" s="220"/>
      <c r="R164" s="220"/>
      <c r="S164" s="220"/>
      <c r="T164" s="220"/>
      <c r="U164" s="220"/>
      <c r="V164" s="220"/>
      <c r="W164" s="220"/>
      <c r="X164" s="220"/>
      <c r="Y164" s="220"/>
      <c r="Z164" s="220"/>
    </row>
    <row r="165" spans="2:26" ht="12.75" customHeight="1" x14ac:dyDescent="0.15">
      <c r="B165" s="362"/>
      <c r="C165" s="363"/>
      <c r="D165" s="363"/>
      <c r="E165" s="363"/>
      <c r="F165" s="363"/>
      <c r="G165" s="363"/>
      <c r="H165" s="363"/>
      <c r="I165" s="364"/>
      <c r="J165" s="11"/>
      <c r="K165" s="220"/>
      <c r="L165" s="133"/>
      <c r="M165" s="133"/>
      <c r="N165" s="133"/>
      <c r="O165" s="133"/>
      <c r="P165" s="133"/>
      <c r="Q165" s="220"/>
      <c r="R165" s="220"/>
      <c r="S165" s="220"/>
      <c r="T165" s="220"/>
      <c r="U165" s="220"/>
      <c r="V165" s="220"/>
      <c r="W165" s="220"/>
      <c r="X165" s="220"/>
      <c r="Y165" s="220"/>
      <c r="Z165" s="220"/>
    </row>
    <row r="166" spans="2:26" ht="12.75" customHeight="1" x14ac:dyDescent="0.15">
      <c r="B166" s="414" t="s">
        <v>509</v>
      </c>
      <c r="C166" s="349" t="s">
        <v>554</v>
      </c>
      <c r="D166" s="348"/>
      <c r="E166" s="5" t="s">
        <v>494</v>
      </c>
      <c r="F166" s="18">
        <v>27</v>
      </c>
      <c r="G166" s="18">
        <f>IFERROR(VLOOKUP(E166,AnswerFTBL,2,FALSE),0)</f>
        <v>0.2</v>
      </c>
      <c r="H166" s="104">
        <f>IFERROR(AVERAGE(G166,G169,G173),0)</f>
        <v>0.13333333333333333</v>
      </c>
      <c r="I166" s="350"/>
      <c r="J166" s="11"/>
      <c r="K166" s="220"/>
      <c r="L166" s="133"/>
      <c r="M166" s="133"/>
      <c r="N166" s="133"/>
      <c r="O166" s="133"/>
      <c r="P166" s="133"/>
      <c r="Q166" s="220"/>
      <c r="R166" s="220"/>
      <c r="S166" s="220"/>
      <c r="T166" s="220"/>
      <c r="U166" s="220"/>
      <c r="V166" s="220"/>
      <c r="W166" s="220"/>
      <c r="X166" s="220"/>
      <c r="Y166" s="220"/>
      <c r="Z166" s="220"/>
    </row>
    <row r="167" spans="2:26" ht="12.75" customHeight="1" x14ac:dyDescent="0.15">
      <c r="B167" s="415"/>
      <c r="C167" s="209" t="s">
        <v>370</v>
      </c>
      <c r="D167" s="20" t="s">
        <v>555</v>
      </c>
      <c r="E167" s="29"/>
      <c r="F167" s="24"/>
      <c r="G167" s="24"/>
      <c r="H167" s="118"/>
      <c r="I167" s="351"/>
      <c r="J167" s="11"/>
      <c r="K167" s="220"/>
      <c r="L167" s="133"/>
      <c r="M167" s="133"/>
      <c r="N167" s="133"/>
      <c r="O167" s="133"/>
      <c r="P167" s="133"/>
      <c r="Q167" s="220"/>
      <c r="R167" s="220"/>
      <c r="S167" s="220"/>
      <c r="T167" s="220"/>
      <c r="U167" s="220"/>
      <c r="V167" s="220"/>
      <c r="W167" s="220"/>
      <c r="X167" s="220"/>
      <c r="Y167" s="220"/>
      <c r="Z167" s="220"/>
    </row>
    <row r="168" spans="2:26" ht="12.75" customHeight="1" x14ac:dyDescent="0.15">
      <c r="B168" s="415"/>
      <c r="C168" s="212"/>
      <c r="D168" s="21"/>
      <c r="E168" s="31"/>
      <c r="F168" s="26"/>
      <c r="G168" s="26"/>
      <c r="H168" s="117"/>
      <c r="I168" s="352"/>
      <c r="J168" s="11"/>
      <c r="K168" s="220"/>
      <c r="L168" s="133"/>
      <c r="M168" s="133"/>
      <c r="N168" s="133"/>
      <c r="O168" s="133"/>
      <c r="P168" s="133"/>
      <c r="Q168" s="220"/>
      <c r="R168" s="220"/>
      <c r="S168" s="220"/>
      <c r="T168" s="220"/>
      <c r="U168" s="220"/>
      <c r="V168" s="220"/>
      <c r="W168" s="220"/>
      <c r="X168" s="220"/>
      <c r="Y168" s="220"/>
      <c r="Z168" s="220"/>
    </row>
    <row r="169" spans="2:26" ht="12.75" customHeight="1" x14ac:dyDescent="0.15">
      <c r="B169" s="415"/>
      <c r="C169" s="346" t="s">
        <v>671</v>
      </c>
      <c r="D169" s="345"/>
      <c r="E169" s="22" t="s">
        <v>366</v>
      </c>
      <c r="F169" s="18">
        <v>28</v>
      </c>
      <c r="G169" s="18">
        <f>IFERROR(VLOOKUP(E169,AnswerDTBL,2,FALSE),0)</f>
        <v>0</v>
      </c>
      <c r="H169" s="104"/>
      <c r="I169" s="342"/>
      <c r="J169" s="11"/>
      <c r="K169" s="220"/>
      <c r="L169" s="133"/>
      <c r="M169" s="133"/>
      <c r="N169" s="133"/>
      <c r="O169" s="133"/>
      <c r="P169" s="133"/>
      <c r="Q169" s="220"/>
      <c r="R169" s="220"/>
      <c r="S169" s="220"/>
      <c r="T169" s="220"/>
      <c r="U169" s="220"/>
      <c r="V169" s="220"/>
      <c r="W169" s="220"/>
      <c r="X169" s="220"/>
      <c r="Y169" s="220"/>
      <c r="Z169" s="220"/>
    </row>
    <row r="170" spans="2:26" ht="12.75" customHeight="1" x14ac:dyDescent="0.15">
      <c r="B170" s="415"/>
      <c r="C170" s="209" t="s">
        <v>370</v>
      </c>
      <c r="D170" s="20" t="s">
        <v>556</v>
      </c>
      <c r="E170" s="29"/>
      <c r="F170" s="24"/>
      <c r="G170" s="24"/>
      <c r="H170" s="118"/>
      <c r="I170" s="336"/>
      <c r="J170" s="11"/>
      <c r="K170" s="220"/>
      <c r="L170" s="133"/>
      <c r="M170" s="133"/>
      <c r="N170" s="133"/>
      <c r="O170" s="133"/>
      <c r="P170" s="133"/>
      <c r="Q170" s="220"/>
      <c r="R170" s="220"/>
      <c r="S170" s="220"/>
      <c r="T170" s="220"/>
      <c r="U170" s="220"/>
      <c r="V170" s="220"/>
      <c r="W170" s="220"/>
      <c r="X170" s="220"/>
      <c r="Y170" s="220"/>
      <c r="Z170" s="220"/>
    </row>
    <row r="171" spans="2:26" ht="12.75" customHeight="1" x14ac:dyDescent="0.15">
      <c r="B171" s="415"/>
      <c r="C171" s="210" t="s">
        <v>370</v>
      </c>
      <c r="D171" s="290" t="s">
        <v>557</v>
      </c>
      <c r="E171" s="287"/>
      <c r="F171" s="25"/>
      <c r="G171" s="25"/>
      <c r="H171" s="116"/>
      <c r="I171" s="336"/>
      <c r="J171" s="11"/>
      <c r="K171" s="220"/>
      <c r="L171" s="133"/>
      <c r="M171" s="133"/>
      <c r="N171" s="133"/>
      <c r="O171" s="133"/>
      <c r="P171" s="133"/>
      <c r="Q171" s="220"/>
      <c r="R171" s="220"/>
      <c r="S171" s="220"/>
      <c r="T171" s="220"/>
      <c r="U171" s="220"/>
      <c r="V171" s="220"/>
      <c r="W171" s="220"/>
      <c r="X171" s="220"/>
      <c r="Y171" s="220"/>
      <c r="Z171" s="220"/>
    </row>
    <row r="172" spans="2:26" ht="12.75" customHeight="1" x14ac:dyDescent="0.15">
      <c r="B172" s="416"/>
      <c r="C172" s="277"/>
      <c r="D172" s="19"/>
      <c r="E172" s="278"/>
      <c r="F172" s="279"/>
      <c r="G172" s="279"/>
      <c r="H172" s="280"/>
      <c r="I172" s="336"/>
      <c r="J172" s="276"/>
      <c r="K172" s="255"/>
      <c r="L172" s="133"/>
      <c r="M172" s="133"/>
      <c r="N172" s="133"/>
      <c r="O172" s="133"/>
      <c r="P172" s="133"/>
      <c r="Q172" s="255"/>
      <c r="R172" s="255"/>
      <c r="S172" s="255"/>
      <c r="T172" s="255"/>
      <c r="U172" s="255"/>
      <c r="V172" s="255"/>
      <c r="W172" s="255"/>
      <c r="X172" s="255"/>
      <c r="Y172" s="255"/>
      <c r="Z172" s="255"/>
    </row>
    <row r="173" spans="2:26" ht="12.75" customHeight="1" x14ac:dyDescent="0.15">
      <c r="B173" s="416"/>
      <c r="C173" s="340" t="s">
        <v>558</v>
      </c>
      <c r="D173" s="390"/>
      <c r="E173" s="284" t="s">
        <v>425</v>
      </c>
      <c r="F173" s="285">
        <v>29</v>
      </c>
      <c r="G173" s="285">
        <f>IFERROR(VLOOKUP(E173,AnswerDTBL,2,FALSE),0)</f>
        <v>0.2</v>
      </c>
      <c r="H173" s="286"/>
      <c r="I173" s="343"/>
      <c r="J173" s="276"/>
      <c r="K173" s="255"/>
      <c r="L173" s="133"/>
      <c r="M173" s="133"/>
      <c r="N173" s="133"/>
      <c r="O173" s="133"/>
      <c r="P173" s="133"/>
      <c r="Q173" s="255"/>
      <c r="R173" s="255"/>
      <c r="S173" s="255"/>
      <c r="T173" s="255"/>
      <c r="U173" s="255"/>
      <c r="V173" s="255"/>
      <c r="W173" s="255"/>
      <c r="X173" s="255"/>
      <c r="Y173" s="255"/>
      <c r="Z173" s="255"/>
    </row>
    <row r="174" spans="2:26" ht="12.75" customHeight="1" x14ac:dyDescent="0.15">
      <c r="B174" s="416"/>
      <c r="C174" s="209" t="s">
        <v>370</v>
      </c>
      <c r="D174" s="20" t="s">
        <v>559</v>
      </c>
      <c r="E174" s="278"/>
      <c r="F174" s="279"/>
      <c r="G174" s="279"/>
      <c r="H174" s="280"/>
      <c r="I174" s="336"/>
      <c r="J174" s="276"/>
      <c r="K174" s="255"/>
      <c r="L174" s="133"/>
      <c r="M174" s="133"/>
      <c r="N174" s="133"/>
      <c r="O174" s="133"/>
      <c r="P174" s="133"/>
      <c r="Q174" s="255"/>
      <c r="R174" s="255"/>
      <c r="S174" s="255"/>
      <c r="T174" s="255"/>
      <c r="U174" s="255"/>
      <c r="V174" s="255"/>
      <c r="W174" s="255"/>
      <c r="X174" s="255"/>
      <c r="Y174" s="255"/>
      <c r="Z174" s="255"/>
    </row>
    <row r="175" spans="2:26" ht="12.75" customHeight="1" x14ac:dyDescent="0.15">
      <c r="B175" s="416"/>
      <c r="C175" s="210" t="s">
        <v>370</v>
      </c>
      <c r="D175" s="290" t="s">
        <v>560</v>
      </c>
      <c r="E175" s="287"/>
      <c r="F175" s="279"/>
      <c r="G175" s="279"/>
      <c r="H175" s="280"/>
      <c r="I175" s="336"/>
      <c r="J175" s="276"/>
      <c r="K175" s="255"/>
      <c r="L175" s="133"/>
      <c r="M175" s="133"/>
      <c r="N175" s="133"/>
      <c r="O175" s="133"/>
      <c r="P175" s="133"/>
      <c r="Q175" s="255"/>
      <c r="R175" s="255"/>
      <c r="S175" s="255"/>
      <c r="T175" s="255"/>
      <c r="U175" s="255"/>
      <c r="V175" s="255"/>
      <c r="W175" s="255"/>
      <c r="X175" s="255"/>
      <c r="Y175" s="255"/>
      <c r="Z175" s="255"/>
    </row>
    <row r="176" spans="2:26" ht="12.75" customHeight="1" x14ac:dyDescent="0.15">
      <c r="B176" s="417"/>
      <c r="C176" s="212"/>
      <c r="D176" s="21"/>
      <c r="E176" s="31"/>
      <c r="F176" s="26"/>
      <c r="G176" s="26"/>
      <c r="H176" s="117"/>
      <c r="I176" s="337"/>
      <c r="J176" s="11"/>
      <c r="K176" s="220"/>
      <c r="L176" s="133"/>
      <c r="M176" s="133"/>
      <c r="N176" s="133"/>
      <c r="O176" s="133"/>
      <c r="P176" s="133"/>
      <c r="Q176" s="220"/>
      <c r="R176" s="220"/>
      <c r="S176" s="220"/>
      <c r="T176" s="220"/>
      <c r="U176" s="220"/>
      <c r="V176" s="220"/>
      <c r="W176" s="220"/>
      <c r="X176" s="220"/>
      <c r="Y176" s="220"/>
      <c r="Z176" s="220"/>
    </row>
    <row r="177" spans="1:26" ht="12.75" customHeight="1" x14ac:dyDescent="0.15">
      <c r="B177" s="420" t="s">
        <v>149</v>
      </c>
      <c r="C177" s="420"/>
      <c r="D177" s="420"/>
      <c r="E177" s="420"/>
      <c r="F177" s="420"/>
      <c r="G177" s="420"/>
      <c r="H177" s="420"/>
      <c r="I177" s="420"/>
      <c r="J177" s="420"/>
      <c r="K177" s="1"/>
      <c r="L177" s="133"/>
      <c r="M177" s="133"/>
      <c r="N177" s="133"/>
      <c r="O177" s="133"/>
      <c r="P177" s="133"/>
      <c r="Q177" s="1"/>
      <c r="R177" s="1"/>
      <c r="S177" s="1"/>
      <c r="T177" s="1"/>
      <c r="U177" s="1"/>
      <c r="V177" s="1"/>
      <c r="W177" s="1"/>
      <c r="X177" s="1"/>
      <c r="Y177" s="1"/>
      <c r="Z177" s="1"/>
    </row>
    <row r="178" spans="1:26" ht="12.75" customHeight="1" x14ac:dyDescent="0.15">
      <c r="B178" s="467" t="s">
        <v>150</v>
      </c>
      <c r="C178" s="468"/>
      <c r="D178" s="469"/>
      <c r="E178" s="76" t="s">
        <v>371</v>
      </c>
      <c r="F178" s="76"/>
      <c r="G178" s="76"/>
      <c r="H178" s="121"/>
      <c r="I178" s="77" t="s">
        <v>60</v>
      </c>
      <c r="J178" s="77" t="s">
        <v>368</v>
      </c>
      <c r="K178" s="1"/>
      <c r="L178" s="133"/>
      <c r="M178" s="133"/>
      <c r="N178" s="133"/>
      <c r="O178" s="133"/>
      <c r="P178" s="133"/>
      <c r="Q178" s="1"/>
      <c r="R178" s="1"/>
      <c r="S178" s="1"/>
      <c r="T178" s="1"/>
      <c r="U178" s="1"/>
      <c r="V178" s="1"/>
      <c r="W178" s="1"/>
      <c r="X178" s="1"/>
      <c r="Y178" s="1"/>
      <c r="Z178" s="1"/>
    </row>
    <row r="179" spans="1:26" ht="12.75" customHeight="1" x14ac:dyDescent="0.15">
      <c r="B179" s="356" t="s">
        <v>151</v>
      </c>
      <c r="C179" s="349" t="s">
        <v>336</v>
      </c>
      <c r="D179" s="348"/>
      <c r="E179" s="5" t="s">
        <v>490</v>
      </c>
      <c r="F179" s="18">
        <v>1</v>
      </c>
      <c r="G179" s="18">
        <f>IFERROR(VLOOKUP(E179,AnswerCTBL,2,FALSE),0)</f>
        <v>0.2</v>
      </c>
      <c r="H179" s="104">
        <f>IFERROR(AVERAGE(G179,G185),0)</f>
        <v>0.2</v>
      </c>
      <c r="I179" s="422"/>
      <c r="J179" s="405">
        <f>SUM(H179,H191,H203)</f>
        <v>0.53333333333333344</v>
      </c>
      <c r="K179" s="1"/>
      <c r="L179" s="133"/>
      <c r="M179" s="133"/>
      <c r="N179" s="133"/>
      <c r="O179" s="133"/>
      <c r="P179" s="133"/>
      <c r="Q179" s="1"/>
      <c r="R179" s="1"/>
      <c r="S179" s="1"/>
      <c r="T179" s="1"/>
      <c r="U179" s="1"/>
      <c r="V179" s="1"/>
      <c r="W179" s="1"/>
      <c r="X179" s="1"/>
      <c r="Y179" s="1"/>
      <c r="Z179" s="1"/>
    </row>
    <row r="180" spans="1:26" ht="12.75" customHeight="1" x14ac:dyDescent="0.15">
      <c r="B180" s="357"/>
      <c r="C180" s="209" t="s">
        <v>370</v>
      </c>
      <c r="D180" s="20" t="s">
        <v>152</v>
      </c>
      <c r="E180" s="29"/>
      <c r="F180" s="24"/>
      <c r="G180" s="24"/>
      <c r="H180" s="118"/>
      <c r="I180" s="351"/>
      <c r="J180" s="406"/>
      <c r="K180" s="1"/>
      <c r="L180" s="133"/>
      <c r="M180" s="133"/>
      <c r="N180" s="133"/>
      <c r="O180" s="133"/>
      <c r="P180" s="133"/>
      <c r="Q180" s="1"/>
      <c r="R180" s="1"/>
      <c r="S180" s="1"/>
      <c r="T180" s="1"/>
      <c r="U180" s="1"/>
      <c r="V180" s="1"/>
      <c r="W180" s="1"/>
      <c r="X180" s="1"/>
      <c r="Y180" s="1"/>
      <c r="Z180" s="1"/>
    </row>
    <row r="181" spans="1:26" ht="12.75" customHeight="1" x14ac:dyDescent="0.15">
      <c r="B181" s="357"/>
      <c r="C181" s="210" t="s">
        <v>370</v>
      </c>
      <c r="D181" s="19" t="s">
        <v>421</v>
      </c>
      <c r="E181" s="30"/>
      <c r="F181" s="25"/>
      <c r="G181" s="25"/>
      <c r="H181" s="116"/>
      <c r="I181" s="351"/>
      <c r="J181" s="406"/>
      <c r="K181" s="1"/>
      <c r="L181" s="133"/>
      <c r="M181" s="133"/>
      <c r="N181" s="133"/>
      <c r="O181" s="133"/>
      <c r="P181" s="133"/>
      <c r="Q181" s="1"/>
      <c r="R181" s="1"/>
      <c r="S181" s="1"/>
      <c r="T181" s="1"/>
      <c r="U181" s="1"/>
      <c r="V181" s="1"/>
      <c r="W181" s="1"/>
      <c r="X181" s="1"/>
      <c r="Y181" s="1"/>
      <c r="Z181" s="1"/>
    </row>
    <row r="182" spans="1:26" ht="12.75" customHeight="1" x14ac:dyDescent="0.15">
      <c r="B182" s="357"/>
      <c r="C182" s="210" t="s">
        <v>370</v>
      </c>
      <c r="D182" s="19" t="s">
        <v>153</v>
      </c>
      <c r="E182" s="30"/>
      <c r="F182" s="25"/>
      <c r="G182" s="25"/>
      <c r="H182" s="116"/>
      <c r="I182" s="351"/>
      <c r="J182" s="406"/>
      <c r="K182" s="1"/>
      <c r="L182" s="133"/>
      <c r="M182" s="133"/>
      <c r="N182" s="133"/>
      <c r="O182" s="133"/>
      <c r="P182" s="133"/>
      <c r="Q182" s="1"/>
      <c r="R182" s="1"/>
      <c r="S182" s="1"/>
      <c r="T182" s="1"/>
      <c r="U182" s="1"/>
      <c r="V182" s="1"/>
      <c r="W182" s="1"/>
      <c r="X182" s="1"/>
      <c r="Y182" s="1"/>
      <c r="Z182" s="1"/>
    </row>
    <row r="183" spans="1:26" ht="12.75" customHeight="1" x14ac:dyDescent="0.15">
      <c r="B183" s="357"/>
      <c r="C183" s="210" t="s">
        <v>370</v>
      </c>
      <c r="D183" s="19" t="s">
        <v>154</v>
      </c>
      <c r="E183" s="30"/>
      <c r="F183" s="25"/>
      <c r="G183" s="25"/>
      <c r="H183" s="116"/>
      <c r="I183" s="351"/>
      <c r="J183" s="408"/>
      <c r="K183" s="1"/>
      <c r="L183" s="133"/>
      <c r="M183" s="133"/>
      <c r="N183" s="133"/>
      <c r="O183" s="133"/>
      <c r="P183" s="133"/>
      <c r="Q183" s="1"/>
      <c r="R183" s="1"/>
      <c r="S183" s="1"/>
      <c r="T183" s="1"/>
      <c r="U183" s="1"/>
      <c r="V183" s="1"/>
      <c r="W183" s="1"/>
      <c r="X183" s="1"/>
      <c r="Y183" s="1"/>
      <c r="Z183" s="1"/>
    </row>
    <row r="184" spans="1:26" ht="12.75" customHeight="1" x14ac:dyDescent="0.15">
      <c r="B184" s="357"/>
      <c r="C184" s="212"/>
      <c r="D184" s="21"/>
      <c r="E184" s="31"/>
      <c r="F184" s="26"/>
      <c r="G184" s="26"/>
      <c r="H184" s="117"/>
      <c r="I184" s="352"/>
      <c r="J184" s="11"/>
      <c r="K184" s="1"/>
      <c r="L184" s="133"/>
      <c r="M184" s="133"/>
      <c r="N184" s="133"/>
      <c r="O184" s="133"/>
      <c r="P184" s="133"/>
      <c r="Q184" s="1"/>
      <c r="R184" s="1"/>
      <c r="S184" s="1"/>
      <c r="T184" s="1"/>
      <c r="U184" s="1"/>
      <c r="V184" s="1"/>
      <c r="W184" s="1"/>
      <c r="X184" s="1"/>
      <c r="Y184" s="1"/>
      <c r="Z184" s="1"/>
    </row>
    <row r="185" spans="1:26" ht="12.75" customHeight="1" x14ac:dyDescent="0.15">
      <c r="B185" s="357"/>
      <c r="C185" s="346" t="s">
        <v>155</v>
      </c>
      <c r="D185" s="345"/>
      <c r="E185" s="22" t="s">
        <v>490</v>
      </c>
      <c r="F185" s="18">
        <v>2</v>
      </c>
      <c r="G185" s="18">
        <f>IFERROR(VLOOKUP(E185,AnswerCTBL,2,FALSE),0)</f>
        <v>0.2</v>
      </c>
      <c r="H185" s="104"/>
      <c r="I185" s="422"/>
      <c r="J185" s="11"/>
      <c r="K185" s="1"/>
      <c r="L185" s="133"/>
      <c r="M185" s="133"/>
      <c r="N185" s="133"/>
      <c r="O185" s="133"/>
      <c r="P185" s="133"/>
      <c r="Q185" s="1"/>
      <c r="R185" s="1"/>
      <c r="S185" s="1"/>
      <c r="T185" s="1"/>
      <c r="U185" s="1"/>
      <c r="V185" s="1"/>
      <c r="W185" s="1"/>
      <c r="X185" s="1"/>
      <c r="Y185" s="1"/>
      <c r="Z185" s="1"/>
    </row>
    <row r="186" spans="1:26" ht="12.75" customHeight="1" x14ac:dyDescent="0.15">
      <c r="A186"/>
      <c r="B186" s="357"/>
      <c r="C186" s="209" t="s">
        <v>370</v>
      </c>
      <c r="D186" s="20" t="s">
        <v>156</v>
      </c>
      <c r="E186" s="29"/>
      <c r="F186" s="24"/>
      <c r="G186" s="24"/>
      <c r="H186" s="118"/>
      <c r="I186" s="351"/>
      <c r="J186" s="11"/>
      <c r="K186" s="1"/>
      <c r="L186" s="133"/>
      <c r="M186" s="133"/>
      <c r="N186" s="133"/>
      <c r="O186" s="133"/>
      <c r="P186" s="133"/>
      <c r="Q186" s="1"/>
      <c r="R186" s="1"/>
      <c r="S186" s="1"/>
      <c r="T186" s="1"/>
      <c r="U186" s="1"/>
      <c r="V186" s="1"/>
      <c r="W186" s="1"/>
      <c r="X186" s="1"/>
      <c r="Y186" s="1"/>
      <c r="Z186" s="1"/>
    </row>
    <row r="187" spans="1:26" ht="12.75" customHeight="1" x14ac:dyDescent="0.15">
      <c r="A187"/>
      <c r="B187" s="357"/>
      <c r="C187" s="210" t="s">
        <v>370</v>
      </c>
      <c r="D187" s="19" t="s">
        <v>157</v>
      </c>
      <c r="E187" s="30"/>
      <c r="F187" s="25"/>
      <c r="G187" s="25"/>
      <c r="H187" s="116"/>
      <c r="I187" s="351"/>
      <c r="J187" s="11"/>
      <c r="K187" s="1"/>
      <c r="L187" s="133"/>
      <c r="M187" s="133"/>
      <c r="N187" s="133"/>
      <c r="O187" s="133"/>
      <c r="P187" s="133"/>
      <c r="Q187" s="1"/>
      <c r="R187" s="1"/>
      <c r="S187" s="1"/>
      <c r="T187" s="1"/>
      <c r="U187" s="1"/>
      <c r="V187" s="1"/>
      <c r="W187" s="1"/>
      <c r="X187" s="1"/>
      <c r="Y187" s="1"/>
      <c r="Z187" s="1"/>
    </row>
    <row r="188" spans="1:26" ht="12.75" customHeight="1" x14ac:dyDescent="0.15">
      <c r="A188"/>
      <c r="B188" s="357"/>
      <c r="C188" s="210" t="s">
        <v>370</v>
      </c>
      <c r="D188" s="19" t="s">
        <v>158</v>
      </c>
      <c r="E188" s="30"/>
      <c r="F188" s="25"/>
      <c r="G188" s="25"/>
      <c r="H188" s="116"/>
      <c r="I188" s="351"/>
      <c r="J188" s="11"/>
      <c r="K188" s="1"/>
      <c r="L188" s="133"/>
      <c r="M188" s="133"/>
      <c r="N188" s="133"/>
      <c r="O188" s="133"/>
      <c r="P188" s="133"/>
      <c r="Q188" s="1"/>
      <c r="R188" s="1"/>
      <c r="S188" s="1"/>
      <c r="T188" s="1"/>
      <c r="U188" s="1"/>
      <c r="V188" s="1"/>
      <c r="W188" s="1"/>
      <c r="X188" s="1"/>
      <c r="Y188" s="1"/>
      <c r="Z188" s="1"/>
    </row>
    <row r="189" spans="1:26" ht="12.75" customHeight="1" x14ac:dyDescent="0.15">
      <c r="A189"/>
      <c r="B189" s="399"/>
      <c r="C189" s="212"/>
      <c r="D189" s="21"/>
      <c r="E189" s="31"/>
      <c r="F189" s="26"/>
      <c r="G189" s="26"/>
      <c r="H189" s="117"/>
      <c r="I189" s="352"/>
      <c r="J189" s="11"/>
      <c r="K189" s="1"/>
      <c r="L189" s="133"/>
      <c r="M189" s="133"/>
      <c r="N189" s="133"/>
      <c r="O189" s="133"/>
      <c r="P189" s="133"/>
      <c r="Q189" s="1"/>
      <c r="R189" s="1"/>
      <c r="S189" s="1"/>
      <c r="T189" s="1"/>
      <c r="U189" s="1"/>
      <c r="V189" s="1"/>
      <c r="W189" s="1"/>
      <c r="X189" s="1"/>
      <c r="Y189" s="1"/>
      <c r="Z189" s="1"/>
    </row>
    <row r="190" spans="1:26" ht="12.75" customHeight="1" x14ac:dyDescent="0.15">
      <c r="A190"/>
      <c r="B190" s="362"/>
      <c r="C190" s="363"/>
      <c r="D190" s="363"/>
      <c r="E190" s="363"/>
      <c r="F190" s="363"/>
      <c r="G190" s="363"/>
      <c r="H190" s="363"/>
      <c r="I190" s="364"/>
      <c r="J190" s="11"/>
      <c r="K190" s="1"/>
      <c r="L190" s="133"/>
      <c r="M190" s="133"/>
      <c r="N190" s="133"/>
      <c r="O190" s="133"/>
      <c r="P190" s="133"/>
      <c r="Q190" s="1"/>
      <c r="R190" s="1"/>
      <c r="S190" s="1"/>
      <c r="T190" s="1"/>
      <c r="U190" s="1"/>
      <c r="V190" s="1"/>
      <c r="W190" s="1"/>
      <c r="X190" s="1"/>
      <c r="Y190" s="1"/>
      <c r="Z190" s="1"/>
    </row>
    <row r="191" spans="1:26" ht="12.75" customHeight="1" x14ac:dyDescent="0.15">
      <c r="A191"/>
      <c r="B191" s="356" t="s">
        <v>159</v>
      </c>
      <c r="C191" s="349" t="s">
        <v>160</v>
      </c>
      <c r="D191" s="348"/>
      <c r="E191" s="5" t="s">
        <v>490</v>
      </c>
      <c r="F191" s="18">
        <v>3</v>
      </c>
      <c r="G191" s="18">
        <f>IFERROR(VLOOKUP(E191,AnswerCTBL,2,FALSE),0)</f>
        <v>0.2</v>
      </c>
      <c r="H191" s="104">
        <f>IFERROR(AVERAGE(G191,G195,G199),0)</f>
        <v>0.13333333333333333</v>
      </c>
      <c r="I191" s="422"/>
      <c r="J191" s="11"/>
      <c r="K191" s="1"/>
      <c r="L191" s="133"/>
      <c r="M191" s="133"/>
      <c r="N191" s="133"/>
      <c r="O191" s="133"/>
      <c r="P191" s="133"/>
      <c r="Q191" s="1"/>
      <c r="R191" s="1"/>
      <c r="S191" s="1"/>
      <c r="T191" s="1"/>
      <c r="U191" s="1"/>
      <c r="V191" s="1"/>
      <c r="W191" s="1"/>
      <c r="X191" s="1"/>
      <c r="Y191" s="1"/>
      <c r="Z191" s="1"/>
    </row>
    <row r="192" spans="1:26" ht="12.75" customHeight="1" x14ac:dyDescent="0.15">
      <c r="A192"/>
      <c r="B192" s="357"/>
      <c r="C192" s="209" t="s">
        <v>370</v>
      </c>
      <c r="D192" s="20" t="s">
        <v>161</v>
      </c>
      <c r="E192" s="29"/>
      <c r="F192" s="24"/>
      <c r="G192" s="24"/>
      <c r="H192" s="118"/>
      <c r="I192" s="351"/>
      <c r="J192" s="11"/>
      <c r="K192" s="1"/>
      <c r="L192" s="133"/>
      <c r="M192" s="133"/>
      <c r="N192" s="133"/>
      <c r="O192" s="133"/>
      <c r="P192" s="133"/>
      <c r="Q192" s="1"/>
      <c r="R192" s="1"/>
      <c r="S192" s="1"/>
      <c r="T192" s="1"/>
      <c r="U192" s="1"/>
      <c r="V192" s="1"/>
      <c r="W192" s="1"/>
      <c r="X192" s="1"/>
      <c r="Y192" s="1"/>
      <c r="Z192" s="1"/>
    </row>
    <row r="193" spans="1:26" ht="12.75" customHeight="1" x14ac:dyDescent="0.15">
      <c r="A193"/>
      <c r="B193" s="357"/>
      <c r="C193" s="210" t="s">
        <v>370</v>
      </c>
      <c r="D193" s="19" t="s">
        <v>162</v>
      </c>
      <c r="E193" s="30"/>
      <c r="F193" s="25"/>
      <c r="G193" s="25"/>
      <c r="H193" s="116"/>
      <c r="I193" s="351"/>
      <c r="J193" s="11"/>
      <c r="K193" s="1"/>
      <c r="L193" s="133"/>
      <c r="M193" s="133"/>
      <c r="N193" s="133"/>
      <c r="O193" s="133"/>
      <c r="P193" s="133"/>
      <c r="Q193" s="1"/>
      <c r="R193" s="1"/>
      <c r="S193" s="1"/>
      <c r="T193" s="1"/>
      <c r="U193" s="1"/>
      <c r="V193" s="1"/>
      <c r="W193" s="1"/>
      <c r="X193" s="1"/>
      <c r="Y193" s="1"/>
      <c r="Z193" s="1"/>
    </row>
    <row r="194" spans="1:26" ht="12.75" customHeight="1" x14ac:dyDescent="0.15">
      <c r="A194"/>
      <c r="B194" s="357"/>
      <c r="C194" s="212"/>
      <c r="D194" s="21"/>
      <c r="E194" s="31"/>
      <c r="F194" s="26"/>
      <c r="G194" s="26"/>
      <c r="H194" s="117"/>
      <c r="I194" s="352"/>
      <c r="J194" s="11"/>
      <c r="K194" s="1"/>
      <c r="L194" s="133"/>
      <c r="M194" s="133"/>
      <c r="N194" s="133"/>
      <c r="O194" s="133"/>
      <c r="P194" s="133"/>
      <c r="Q194" s="1"/>
      <c r="R194" s="1"/>
      <c r="S194" s="1"/>
      <c r="T194" s="1"/>
      <c r="U194" s="1"/>
      <c r="V194" s="1"/>
      <c r="W194" s="1"/>
      <c r="X194" s="1"/>
      <c r="Y194" s="1"/>
      <c r="Z194" s="1"/>
    </row>
    <row r="195" spans="1:26" ht="12.75" customHeight="1" x14ac:dyDescent="0.15">
      <c r="A195"/>
      <c r="B195" s="357"/>
      <c r="C195" s="346" t="s">
        <v>163</v>
      </c>
      <c r="D195" s="345"/>
      <c r="E195" s="22" t="s">
        <v>366</v>
      </c>
      <c r="F195" s="18">
        <v>4</v>
      </c>
      <c r="G195" s="18">
        <f>IFERROR(VLOOKUP(E195,AnswerCTBL,2,FALSE),0)</f>
        <v>0</v>
      </c>
      <c r="H195" s="104"/>
      <c r="I195" s="422"/>
      <c r="J195" s="11"/>
      <c r="K195" s="1"/>
      <c r="L195" s="133"/>
      <c r="M195" s="133"/>
      <c r="N195" s="133"/>
      <c r="O195" s="133"/>
      <c r="P195" s="133"/>
      <c r="Q195" s="1"/>
      <c r="R195" s="1"/>
      <c r="S195" s="1"/>
      <c r="T195" s="1"/>
      <c r="U195" s="1"/>
      <c r="V195" s="1"/>
      <c r="W195" s="1"/>
      <c r="X195" s="1"/>
      <c r="Y195" s="1"/>
      <c r="Z195" s="1"/>
    </row>
    <row r="196" spans="1:26" ht="27" customHeight="1" x14ac:dyDescent="0.15">
      <c r="A196"/>
      <c r="B196" s="357"/>
      <c r="C196" s="209" t="s">
        <v>370</v>
      </c>
      <c r="D196" s="20" t="s">
        <v>164</v>
      </c>
      <c r="E196" s="29"/>
      <c r="F196" s="24"/>
      <c r="G196" s="24"/>
      <c r="H196" s="118"/>
      <c r="I196" s="351"/>
      <c r="J196" s="11"/>
      <c r="K196" s="1"/>
      <c r="L196" s="133"/>
      <c r="M196" s="133"/>
      <c r="N196" s="133"/>
      <c r="O196" s="133"/>
      <c r="P196" s="133"/>
      <c r="Q196" s="1"/>
      <c r="R196" s="1"/>
      <c r="S196" s="1"/>
      <c r="T196" s="1"/>
      <c r="U196" s="1"/>
      <c r="V196" s="1"/>
      <c r="W196" s="1"/>
      <c r="X196" s="1"/>
      <c r="Y196" s="1"/>
      <c r="Z196" s="1"/>
    </row>
    <row r="197" spans="1:26" ht="12" customHeight="1" x14ac:dyDescent="0.15">
      <c r="A197"/>
      <c r="B197" s="357"/>
      <c r="C197" s="210" t="s">
        <v>370</v>
      </c>
      <c r="D197" s="19" t="s">
        <v>165</v>
      </c>
      <c r="E197" s="30"/>
      <c r="F197" s="25"/>
      <c r="G197" s="25"/>
      <c r="H197" s="116"/>
      <c r="I197" s="351"/>
      <c r="J197" s="11"/>
      <c r="K197" s="1"/>
      <c r="L197" s="133"/>
      <c r="M197" s="133"/>
      <c r="N197" s="133"/>
      <c r="O197" s="133"/>
      <c r="P197" s="133"/>
      <c r="Q197" s="1"/>
      <c r="R197" s="1"/>
      <c r="S197" s="1"/>
      <c r="T197" s="1"/>
      <c r="U197" s="1"/>
      <c r="V197" s="1"/>
      <c r="W197" s="1"/>
      <c r="X197" s="1"/>
      <c r="Y197" s="1"/>
      <c r="Z197" s="1"/>
    </row>
    <row r="198" spans="1:26" ht="12.75" customHeight="1" x14ac:dyDescent="0.15">
      <c r="A198"/>
      <c r="B198" s="357"/>
      <c r="C198" s="212"/>
      <c r="D198" s="21"/>
      <c r="E198" s="31"/>
      <c r="F198" s="26"/>
      <c r="G198" s="26"/>
      <c r="H198" s="117"/>
      <c r="I198" s="352"/>
      <c r="J198" s="11"/>
      <c r="K198" s="1"/>
      <c r="L198" s="133"/>
      <c r="M198" s="133"/>
      <c r="N198" s="133"/>
      <c r="O198" s="133"/>
      <c r="P198" s="133"/>
      <c r="Q198" s="1"/>
      <c r="R198" s="1"/>
      <c r="S198" s="1"/>
      <c r="T198" s="1"/>
      <c r="U198" s="1"/>
      <c r="V198" s="1"/>
      <c r="W198" s="1"/>
      <c r="X198" s="1"/>
      <c r="Y198" s="1"/>
      <c r="Z198" s="1"/>
    </row>
    <row r="199" spans="1:26" ht="12.75" customHeight="1" x14ac:dyDescent="0.15">
      <c r="A199"/>
      <c r="B199" s="357"/>
      <c r="C199" s="346" t="s">
        <v>166</v>
      </c>
      <c r="D199" s="345"/>
      <c r="E199" s="22" t="s">
        <v>490</v>
      </c>
      <c r="F199" s="18">
        <v>5</v>
      </c>
      <c r="G199" s="18">
        <f>IFERROR(VLOOKUP(E199,AnswerCTBL,2,FALSE),0)</f>
        <v>0.2</v>
      </c>
      <c r="H199" s="104"/>
      <c r="I199" s="350"/>
      <c r="J199" s="11"/>
      <c r="K199" s="1"/>
      <c r="L199" s="133"/>
      <c r="M199" s="133"/>
      <c r="N199" s="133"/>
      <c r="O199" s="133"/>
      <c r="P199" s="133"/>
      <c r="Q199" s="1"/>
      <c r="R199" s="1"/>
      <c r="S199" s="1"/>
      <c r="T199" s="1"/>
      <c r="U199" s="1"/>
      <c r="V199" s="1"/>
      <c r="W199" s="1"/>
      <c r="X199" s="1"/>
      <c r="Y199" s="1"/>
      <c r="Z199" s="1"/>
    </row>
    <row r="200" spans="1:26" ht="12.75" customHeight="1" x14ac:dyDescent="0.15">
      <c r="A200"/>
      <c r="B200" s="357"/>
      <c r="C200" s="209" t="s">
        <v>370</v>
      </c>
      <c r="D200" s="20" t="s">
        <v>167</v>
      </c>
      <c r="E200" s="29"/>
      <c r="F200" s="24"/>
      <c r="G200" s="24"/>
      <c r="H200" s="118"/>
      <c r="I200" s="351"/>
      <c r="J200" s="11"/>
      <c r="K200" s="1"/>
      <c r="L200" s="133"/>
      <c r="M200" s="133"/>
      <c r="N200" s="133"/>
      <c r="O200" s="133"/>
      <c r="P200" s="133"/>
      <c r="Q200" s="1"/>
      <c r="R200" s="1"/>
      <c r="S200" s="1"/>
      <c r="T200" s="1"/>
      <c r="U200" s="1"/>
      <c r="V200" s="1"/>
      <c r="W200" s="1"/>
      <c r="X200" s="1"/>
      <c r="Y200" s="1"/>
      <c r="Z200" s="1"/>
    </row>
    <row r="201" spans="1:26" ht="12.75" customHeight="1" x14ac:dyDescent="0.15">
      <c r="A201"/>
      <c r="B201" s="399"/>
      <c r="C201" s="212"/>
      <c r="D201" s="21"/>
      <c r="E201" s="31"/>
      <c r="F201" s="26"/>
      <c r="G201" s="26"/>
      <c r="H201" s="117"/>
      <c r="I201" s="352"/>
      <c r="J201" s="11"/>
      <c r="K201" s="1"/>
      <c r="L201" s="133"/>
      <c r="M201" s="133"/>
      <c r="N201" s="133"/>
      <c r="O201" s="133"/>
      <c r="P201" s="133"/>
      <c r="Q201" s="1"/>
      <c r="R201" s="1"/>
      <c r="S201" s="1"/>
      <c r="T201" s="1"/>
      <c r="U201" s="1"/>
      <c r="V201" s="1"/>
      <c r="W201" s="1"/>
      <c r="X201" s="1"/>
      <c r="Y201" s="1"/>
      <c r="Z201" s="1"/>
    </row>
    <row r="202" spans="1:26" ht="12.75" customHeight="1" x14ac:dyDescent="0.15">
      <c r="A202"/>
      <c r="B202" s="409"/>
      <c r="C202" s="363"/>
      <c r="D202" s="363"/>
      <c r="E202" s="363"/>
      <c r="F202" s="363"/>
      <c r="G202" s="363"/>
      <c r="H202" s="363"/>
      <c r="I202" s="410"/>
      <c r="J202" s="11"/>
      <c r="K202" s="1"/>
      <c r="L202" s="133"/>
      <c r="M202" s="133"/>
      <c r="N202" s="133"/>
      <c r="O202" s="133"/>
      <c r="P202" s="133"/>
      <c r="Q202" s="1"/>
      <c r="R202" s="1"/>
      <c r="S202" s="1"/>
      <c r="T202" s="1"/>
      <c r="U202" s="1"/>
      <c r="V202" s="1"/>
      <c r="W202" s="1"/>
      <c r="X202" s="1"/>
      <c r="Y202" s="1"/>
      <c r="Z202" s="1"/>
    </row>
    <row r="203" spans="1:26" ht="12.75" customHeight="1" x14ac:dyDescent="0.15">
      <c r="A203"/>
      <c r="B203" s="356" t="s">
        <v>168</v>
      </c>
      <c r="C203" s="349" t="s">
        <v>169</v>
      </c>
      <c r="D203" s="348"/>
      <c r="E203" s="5" t="s">
        <v>490</v>
      </c>
      <c r="F203" s="18">
        <v>6</v>
      </c>
      <c r="G203" s="18">
        <f>IFERROR(VLOOKUP(E203,AnswerCTBL,2,FALSE),0)</f>
        <v>0.2</v>
      </c>
      <c r="H203" s="104">
        <f>IFERROR(AVERAGE(G203,G207),0)</f>
        <v>0.2</v>
      </c>
      <c r="I203" s="350"/>
      <c r="J203" s="11"/>
      <c r="K203" s="1"/>
      <c r="L203" s="133"/>
      <c r="M203" s="133"/>
      <c r="N203" s="133"/>
      <c r="O203" s="133"/>
      <c r="P203" s="133"/>
      <c r="Q203" s="1"/>
      <c r="R203" s="1"/>
      <c r="S203" s="1"/>
      <c r="T203" s="1"/>
      <c r="U203" s="1"/>
      <c r="V203" s="1"/>
      <c r="W203" s="1"/>
      <c r="X203" s="1"/>
      <c r="Y203" s="1"/>
      <c r="Z203" s="1"/>
    </row>
    <row r="204" spans="1:26" ht="12.75" customHeight="1" x14ac:dyDescent="0.15">
      <c r="A204"/>
      <c r="B204" s="357"/>
      <c r="C204" s="209" t="s">
        <v>370</v>
      </c>
      <c r="D204" s="20" t="s">
        <v>170</v>
      </c>
      <c r="E204" s="29"/>
      <c r="F204" s="24"/>
      <c r="G204" s="24"/>
      <c r="H204" s="118"/>
      <c r="I204" s="351"/>
      <c r="J204" s="11"/>
      <c r="K204" s="1"/>
      <c r="L204" s="133"/>
      <c r="M204" s="133"/>
      <c r="N204" s="133"/>
      <c r="O204" s="133"/>
      <c r="P204" s="133"/>
      <c r="Q204" s="1"/>
      <c r="R204" s="1"/>
      <c r="S204" s="1"/>
      <c r="T204" s="1"/>
      <c r="U204" s="1"/>
      <c r="V204" s="1"/>
      <c r="W204" s="1"/>
      <c r="X204" s="1"/>
      <c r="Y204" s="1"/>
      <c r="Z204" s="1"/>
    </row>
    <row r="205" spans="1:26" ht="12.75" customHeight="1" x14ac:dyDescent="0.15">
      <c r="A205"/>
      <c r="B205" s="357"/>
      <c r="C205" s="210" t="s">
        <v>370</v>
      </c>
      <c r="D205" s="19" t="s">
        <v>171</v>
      </c>
      <c r="E205" s="30"/>
      <c r="F205" s="25"/>
      <c r="G205" s="25"/>
      <c r="H205" s="116"/>
      <c r="I205" s="351"/>
      <c r="J205" s="11"/>
      <c r="K205" s="1"/>
      <c r="L205" s="133"/>
      <c r="M205" s="133"/>
      <c r="N205" s="133"/>
      <c r="O205" s="133"/>
      <c r="P205" s="133"/>
      <c r="Q205" s="1"/>
      <c r="R205" s="1"/>
      <c r="S205" s="1"/>
      <c r="T205" s="1"/>
      <c r="U205" s="1"/>
      <c r="V205" s="1"/>
      <c r="W205" s="1"/>
      <c r="X205" s="1"/>
      <c r="Y205" s="1"/>
      <c r="Z205" s="1"/>
    </row>
    <row r="206" spans="1:26" ht="12.75" customHeight="1" x14ac:dyDescent="0.15">
      <c r="A206"/>
      <c r="B206" s="357"/>
      <c r="C206" s="212"/>
      <c r="D206" s="21"/>
      <c r="E206" s="31"/>
      <c r="F206" s="26"/>
      <c r="G206" s="26"/>
      <c r="H206" s="117"/>
      <c r="I206" s="352"/>
      <c r="J206" s="11"/>
      <c r="K206" s="1"/>
      <c r="L206" s="133"/>
      <c r="M206" s="133"/>
      <c r="N206" s="133"/>
      <c r="O206" s="133"/>
      <c r="P206" s="133"/>
      <c r="Q206" s="1"/>
      <c r="R206" s="1"/>
      <c r="S206" s="1"/>
      <c r="T206" s="1"/>
      <c r="U206" s="1"/>
      <c r="V206" s="1"/>
      <c r="W206" s="1"/>
      <c r="X206" s="1"/>
      <c r="Y206" s="1"/>
      <c r="Z206" s="1"/>
    </row>
    <row r="207" spans="1:26" ht="12.75" customHeight="1" x14ac:dyDescent="0.15">
      <c r="A207"/>
      <c r="B207" s="357"/>
      <c r="C207" s="346" t="s">
        <v>412</v>
      </c>
      <c r="D207" s="345"/>
      <c r="E207" s="22" t="s">
        <v>490</v>
      </c>
      <c r="F207" s="18">
        <v>7</v>
      </c>
      <c r="G207" s="18">
        <f>IFERROR(VLOOKUP(E207,AnswerCTBL,2,FALSE),0)</f>
        <v>0.2</v>
      </c>
      <c r="H207" s="104"/>
      <c r="I207" s="350"/>
      <c r="J207" s="11"/>
      <c r="K207" s="1"/>
      <c r="L207" s="133"/>
      <c r="M207" s="133"/>
      <c r="N207" s="133"/>
      <c r="O207" s="133"/>
      <c r="P207" s="133"/>
      <c r="Q207" s="1"/>
      <c r="R207" s="1"/>
      <c r="S207" s="1"/>
      <c r="T207" s="1"/>
      <c r="U207" s="1"/>
      <c r="V207" s="1"/>
      <c r="W207" s="1"/>
      <c r="X207" s="1"/>
      <c r="Y207" s="1"/>
      <c r="Z207" s="1"/>
    </row>
    <row r="208" spans="1:26" ht="27" customHeight="1" x14ac:dyDescent="0.15">
      <c r="A208"/>
      <c r="B208" s="357"/>
      <c r="C208" s="209" t="s">
        <v>370</v>
      </c>
      <c r="D208" s="20" t="s">
        <v>172</v>
      </c>
      <c r="E208" s="29"/>
      <c r="F208" s="24"/>
      <c r="G208" s="24"/>
      <c r="H208" s="118"/>
      <c r="I208" s="351"/>
      <c r="J208" s="11"/>
      <c r="K208" s="1"/>
      <c r="L208" s="133"/>
      <c r="M208" s="133"/>
      <c r="N208" s="133"/>
      <c r="O208" s="133"/>
      <c r="P208" s="133"/>
      <c r="Q208" s="1"/>
      <c r="R208" s="1"/>
      <c r="S208" s="1"/>
      <c r="T208" s="1"/>
      <c r="U208" s="1"/>
      <c r="V208" s="1"/>
      <c r="W208" s="1"/>
      <c r="X208" s="1"/>
      <c r="Y208" s="1"/>
      <c r="Z208" s="1"/>
    </row>
    <row r="209" spans="1:26" ht="12" customHeight="1" x14ac:dyDescent="0.15">
      <c r="A209"/>
      <c r="B209" s="357"/>
      <c r="C209" s="210" t="s">
        <v>370</v>
      </c>
      <c r="D209" s="19" t="s">
        <v>173</v>
      </c>
      <c r="E209" s="30"/>
      <c r="F209" s="25"/>
      <c r="G209" s="25"/>
      <c r="H209" s="116"/>
      <c r="I209" s="351"/>
      <c r="J209" s="11"/>
      <c r="K209" s="1"/>
      <c r="L209" s="133"/>
      <c r="M209" s="133"/>
      <c r="N209" s="133"/>
      <c r="O209" s="133"/>
      <c r="P209" s="133"/>
      <c r="Q209" s="1"/>
      <c r="R209" s="1"/>
      <c r="S209" s="1"/>
      <c r="T209" s="1"/>
      <c r="U209" s="1"/>
      <c r="V209" s="1"/>
      <c r="W209" s="1"/>
      <c r="X209" s="1"/>
      <c r="Y209" s="1"/>
      <c r="Z209" s="1"/>
    </row>
    <row r="210" spans="1:26" ht="13" customHeight="1" x14ac:dyDescent="0.15">
      <c r="A210"/>
      <c r="B210" s="357"/>
      <c r="C210" s="210" t="s">
        <v>370</v>
      </c>
      <c r="D210" s="19" t="s">
        <v>174</v>
      </c>
      <c r="E210" s="30"/>
      <c r="F210" s="25"/>
      <c r="G210" s="25"/>
      <c r="H210" s="116"/>
      <c r="I210" s="351"/>
      <c r="J210" s="11"/>
      <c r="K210" s="1"/>
      <c r="L210" s="133"/>
      <c r="M210" s="133"/>
      <c r="N210" s="133"/>
      <c r="O210" s="133"/>
      <c r="P210" s="133"/>
      <c r="Q210" s="1"/>
      <c r="R210" s="1"/>
      <c r="S210" s="1"/>
      <c r="T210" s="1"/>
      <c r="U210" s="1"/>
      <c r="V210" s="1"/>
      <c r="W210" s="1"/>
      <c r="X210" s="1"/>
      <c r="Y210" s="1"/>
      <c r="Z210" s="1"/>
    </row>
    <row r="211" spans="1:26" ht="28" x14ac:dyDescent="0.15">
      <c r="A211"/>
      <c r="B211" s="357"/>
      <c r="C211" s="210" t="s">
        <v>370</v>
      </c>
      <c r="D211" s="19" t="s">
        <v>175</v>
      </c>
      <c r="E211" s="30"/>
      <c r="F211" s="25"/>
      <c r="G211" s="25"/>
      <c r="H211" s="116"/>
      <c r="I211" s="351"/>
      <c r="J211" s="11"/>
      <c r="K211" s="1"/>
      <c r="L211" s="133"/>
      <c r="M211" s="133"/>
      <c r="N211" s="133"/>
      <c r="O211" s="133"/>
      <c r="P211" s="133"/>
      <c r="Q211" s="1"/>
      <c r="R211" s="1"/>
      <c r="S211" s="1"/>
      <c r="T211" s="1"/>
      <c r="U211" s="1"/>
      <c r="V211" s="1"/>
      <c r="W211" s="1"/>
      <c r="X211" s="1"/>
      <c r="Y211" s="1"/>
      <c r="Z211" s="1"/>
    </row>
    <row r="212" spans="1:26" ht="1" customHeight="1" x14ac:dyDescent="0.15">
      <c r="A212"/>
      <c r="B212" s="399"/>
      <c r="C212" s="212"/>
      <c r="D212" s="21"/>
      <c r="E212" s="31"/>
      <c r="F212" s="26"/>
      <c r="G212" s="26"/>
      <c r="H212" s="117"/>
      <c r="I212" s="352"/>
      <c r="J212" s="11"/>
      <c r="K212" s="1"/>
      <c r="L212" s="133"/>
      <c r="M212" s="133"/>
      <c r="N212" s="133"/>
      <c r="O212" s="133"/>
      <c r="P212" s="133"/>
      <c r="Q212" s="1"/>
      <c r="R212" s="1"/>
      <c r="S212" s="1"/>
      <c r="T212" s="1"/>
      <c r="U212" s="1"/>
      <c r="V212" s="1"/>
      <c r="W212" s="1"/>
      <c r="X212" s="1"/>
      <c r="Y212" s="1"/>
      <c r="Z212" s="1"/>
    </row>
    <row r="213" spans="1:26" ht="12.75" customHeight="1" x14ac:dyDescent="0.15">
      <c r="A213"/>
      <c r="B213" s="353" t="s">
        <v>176</v>
      </c>
      <c r="C213" s="354"/>
      <c r="D213" s="355"/>
      <c r="E213" s="78" t="s">
        <v>371</v>
      </c>
      <c r="F213" s="78"/>
      <c r="G213" s="78"/>
      <c r="H213" s="122"/>
      <c r="I213" s="77" t="s">
        <v>60</v>
      </c>
      <c r="J213" s="77" t="s">
        <v>368</v>
      </c>
      <c r="K213" s="1"/>
      <c r="L213" s="133"/>
      <c r="M213" s="133"/>
      <c r="N213" s="133"/>
      <c r="O213" s="133"/>
      <c r="P213" s="133"/>
      <c r="Q213" s="1"/>
      <c r="R213" s="1"/>
      <c r="S213" s="1"/>
      <c r="T213" s="1"/>
      <c r="U213" s="1"/>
      <c r="V213" s="1"/>
      <c r="W213" s="1"/>
      <c r="X213" s="1"/>
      <c r="Y213" s="1"/>
      <c r="Z213" s="1"/>
    </row>
    <row r="214" spans="1:26" ht="12.75" customHeight="1" x14ac:dyDescent="0.15">
      <c r="A214"/>
      <c r="B214" s="356" t="s">
        <v>177</v>
      </c>
      <c r="C214" s="349" t="s">
        <v>337</v>
      </c>
      <c r="D214" s="348"/>
      <c r="E214" s="5" t="s">
        <v>490</v>
      </c>
      <c r="F214" s="18">
        <v>8</v>
      </c>
      <c r="G214" s="18">
        <f>IFERROR(VLOOKUP(E214,AnswerCTBL,2,FALSE),0)</f>
        <v>0.2</v>
      </c>
      <c r="H214" s="104">
        <f>IFERROR(AVERAGE(G214,G220),0)</f>
        <v>0.2</v>
      </c>
      <c r="I214" s="350"/>
      <c r="J214" s="405">
        <f>SUM(H214,H226,H237)</f>
        <v>0.5</v>
      </c>
      <c r="K214" s="1"/>
      <c r="L214" s="133"/>
      <c r="M214" s="133"/>
      <c r="N214" s="133"/>
      <c r="O214" s="133"/>
      <c r="P214" s="133"/>
      <c r="Q214" s="1"/>
      <c r="R214" s="1"/>
      <c r="S214" s="1"/>
      <c r="T214" s="1"/>
      <c r="U214" s="1"/>
      <c r="V214" s="1"/>
      <c r="W214" s="1"/>
      <c r="X214" s="1"/>
      <c r="Y214" s="1"/>
      <c r="Z214" s="1"/>
    </row>
    <row r="215" spans="1:26" ht="12.75" customHeight="1" x14ac:dyDescent="0.15">
      <c r="A215"/>
      <c r="B215" s="357"/>
      <c r="C215" s="209" t="s">
        <v>370</v>
      </c>
      <c r="D215" s="20" t="s">
        <v>178</v>
      </c>
      <c r="E215" s="29"/>
      <c r="F215" s="24"/>
      <c r="G215" s="24"/>
      <c r="H215" s="118"/>
      <c r="I215" s="351"/>
      <c r="J215" s="406"/>
      <c r="K215" s="1"/>
      <c r="L215" s="133"/>
      <c r="M215" s="133"/>
      <c r="N215" s="133"/>
      <c r="O215" s="133"/>
      <c r="P215" s="133"/>
      <c r="Q215" s="1"/>
      <c r="R215" s="1"/>
      <c r="S215" s="1"/>
      <c r="T215" s="1"/>
      <c r="U215" s="1"/>
      <c r="V215" s="1"/>
      <c r="W215" s="1"/>
      <c r="X215" s="1"/>
      <c r="Y215" s="1"/>
      <c r="Z215" s="1"/>
    </row>
    <row r="216" spans="1:26" ht="12.75" customHeight="1" x14ac:dyDescent="0.15">
      <c r="A216"/>
      <c r="B216" s="357"/>
      <c r="C216" s="210" t="s">
        <v>370</v>
      </c>
      <c r="D216" s="19" t="s">
        <v>179</v>
      </c>
      <c r="E216" s="30"/>
      <c r="F216" s="25"/>
      <c r="G216" s="25"/>
      <c r="H216" s="116"/>
      <c r="I216" s="351"/>
      <c r="J216" s="406"/>
      <c r="K216" s="1"/>
      <c r="L216" s="133"/>
      <c r="M216" s="133"/>
      <c r="N216" s="133"/>
      <c r="O216" s="133"/>
      <c r="P216" s="133"/>
      <c r="Q216" s="1"/>
      <c r="R216" s="1"/>
      <c r="S216" s="1"/>
      <c r="T216" s="1"/>
      <c r="U216" s="1"/>
      <c r="V216" s="1"/>
      <c r="W216" s="1"/>
      <c r="X216" s="1"/>
      <c r="Y216" s="1"/>
      <c r="Z216" s="1"/>
    </row>
    <row r="217" spans="1:26" ht="12.75" customHeight="1" x14ac:dyDescent="0.15">
      <c r="A217"/>
      <c r="B217" s="357"/>
      <c r="C217" s="210" t="s">
        <v>370</v>
      </c>
      <c r="D217" s="19" t="s">
        <v>180</v>
      </c>
      <c r="E217" s="30"/>
      <c r="F217" s="25"/>
      <c r="G217" s="25"/>
      <c r="H217" s="116"/>
      <c r="I217" s="351"/>
      <c r="J217" s="406"/>
      <c r="K217" s="1"/>
      <c r="L217" s="133"/>
      <c r="M217" s="133"/>
      <c r="N217" s="133"/>
      <c r="O217" s="133"/>
      <c r="P217" s="133"/>
      <c r="Q217" s="1"/>
      <c r="R217" s="1"/>
      <c r="S217" s="1"/>
      <c r="T217" s="1"/>
      <c r="U217" s="1"/>
      <c r="V217" s="1"/>
      <c r="W217" s="1"/>
      <c r="X217" s="1"/>
      <c r="Y217" s="1"/>
      <c r="Z217" s="1"/>
    </row>
    <row r="218" spans="1:26" ht="12.75" customHeight="1" x14ac:dyDescent="0.15">
      <c r="A218"/>
      <c r="B218" s="357"/>
      <c r="C218" s="210" t="s">
        <v>370</v>
      </c>
      <c r="D218" s="19" t="s">
        <v>181</v>
      </c>
      <c r="E218" s="30"/>
      <c r="F218" s="25"/>
      <c r="G218" s="25"/>
      <c r="H218" s="116"/>
      <c r="I218" s="351"/>
      <c r="J218" s="408"/>
      <c r="K218" s="1"/>
      <c r="L218" s="133"/>
      <c r="M218" s="133"/>
      <c r="N218" s="133"/>
      <c r="O218" s="133"/>
      <c r="P218" s="133"/>
      <c r="Q218" s="1"/>
      <c r="R218" s="1"/>
      <c r="S218" s="1"/>
      <c r="T218" s="1"/>
      <c r="U218" s="1"/>
      <c r="V218" s="1"/>
      <c r="W218" s="1"/>
      <c r="X218" s="1"/>
      <c r="Y218" s="1"/>
      <c r="Z218" s="1"/>
    </row>
    <row r="219" spans="1:26" ht="12.75" customHeight="1" x14ac:dyDescent="0.15">
      <c r="A219"/>
      <c r="B219" s="357"/>
      <c r="C219" s="212"/>
      <c r="D219" s="21"/>
      <c r="E219" s="31"/>
      <c r="F219" s="26"/>
      <c r="G219" s="26"/>
      <c r="H219" s="117"/>
      <c r="I219" s="352"/>
      <c r="J219" s="11"/>
      <c r="K219" s="1"/>
      <c r="L219" s="133"/>
      <c r="M219" s="133"/>
      <c r="N219" s="133"/>
      <c r="O219" s="133"/>
      <c r="P219" s="133"/>
      <c r="Q219" s="1"/>
      <c r="R219" s="1"/>
      <c r="S219" s="1"/>
      <c r="T219" s="1"/>
      <c r="U219" s="1"/>
      <c r="V219" s="1"/>
      <c r="W219" s="1"/>
      <c r="X219" s="1"/>
      <c r="Y219" s="1"/>
      <c r="Z219" s="1"/>
    </row>
    <row r="220" spans="1:26" ht="12.75" customHeight="1" x14ac:dyDescent="0.15">
      <c r="A220"/>
      <c r="B220" s="357"/>
      <c r="C220" s="346" t="s">
        <v>182</v>
      </c>
      <c r="D220" s="345"/>
      <c r="E220" s="22" t="s">
        <v>494</v>
      </c>
      <c r="F220" s="18">
        <v>9</v>
      </c>
      <c r="G220" s="18">
        <f>IFERROR(VLOOKUP(E220,AnswerFTBL,2,FALSE),0)</f>
        <v>0.2</v>
      </c>
      <c r="H220" s="104"/>
      <c r="I220" s="350"/>
      <c r="J220" s="11"/>
      <c r="K220" s="1"/>
      <c r="L220" s="133"/>
      <c r="M220" s="133"/>
      <c r="N220" s="133"/>
      <c r="O220" s="133"/>
      <c r="P220" s="133"/>
      <c r="Q220" s="1"/>
      <c r="R220" s="1"/>
      <c r="S220" s="1"/>
      <c r="T220" s="1"/>
      <c r="U220" s="1"/>
      <c r="V220" s="1"/>
      <c r="W220" s="1"/>
      <c r="X220" s="1"/>
      <c r="Y220" s="1"/>
      <c r="Z220" s="1"/>
    </row>
    <row r="221" spans="1:26" ht="12.75" customHeight="1" x14ac:dyDescent="0.15">
      <c r="A221"/>
      <c r="B221" s="357"/>
      <c r="C221" s="209" t="s">
        <v>370</v>
      </c>
      <c r="D221" s="20" t="s">
        <v>183</v>
      </c>
      <c r="E221" s="29"/>
      <c r="F221" s="24"/>
      <c r="G221" s="24"/>
      <c r="H221" s="118"/>
      <c r="I221" s="351"/>
      <c r="J221" s="11"/>
      <c r="K221" s="1"/>
      <c r="L221" s="133"/>
      <c r="M221" s="133"/>
      <c r="N221" s="133"/>
      <c r="O221" s="133"/>
      <c r="P221" s="133"/>
      <c r="Q221" s="1"/>
      <c r="R221" s="1"/>
      <c r="S221" s="1"/>
      <c r="T221" s="1"/>
      <c r="U221" s="1"/>
      <c r="V221" s="1"/>
      <c r="W221" s="1"/>
      <c r="X221" s="1"/>
      <c r="Y221" s="1"/>
      <c r="Z221" s="1"/>
    </row>
    <row r="222" spans="1:26" ht="12.75" customHeight="1" x14ac:dyDescent="0.15">
      <c r="A222"/>
      <c r="B222" s="357"/>
      <c r="C222" s="210" t="s">
        <v>370</v>
      </c>
      <c r="D222" s="19" t="s">
        <v>184</v>
      </c>
      <c r="E222" s="30"/>
      <c r="F222" s="25"/>
      <c r="G222" s="25"/>
      <c r="H222" s="116"/>
      <c r="I222" s="351"/>
      <c r="J222" s="11"/>
      <c r="K222" s="1"/>
      <c r="L222" s="133"/>
      <c r="M222" s="133"/>
      <c r="N222" s="133"/>
      <c r="O222" s="133"/>
      <c r="P222" s="133"/>
      <c r="Q222" s="1"/>
      <c r="R222" s="1"/>
      <c r="S222" s="1"/>
      <c r="T222" s="1"/>
      <c r="U222" s="1"/>
      <c r="V222" s="1"/>
      <c r="W222" s="1"/>
      <c r="X222" s="1"/>
      <c r="Y222" s="1"/>
      <c r="Z222" s="1"/>
    </row>
    <row r="223" spans="1:26" ht="28" x14ac:dyDescent="0.15">
      <c r="A223"/>
      <c r="B223" s="357"/>
      <c r="C223" s="210" t="s">
        <v>370</v>
      </c>
      <c r="D223" s="19" t="s">
        <v>185</v>
      </c>
      <c r="E223" s="30"/>
      <c r="F223" s="25"/>
      <c r="G223" s="25"/>
      <c r="H223" s="116"/>
      <c r="I223" s="351"/>
      <c r="J223" s="11"/>
      <c r="K223" s="1"/>
      <c r="L223" s="133"/>
      <c r="M223" s="133"/>
      <c r="N223" s="133"/>
      <c r="O223" s="133"/>
      <c r="P223" s="133"/>
      <c r="Q223" s="1"/>
      <c r="R223" s="1"/>
      <c r="S223" s="1"/>
      <c r="T223" s="1"/>
      <c r="U223" s="1"/>
      <c r="V223" s="1"/>
      <c r="W223" s="1"/>
      <c r="X223" s="1"/>
      <c r="Y223" s="1"/>
      <c r="Z223" s="1"/>
    </row>
    <row r="224" spans="1:26" ht="12.75" customHeight="1" x14ac:dyDescent="0.15">
      <c r="A224"/>
      <c r="B224" s="399"/>
      <c r="C224" s="212"/>
      <c r="D224" s="21"/>
      <c r="E224" s="31"/>
      <c r="F224" s="26"/>
      <c r="G224" s="26"/>
      <c r="H224" s="117"/>
      <c r="I224" s="352"/>
      <c r="J224" s="11"/>
      <c r="K224" s="1"/>
      <c r="L224" s="133"/>
      <c r="M224" s="133"/>
      <c r="N224" s="133"/>
      <c r="O224" s="133"/>
      <c r="P224" s="133"/>
      <c r="Q224" s="1"/>
      <c r="R224" s="1"/>
      <c r="S224" s="1"/>
      <c r="T224" s="1"/>
      <c r="U224" s="1"/>
      <c r="V224" s="1"/>
      <c r="W224" s="1"/>
      <c r="X224" s="1"/>
      <c r="Y224" s="1"/>
      <c r="Z224" s="1"/>
    </row>
    <row r="225" spans="1:26" ht="12.75" customHeight="1" x14ac:dyDescent="0.15">
      <c r="A225"/>
      <c r="B225" s="409"/>
      <c r="C225" s="363"/>
      <c r="D225" s="363"/>
      <c r="E225" s="363"/>
      <c r="F225" s="363"/>
      <c r="G225" s="363"/>
      <c r="H225" s="363"/>
      <c r="I225" s="410"/>
      <c r="J225" s="11"/>
      <c r="K225" s="1"/>
      <c r="L225" s="133"/>
      <c r="M225" s="133"/>
      <c r="N225" s="133"/>
      <c r="O225" s="133"/>
      <c r="P225" s="133"/>
      <c r="Q225" s="1"/>
      <c r="R225" s="1"/>
      <c r="S225" s="1"/>
      <c r="T225" s="1"/>
      <c r="U225" s="1"/>
      <c r="V225" s="1"/>
      <c r="W225" s="1"/>
      <c r="X225" s="1"/>
      <c r="Y225" s="1"/>
      <c r="Z225" s="1"/>
    </row>
    <row r="226" spans="1:26" ht="12.75" customHeight="1" x14ac:dyDescent="0.15">
      <c r="A226"/>
      <c r="B226" s="356" t="s">
        <v>186</v>
      </c>
      <c r="C226" s="349" t="s">
        <v>338</v>
      </c>
      <c r="D226" s="348"/>
      <c r="E226" s="5" t="s">
        <v>366</v>
      </c>
      <c r="F226" s="18">
        <v>10</v>
      </c>
      <c r="G226" s="18">
        <f>IFERROR(VLOOKUP(E226,AnswerCTBL,2,FALSE),0)</f>
        <v>0</v>
      </c>
      <c r="H226" s="104">
        <f>IFERROR(AVERAGE(G226,G233),0)</f>
        <v>0.1</v>
      </c>
      <c r="I226" s="350"/>
      <c r="J226" s="11"/>
      <c r="K226" s="1"/>
      <c r="L226" s="133"/>
      <c r="M226" s="133"/>
      <c r="N226" s="133"/>
      <c r="O226" s="133"/>
      <c r="P226" s="133"/>
      <c r="Q226" s="1"/>
      <c r="R226" s="1"/>
      <c r="S226" s="1"/>
      <c r="T226" s="1"/>
      <c r="U226" s="1"/>
      <c r="V226" s="1"/>
      <c r="W226" s="1"/>
      <c r="X226" s="1"/>
      <c r="Y226" s="1"/>
      <c r="Z226" s="1"/>
    </row>
    <row r="227" spans="1:26" ht="12.75" customHeight="1" x14ac:dyDescent="0.15">
      <c r="A227"/>
      <c r="B227" s="357"/>
      <c r="C227" s="209" t="s">
        <v>370</v>
      </c>
      <c r="D227" s="20" t="s">
        <v>187</v>
      </c>
      <c r="E227" s="29"/>
      <c r="F227" s="24"/>
      <c r="G227" s="24"/>
      <c r="H227" s="118"/>
      <c r="I227" s="351"/>
      <c r="J227" s="11"/>
      <c r="K227" s="1"/>
      <c r="L227" s="133"/>
      <c r="M227" s="133"/>
      <c r="N227" s="133"/>
      <c r="O227" s="133"/>
      <c r="P227" s="133"/>
      <c r="Q227" s="1"/>
      <c r="R227" s="1"/>
      <c r="S227" s="1"/>
      <c r="T227" s="1"/>
      <c r="U227" s="1"/>
      <c r="V227" s="1"/>
      <c r="W227" s="1"/>
      <c r="X227" s="1"/>
      <c r="Y227" s="1"/>
      <c r="Z227" s="1"/>
    </row>
    <row r="228" spans="1:26" ht="12.75" customHeight="1" x14ac:dyDescent="0.15">
      <c r="A228"/>
      <c r="B228" s="357"/>
      <c r="C228" s="210" t="s">
        <v>370</v>
      </c>
      <c r="D228" s="19" t="s">
        <v>188</v>
      </c>
      <c r="E228" s="30"/>
      <c r="F228" s="25"/>
      <c r="G228" s="25"/>
      <c r="H228" s="116"/>
      <c r="I228" s="351"/>
      <c r="J228" s="11"/>
      <c r="K228" s="1"/>
      <c r="L228" s="133"/>
      <c r="M228" s="133"/>
      <c r="N228" s="133"/>
      <c r="O228" s="133"/>
      <c r="P228" s="133"/>
      <c r="Q228" s="1"/>
      <c r="R228" s="1"/>
      <c r="S228" s="1"/>
      <c r="T228" s="1"/>
      <c r="U228" s="1"/>
      <c r="V228" s="1"/>
      <c r="W228" s="1"/>
      <c r="X228" s="1"/>
      <c r="Y228" s="1"/>
      <c r="Z228" s="1"/>
    </row>
    <row r="229" spans="1:26" ht="12.75" customHeight="1" x14ac:dyDescent="0.15">
      <c r="A229"/>
      <c r="B229" s="357"/>
      <c r="C229" s="210" t="s">
        <v>370</v>
      </c>
      <c r="D229" s="19" t="s">
        <v>189</v>
      </c>
      <c r="E229" s="30"/>
      <c r="F229" s="25"/>
      <c r="G229" s="25"/>
      <c r="H229" s="116"/>
      <c r="I229" s="351"/>
      <c r="J229" s="11"/>
      <c r="K229" s="1"/>
      <c r="L229" s="133"/>
      <c r="M229" s="133"/>
      <c r="N229" s="133"/>
      <c r="O229" s="133"/>
      <c r="P229" s="133"/>
      <c r="Q229" s="1"/>
      <c r="R229" s="1"/>
      <c r="S229" s="1"/>
      <c r="T229" s="1"/>
      <c r="U229" s="1"/>
      <c r="V229" s="1"/>
      <c r="W229" s="1"/>
      <c r="X229" s="1"/>
      <c r="Y229" s="1"/>
      <c r="Z229" s="1"/>
    </row>
    <row r="230" spans="1:26" ht="12.75" customHeight="1" x14ac:dyDescent="0.15">
      <c r="A230"/>
      <c r="B230" s="357"/>
      <c r="C230" s="210" t="s">
        <v>370</v>
      </c>
      <c r="D230" s="19" t="s">
        <v>190</v>
      </c>
      <c r="E230" s="30"/>
      <c r="F230" s="25"/>
      <c r="G230" s="25"/>
      <c r="H230" s="116"/>
      <c r="I230" s="351"/>
      <c r="J230" s="11"/>
      <c r="K230" s="1"/>
      <c r="L230" s="133"/>
      <c r="M230" s="133"/>
      <c r="N230" s="133"/>
      <c r="O230" s="133"/>
      <c r="P230" s="133"/>
      <c r="Q230" s="1"/>
      <c r="R230" s="1"/>
      <c r="S230" s="1"/>
      <c r="T230" s="1"/>
      <c r="U230" s="1"/>
      <c r="V230" s="1"/>
      <c r="W230" s="1"/>
      <c r="X230" s="1"/>
      <c r="Y230" s="1"/>
      <c r="Z230" s="1"/>
    </row>
    <row r="231" spans="1:26" ht="12.75" customHeight="1" x14ac:dyDescent="0.15">
      <c r="A231"/>
      <c r="B231" s="357"/>
      <c r="C231" s="210" t="s">
        <v>370</v>
      </c>
      <c r="D231" s="19" t="s">
        <v>191</v>
      </c>
      <c r="E231" s="30"/>
      <c r="F231" s="25"/>
      <c r="G231" s="25"/>
      <c r="H231" s="116"/>
      <c r="I231" s="351"/>
      <c r="J231" s="11"/>
      <c r="K231" s="1"/>
      <c r="L231" s="133"/>
      <c r="M231" s="133"/>
      <c r="N231" s="133"/>
      <c r="O231" s="133"/>
      <c r="P231" s="133"/>
      <c r="Q231" s="1"/>
      <c r="R231" s="1"/>
      <c r="S231" s="1"/>
      <c r="T231" s="1"/>
      <c r="U231" s="1"/>
      <c r="V231" s="1"/>
      <c r="W231" s="1"/>
      <c r="X231" s="1"/>
      <c r="Y231" s="1"/>
      <c r="Z231" s="1"/>
    </row>
    <row r="232" spans="1:26" ht="12.75" customHeight="1" x14ac:dyDescent="0.15">
      <c r="A232"/>
      <c r="B232" s="357"/>
      <c r="C232" s="212"/>
      <c r="D232" s="21"/>
      <c r="E232" s="31"/>
      <c r="F232" s="26"/>
      <c r="G232" s="26"/>
      <c r="H232" s="117"/>
      <c r="I232" s="352"/>
      <c r="J232" s="11"/>
      <c r="K232" s="1"/>
      <c r="L232" s="133"/>
      <c r="M232" s="133"/>
      <c r="N232" s="133"/>
      <c r="O232" s="133"/>
      <c r="P232" s="133"/>
      <c r="Q232" s="1"/>
      <c r="R232" s="1"/>
      <c r="S232" s="1"/>
      <c r="T232" s="1"/>
      <c r="U232" s="1"/>
      <c r="V232" s="1"/>
      <c r="W232" s="1"/>
      <c r="X232" s="1"/>
      <c r="Y232" s="1"/>
      <c r="Z232" s="1"/>
    </row>
    <row r="233" spans="1:26" ht="12.75" customHeight="1" x14ac:dyDescent="0.15">
      <c r="A233"/>
      <c r="B233" s="357"/>
      <c r="C233" s="346" t="s">
        <v>339</v>
      </c>
      <c r="D233" s="345"/>
      <c r="E233" s="22" t="s">
        <v>490</v>
      </c>
      <c r="F233" s="18">
        <v>11</v>
      </c>
      <c r="G233" s="18">
        <f>IFERROR(VLOOKUP(E233,AnswerCTBL,2,FALSE),0)</f>
        <v>0.2</v>
      </c>
      <c r="H233" s="104"/>
      <c r="I233" s="350"/>
      <c r="J233" s="11"/>
      <c r="K233" s="1"/>
      <c r="L233" s="133"/>
      <c r="M233" s="133"/>
      <c r="N233" s="133"/>
      <c r="O233" s="133"/>
      <c r="P233" s="133"/>
      <c r="Q233" s="1"/>
      <c r="R233" s="1"/>
      <c r="S233" s="1"/>
      <c r="T233" s="1"/>
      <c r="U233" s="1"/>
      <c r="V233" s="1"/>
      <c r="W233" s="1"/>
      <c r="X233" s="1"/>
      <c r="Y233" s="1"/>
      <c r="Z233" s="1"/>
    </row>
    <row r="234" spans="1:26" ht="28" x14ac:dyDescent="0.15">
      <c r="A234"/>
      <c r="B234" s="357"/>
      <c r="C234" s="209" t="s">
        <v>370</v>
      </c>
      <c r="D234" s="20" t="s">
        <v>192</v>
      </c>
      <c r="E234" s="29"/>
      <c r="F234" s="24"/>
      <c r="G234" s="24"/>
      <c r="H234" s="118"/>
      <c r="I234" s="351"/>
      <c r="J234" s="11"/>
      <c r="K234" s="1"/>
      <c r="L234" s="133"/>
      <c r="M234" s="133"/>
      <c r="N234" s="133"/>
      <c r="O234" s="133"/>
      <c r="P234" s="133"/>
      <c r="Q234" s="1"/>
      <c r="R234" s="1"/>
      <c r="S234" s="1"/>
      <c r="T234" s="1"/>
      <c r="U234" s="1"/>
      <c r="V234" s="1"/>
      <c r="W234" s="1"/>
      <c r="X234" s="1"/>
      <c r="Y234" s="1"/>
      <c r="Z234" s="1"/>
    </row>
    <row r="235" spans="1:26" ht="12.75" customHeight="1" x14ac:dyDescent="0.15">
      <c r="A235"/>
      <c r="B235" s="399"/>
      <c r="C235" s="212"/>
      <c r="D235" s="21"/>
      <c r="E235" s="31"/>
      <c r="F235" s="26"/>
      <c r="G235" s="26"/>
      <c r="H235" s="117"/>
      <c r="I235" s="352"/>
      <c r="J235" s="11"/>
      <c r="K235" s="1"/>
      <c r="L235" s="133"/>
      <c r="M235" s="133"/>
      <c r="N235" s="133"/>
      <c r="O235" s="133"/>
      <c r="P235" s="133"/>
      <c r="Q235" s="1"/>
      <c r="R235" s="1"/>
      <c r="S235" s="1"/>
      <c r="T235" s="1"/>
      <c r="U235" s="1"/>
      <c r="V235" s="1"/>
      <c r="W235" s="1"/>
      <c r="X235" s="1"/>
      <c r="Y235" s="1"/>
      <c r="Z235" s="1"/>
    </row>
    <row r="236" spans="1:26" ht="12.75" customHeight="1" x14ac:dyDescent="0.15">
      <c r="A236"/>
      <c r="B236" s="409"/>
      <c r="C236" s="363"/>
      <c r="D236" s="363"/>
      <c r="E236" s="363"/>
      <c r="F236" s="363"/>
      <c r="G236" s="363"/>
      <c r="H236" s="363"/>
      <c r="I236" s="410"/>
      <c r="J236" s="11"/>
      <c r="K236" s="1"/>
      <c r="L236" s="133"/>
      <c r="M236" s="133"/>
      <c r="N236" s="133"/>
      <c r="O236" s="133"/>
      <c r="P236" s="133"/>
      <c r="Q236" s="1"/>
      <c r="R236" s="1"/>
      <c r="S236" s="1"/>
      <c r="T236" s="1"/>
      <c r="U236" s="1"/>
      <c r="V236" s="1"/>
      <c r="W236" s="1"/>
      <c r="X236" s="1"/>
      <c r="Y236" s="1"/>
      <c r="Z236" s="1"/>
    </row>
    <row r="237" spans="1:26" ht="12.75" customHeight="1" x14ac:dyDescent="0.15">
      <c r="A237"/>
      <c r="B237" s="356" t="s">
        <v>193</v>
      </c>
      <c r="C237" s="349" t="s">
        <v>340</v>
      </c>
      <c r="D237" s="348"/>
      <c r="E237" s="5" t="s">
        <v>490</v>
      </c>
      <c r="F237" s="18">
        <v>12</v>
      </c>
      <c r="G237" s="18">
        <f>IFERROR(VLOOKUP(E237,AnswerCTBL,2,FALSE),0)</f>
        <v>0.2</v>
      </c>
      <c r="H237" s="104">
        <f>IFERROR(AVERAGE(G237,G240),0)</f>
        <v>0.2</v>
      </c>
      <c r="I237" s="350"/>
      <c r="J237" s="11"/>
      <c r="K237" s="1"/>
      <c r="L237" s="133"/>
      <c r="M237" s="133"/>
      <c r="N237" s="133"/>
      <c r="O237" s="133"/>
      <c r="P237" s="133"/>
      <c r="Q237" s="1"/>
      <c r="R237" s="1"/>
      <c r="S237" s="1"/>
      <c r="T237" s="1"/>
      <c r="U237" s="1"/>
      <c r="V237" s="1"/>
      <c r="W237" s="1"/>
      <c r="X237" s="1"/>
      <c r="Y237" s="1"/>
      <c r="Z237" s="1"/>
    </row>
    <row r="238" spans="1:26" ht="12.75" customHeight="1" x14ac:dyDescent="0.15">
      <c r="A238"/>
      <c r="B238" s="357"/>
      <c r="C238" s="209" t="s">
        <v>370</v>
      </c>
      <c r="D238" s="20" t="s">
        <v>194</v>
      </c>
      <c r="E238" s="29"/>
      <c r="F238" s="24"/>
      <c r="G238" s="24"/>
      <c r="H238" s="118"/>
      <c r="I238" s="351"/>
      <c r="J238" s="11"/>
      <c r="K238" s="1"/>
      <c r="L238" s="133"/>
      <c r="M238" s="133"/>
      <c r="N238" s="133"/>
      <c r="O238" s="133"/>
      <c r="P238" s="133"/>
      <c r="Q238" s="1"/>
      <c r="R238" s="1"/>
      <c r="S238" s="1"/>
      <c r="T238" s="1"/>
      <c r="U238" s="1"/>
      <c r="V238" s="1"/>
      <c r="W238" s="1"/>
      <c r="X238" s="1"/>
      <c r="Y238" s="1"/>
      <c r="Z238" s="1"/>
    </row>
    <row r="239" spans="1:26" ht="12.75" customHeight="1" x14ac:dyDescent="0.15">
      <c r="A239"/>
      <c r="B239" s="357"/>
      <c r="C239" s="212"/>
      <c r="D239" s="21"/>
      <c r="E239" s="31"/>
      <c r="F239" s="26"/>
      <c r="G239" s="26"/>
      <c r="H239" s="117"/>
      <c r="I239" s="352"/>
      <c r="J239" s="11"/>
      <c r="K239" s="1"/>
      <c r="L239" s="133"/>
      <c r="M239" s="133"/>
      <c r="N239" s="133"/>
      <c r="O239" s="133"/>
      <c r="P239" s="133"/>
      <c r="Q239" s="1"/>
      <c r="R239" s="1"/>
      <c r="S239" s="1"/>
      <c r="T239" s="1"/>
      <c r="U239" s="1"/>
      <c r="V239" s="1"/>
      <c r="W239" s="1"/>
      <c r="X239" s="1"/>
      <c r="Y239" s="1"/>
      <c r="Z239" s="1"/>
    </row>
    <row r="240" spans="1:26" ht="12.75" customHeight="1" x14ac:dyDescent="0.15">
      <c r="A240"/>
      <c r="B240" s="357"/>
      <c r="C240" s="346" t="s">
        <v>341</v>
      </c>
      <c r="D240" s="345"/>
      <c r="E240" s="22" t="s">
        <v>425</v>
      </c>
      <c r="F240" s="18">
        <v>13</v>
      </c>
      <c r="G240" s="18">
        <f>IFERROR(VLOOKUP(E240,AnswerDTBL,2,FALSE),0)</f>
        <v>0.2</v>
      </c>
      <c r="H240" s="104"/>
      <c r="I240" s="350"/>
      <c r="J240" s="11"/>
      <c r="K240" s="1"/>
      <c r="L240" s="133"/>
      <c r="M240" s="133"/>
      <c r="N240" s="133"/>
      <c r="O240" s="133"/>
      <c r="P240" s="133"/>
      <c r="Q240" s="1"/>
      <c r="R240" s="1"/>
      <c r="S240" s="1"/>
      <c r="T240" s="1"/>
      <c r="U240" s="1"/>
      <c r="V240" s="1"/>
      <c r="W240" s="1"/>
      <c r="X240" s="1"/>
      <c r="Y240" s="1"/>
      <c r="Z240" s="1"/>
    </row>
    <row r="241" spans="1:26" ht="12.75" customHeight="1" x14ac:dyDescent="0.15">
      <c r="A241"/>
      <c r="B241" s="357"/>
      <c r="C241" s="209" t="s">
        <v>370</v>
      </c>
      <c r="D241" s="20" t="s">
        <v>195</v>
      </c>
      <c r="E241" s="29"/>
      <c r="F241" s="24"/>
      <c r="G241" s="24"/>
      <c r="H241" s="118"/>
      <c r="I241" s="351"/>
      <c r="J241" s="11"/>
      <c r="K241" s="1"/>
      <c r="L241" s="133"/>
      <c r="M241" s="133"/>
      <c r="N241" s="133"/>
      <c r="O241" s="133"/>
      <c r="P241" s="133"/>
      <c r="Q241" s="1"/>
      <c r="R241" s="1"/>
      <c r="S241" s="1"/>
      <c r="T241" s="1"/>
      <c r="U241" s="1"/>
      <c r="V241" s="1"/>
      <c r="W241" s="1"/>
      <c r="X241" s="1"/>
      <c r="Y241" s="1"/>
      <c r="Z241" s="1"/>
    </row>
    <row r="242" spans="1:26" ht="12.75" customHeight="1" x14ac:dyDescent="0.15">
      <c r="A242"/>
      <c r="B242" s="357"/>
      <c r="C242" s="210" t="s">
        <v>370</v>
      </c>
      <c r="D242" s="19" t="s">
        <v>196</v>
      </c>
      <c r="E242" s="30"/>
      <c r="F242" s="25"/>
      <c r="G242" s="25"/>
      <c r="H242" s="116"/>
      <c r="I242" s="351"/>
      <c r="J242" s="11"/>
      <c r="K242" s="1"/>
      <c r="L242" s="133"/>
      <c r="M242" s="133"/>
      <c r="N242" s="133"/>
      <c r="O242" s="133"/>
      <c r="P242" s="133"/>
      <c r="Q242" s="1"/>
      <c r="R242" s="1"/>
      <c r="S242" s="1"/>
      <c r="T242" s="1"/>
      <c r="U242" s="1"/>
      <c r="V242" s="1"/>
      <c r="W242" s="1"/>
      <c r="X242" s="1"/>
      <c r="Y242" s="1"/>
      <c r="Z242" s="1"/>
    </row>
    <row r="243" spans="1:26" ht="12.75" customHeight="1" x14ac:dyDescent="0.15">
      <c r="A243"/>
      <c r="B243" s="357"/>
      <c r="C243" s="210" t="s">
        <v>370</v>
      </c>
      <c r="D243" s="19" t="s">
        <v>197</v>
      </c>
      <c r="E243" s="30"/>
      <c r="F243" s="25"/>
      <c r="G243" s="25"/>
      <c r="H243" s="116"/>
      <c r="I243" s="351"/>
      <c r="J243" s="11"/>
      <c r="K243" s="1"/>
      <c r="L243" s="133"/>
      <c r="M243" s="133"/>
      <c r="N243" s="133"/>
      <c r="O243" s="133"/>
      <c r="P243" s="133"/>
      <c r="Q243" s="1"/>
      <c r="R243" s="1"/>
      <c r="S243" s="1"/>
      <c r="T243" s="1"/>
      <c r="U243" s="1"/>
      <c r="V243" s="1"/>
      <c r="W243" s="1"/>
      <c r="X243" s="1"/>
      <c r="Y243" s="1"/>
      <c r="Z243" s="1"/>
    </row>
    <row r="244" spans="1:26" ht="12.75" customHeight="1" x14ac:dyDescent="0.15">
      <c r="A244"/>
      <c r="B244" s="357"/>
      <c r="C244" s="210" t="s">
        <v>370</v>
      </c>
      <c r="D244" s="19" t="s">
        <v>198</v>
      </c>
      <c r="E244" s="30"/>
      <c r="F244" s="25"/>
      <c r="G244" s="25"/>
      <c r="H244" s="116"/>
      <c r="I244" s="351"/>
      <c r="J244" s="11"/>
      <c r="K244" s="1"/>
      <c r="L244" s="133"/>
      <c r="M244" s="133"/>
      <c r="N244" s="133"/>
      <c r="O244" s="133"/>
      <c r="P244" s="133"/>
      <c r="Q244" s="1"/>
      <c r="R244" s="1"/>
      <c r="S244" s="1"/>
      <c r="T244" s="1"/>
      <c r="U244" s="1"/>
      <c r="V244" s="1"/>
      <c r="W244" s="1"/>
      <c r="X244" s="1"/>
      <c r="Y244" s="1"/>
      <c r="Z244" s="1"/>
    </row>
    <row r="245" spans="1:26" ht="12.75" customHeight="1" x14ac:dyDescent="0.15">
      <c r="A245"/>
      <c r="B245" s="399"/>
      <c r="C245" s="212"/>
      <c r="D245" s="21"/>
      <c r="E245" s="31"/>
      <c r="F245" s="26"/>
      <c r="G245" s="26"/>
      <c r="H245" s="117"/>
      <c r="I245" s="352"/>
      <c r="J245" s="11"/>
      <c r="K245" s="1"/>
      <c r="L245" s="133"/>
      <c r="M245" s="133"/>
      <c r="N245" s="133"/>
      <c r="O245" s="133"/>
      <c r="P245" s="133"/>
      <c r="Q245" s="1"/>
      <c r="R245" s="1"/>
      <c r="S245" s="1"/>
      <c r="T245" s="1"/>
      <c r="U245" s="1"/>
      <c r="V245" s="1"/>
      <c r="W245" s="1"/>
      <c r="X245" s="1"/>
      <c r="Y245" s="1"/>
      <c r="Z245" s="1"/>
    </row>
    <row r="246" spans="1:26" ht="12.75" customHeight="1" x14ac:dyDescent="0.15">
      <c r="A246"/>
      <c r="B246" s="353" t="s">
        <v>199</v>
      </c>
      <c r="C246" s="354"/>
      <c r="D246" s="355"/>
      <c r="E246" s="78" t="s">
        <v>371</v>
      </c>
      <c r="F246" s="78"/>
      <c r="G246" s="78"/>
      <c r="H246" s="122"/>
      <c r="I246" s="77" t="s">
        <v>60</v>
      </c>
      <c r="J246" s="77" t="s">
        <v>368</v>
      </c>
      <c r="K246" s="1"/>
      <c r="L246" s="133"/>
      <c r="M246" s="133"/>
      <c r="N246" s="133"/>
      <c r="O246" s="133"/>
      <c r="P246" s="133"/>
      <c r="Q246" s="1"/>
      <c r="R246" s="1"/>
      <c r="S246" s="1"/>
      <c r="T246" s="1"/>
      <c r="U246" s="1"/>
      <c r="V246" s="1"/>
      <c r="W246" s="1"/>
      <c r="X246" s="1"/>
      <c r="Y246" s="1"/>
      <c r="Z246" s="1"/>
    </row>
    <row r="247" spans="1:26" ht="12.75" customHeight="1" x14ac:dyDescent="0.15">
      <c r="A247"/>
      <c r="B247" s="356" t="s">
        <v>200</v>
      </c>
      <c r="C247" s="349" t="s">
        <v>201</v>
      </c>
      <c r="D247" s="348"/>
      <c r="E247" s="5" t="s">
        <v>366</v>
      </c>
      <c r="F247" s="18">
        <v>14</v>
      </c>
      <c r="G247" s="223">
        <f>IFERROR(VLOOKUP(E247,AnswerFTBL,2,FALSE),0)</f>
        <v>0</v>
      </c>
      <c r="H247" s="104">
        <f>IFERROR(AVERAGE(G248,G252),0)</f>
        <v>0.2</v>
      </c>
      <c r="I247" s="350"/>
      <c r="J247" s="405">
        <f>SUM(H247,H257,H270)</f>
        <v>0.5</v>
      </c>
      <c r="K247" s="1"/>
      <c r="L247" s="133"/>
      <c r="M247" s="133"/>
      <c r="N247" s="133"/>
      <c r="O247" s="133"/>
      <c r="P247" s="133"/>
      <c r="Q247" s="1"/>
      <c r="R247" s="1"/>
      <c r="S247" s="1"/>
      <c r="T247" s="1"/>
      <c r="U247" s="1"/>
      <c r="V247" s="1"/>
      <c r="W247" s="1"/>
      <c r="X247" s="1"/>
      <c r="Y247" s="1"/>
      <c r="Z247" s="1"/>
    </row>
    <row r="248" spans="1:26" ht="12.75" customHeight="1" x14ac:dyDescent="0.15">
      <c r="A248"/>
      <c r="B248" s="357"/>
      <c r="C248" s="209" t="s">
        <v>370</v>
      </c>
      <c r="D248" s="20" t="s">
        <v>202</v>
      </c>
      <c r="E248" s="29"/>
      <c r="F248" s="24"/>
      <c r="G248" s="25"/>
      <c r="H248" s="118"/>
      <c r="I248" s="351"/>
      <c r="J248" s="406"/>
      <c r="K248" s="1"/>
      <c r="L248" s="133"/>
      <c r="M248" s="133"/>
      <c r="N248" s="133"/>
      <c r="O248" s="133"/>
      <c r="P248" s="133"/>
      <c r="Q248" s="1"/>
      <c r="R248" s="1"/>
      <c r="S248" s="1"/>
      <c r="T248" s="1"/>
      <c r="U248" s="1"/>
      <c r="V248" s="1"/>
      <c r="W248" s="1"/>
      <c r="X248" s="1"/>
      <c r="Y248" s="1"/>
      <c r="Z248" s="1"/>
    </row>
    <row r="249" spans="1:26" ht="28" x14ac:dyDescent="0.15">
      <c r="A249"/>
      <c r="B249" s="357"/>
      <c r="C249" s="210" t="s">
        <v>370</v>
      </c>
      <c r="D249" s="19" t="s">
        <v>203</v>
      </c>
      <c r="E249" s="30"/>
      <c r="F249" s="25"/>
      <c r="G249" s="25"/>
      <c r="H249" s="116"/>
      <c r="I249" s="351"/>
      <c r="J249" s="406"/>
      <c r="K249" s="1"/>
      <c r="L249" s="133"/>
      <c r="M249" s="133"/>
      <c r="N249" s="133"/>
      <c r="O249" s="133"/>
      <c r="P249" s="133"/>
      <c r="Q249" s="1"/>
      <c r="R249" s="1"/>
      <c r="S249" s="1"/>
      <c r="T249" s="1"/>
      <c r="U249" s="1"/>
      <c r="V249" s="1"/>
      <c r="W249" s="1"/>
      <c r="X249" s="1"/>
      <c r="Y249" s="1"/>
      <c r="Z249" s="1"/>
    </row>
    <row r="250" spans="1:26" ht="12.75" customHeight="1" x14ac:dyDescent="0.15">
      <c r="A250"/>
      <c r="B250" s="357"/>
      <c r="C250" s="210" t="s">
        <v>370</v>
      </c>
      <c r="D250" s="19" t="s">
        <v>204</v>
      </c>
      <c r="E250" s="30"/>
      <c r="F250" s="25"/>
      <c r="G250" s="25"/>
      <c r="H250" s="116"/>
      <c r="I250" s="351"/>
      <c r="J250" s="406"/>
      <c r="K250" s="1"/>
      <c r="L250" s="133"/>
      <c r="M250" s="133"/>
      <c r="N250" s="133"/>
      <c r="O250" s="133"/>
      <c r="P250" s="133"/>
      <c r="Q250" s="1"/>
      <c r="R250" s="1"/>
      <c r="S250" s="1"/>
      <c r="T250" s="1"/>
      <c r="U250" s="1"/>
      <c r="V250" s="1"/>
      <c r="W250" s="1"/>
      <c r="X250" s="1"/>
      <c r="Y250" s="1"/>
      <c r="Z250" s="1"/>
    </row>
    <row r="251" spans="1:26" ht="12.75" customHeight="1" x14ac:dyDescent="0.15">
      <c r="A251"/>
      <c r="B251" s="357"/>
      <c r="C251" s="212"/>
      <c r="D251" s="21"/>
      <c r="E251" s="31"/>
      <c r="F251" s="26"/>
      <c r="G251" s="26"/>
      <c r="H251" s="117"/>
      <c r="I251" s="352"/>
      <c r="J251" s="408"/>
      <c r="K251" s="1"/>
      <c r="L251" s="133"/>
      <c r="M251" s="133"/>
      <c r="N251" s="133"/>
      <c r="O251" s="133"/>
      <c r="P251" s="133"/>
      <c r="Q251" s="1"/>
      <c r="R251" s="1"/>
      <c r="S251" s="1"/>
      <c r="T251" s="1"/>
      <c r="U251" s="1"/>
      <c r="V251" s="1"/>
      <c r="W251" s="1"/>
      <c r="X251" s="1"/>
      <c r="Y251" s="1"/>
      <c r="Z251" s="1"/>
    </row>
    <row r="252" spans="1:26" ht="12.75" customHeight="1" x14ac:dyDescent="0.15">
      <c r="A252"/>
      <c r="B252" s="357"/>
      <c r="C252" s="346" t="s">
        <v>342</v>
      </c>
      <c r="D252" s="345"/>
      <c r="E252" s="22" t="s">
        <v>490</v>
      </c>
      <c r="F252" s="18">
        <v>15</v>
      </c>
      <c r="G252" s="18">
        <f>IFERROR(VLOOKUP(E252,AnswerCTBL,2,FALSE),0)</f>
        <v>0.2</v>
      </c>
      <c r="H252" s="104"/>
      <c r="I252" s="350"/>
      <c r="J252" s="11"/>
      <c r="K252" s="1"/>
      <c r="L252" s="133"/>
      <c r="M252" s="133"/>
      <c r="N252" s="133"/>
      <c r="O252" s="133"/>
      <c r="P252" s="133"/>
      <c r="Q252" s="1"/>
      <c r="R252" s="1"/>
      <c r="S252" s="1"/>
      <c r="T252" s="1"/>
      <c r="U252" s="1"/>
      <c r="V252" s="1"/>
      <c r="W252" s="1"/>
      <c r="X252" s="1"/>
      <c r="Y252" s="1"/>
      <c r="Z252" s="1"/>
    </row>
    <row r="253" spans="1:26" ht="12.75" customHeight="1" x14ac:dyDescent="0.15">
      <c r="A253"/>
      <c r="B253" s="357"/>
      <c r="C253" s="209" t="s">
        <v>370</v>
      </c>
      <c r="D253" s="20" t="s">
        <v>205</v>
      </c>
      <c r="E253" s="29"/>
      <c r="F253" s="24"/>
      <c r="G253" s="24"/>
      <c r="H253" s="118"/>
      <c r="I253" s="351"/>
      <c r="J253" s="11"/>
      <c r="K253" s="1"/>
      <c r="L253" s="133"/>
      <c r="M253" s="133"/>
      <c r="N253" s="133"/>
      <c r="O253" s="133"/>
      <c r="P253" s="133"/>
      <c r="Q253" s="1"/>
      <c r="R253" s="1"/>
      <c r="S253" s="1"/>
      <c r="T253" s="1"/>
      <c r="U253" s="1"/>
      <c r="V253" s="1"/>
      <c r="W253" s="1"/>
      <c r="X253" s="1"/>
      <c r="Y253" s="1"/>
      <c r="Z253" s="1"/>
    </row>
    <row r="254" spans="1:26" ht="12.75" customHeight="1" x14ac:dyDescent="0.15">
      <c r="A254"/>
      <c r="B254" s="357"/>
      <c r="C254" s="210" t="s">
        <v>370</v>
      </c>
      <c r="D254" s="19" t="s">
        <v>206</v>
      </c>
      <c r="E254" s="30"/>
      <c r="F254" s="25"/>
      <c r="G254" s="25"/>
      <c r="H254" s="116"/>
      <c r="I254" s="351"/>
      <c r="J254" s="11"/>
      <c r="K254" s="1"/>
      <c r="L254" s="133"/>
      <c r="M254" s="133"/>
      <c r="N254" s="133"/>
      <c r="O254" s="133"/>
      <c r="P254" s="133"/>
      <c r="Q254" s="1"/>
      <c r="R254" s="1"/>
      <c r="S254" s="1"/>
      <c r="T254" s="1"/>
      <c r="U254" s="1"/>
      <c r="V254" s="1"/>
      <c r="W254" s="1"/>
      <c r="X254" s="1"/>
      <c r="Y254" s="1"/>
      <c r="Z254" s="1"/>
    </row>
    <row r="255" spans="1:26" ht="12.75" customHeight="1" x14ac:dyDescent="0.15">
      <c r="A255"/>
      <c r="B255" s="399"/>
      <c r="C255" s="212"/>
      <c r="D255" s="21"/>
      <c r="E255" s="31"/>
      <c r="F255" s="26"/>
      <c r="G255" s="26"/>
      <c r="H255" s="117"/>
      <c r="I255" s="352"/>
      <c r="J255" s="11"/>
      <c r="K255" s="1"/>
      <c r="L255" s="133"/>
      <c r="M255" s="133"/>
      <c r="N255" s="133"/>
      <c r="O255" s="133"/>
      <c r="P255" s="133"/>
      <c r="Q255" s="1"/>
      <c r="R255" s="1"/>
      <c r="S255" s="1"/>
      <c r="T255" s="1"/>
      <c r="U255" s="1"/>
      <c r="V255" s="1"/>
      <c r="W255" s="1"/>
      <c r="X255" s="1"/>
      <c r="Y255" s="1"/>
      <c r="Z255" s="1"/>
    </row>
    <row r="256" spans="1:26" ht="12.75" customHeight="1" x14ac:dyDescent="0.15">
      <c r="A256"/>
      <c r="B256" s="409"/>
      <c r="C256" s="363"/>
      <c r="D256" s="363"/>
      <c r="E256" s="363"/>
      <c r="F256" s="363"/>
      <c r="G256" s="363"/>
      <c r="H256" s="363"/>
      <c r="I256" s="410"/>
      <c r="J256" s="11"/>
      <c r="K256" s="1"/>
      <c r="L256" s="133"/>
      <c r="M256" s="133"/>
      <c r="N256" s="133"/>
      <c r="O256" s="133"/>
      <c r="P256" s="133"/>
      <c r="Q256" s="1"/>
      <c r="R256" s="1"/>
      <c r="S256" s="1"/>
      <c r="T256" s="1"/>
      <c r="U256" s="1"/>
      <c r="V256" s="1"/>
      <c r="W256" s="1"/>
      <c r="X256" s="1"/>
      <c r="Y256" s="1"/>
      <c r="Z256" s="1"/>
    </row>
    <row r="257" spans="1:26" ht="12.75" customHeight="1" x14ac:dyDescent="0.15">
      <c r="A257"/>
      <c r="B257" s="356" t="s">
        <v>207</v>
      </c>
      <c r="C257" s="349" t="s">
        <v>208</v>
      </c>
      <c r="D257" s="348"/>
      <c r="E257" s="5" t="s">
        <v>441</v>
      </c>
      <c r="F257" s="18">
        <v>16</v>
      </c>
      <c r="G257" s="18">
        <f>IFERROR(VLOOKUP(E257,AnswerGTBL,2,FALSE),0)</f>
        <v>0.2</v>
      </c>
      <c r="H257" s="104">
        <f>IFERROR(AVERAGE(G257,G264),0)</f>
        <v>0.1</v>
      </c>
      <c r="I257" s="350"/>
      <c r="J257" s="11"/>
      <c r="K257" s="1"/>
      <c r="L257" s="133"/>
      <c r="M257" s="133"/>
      <c r="N257" s="133"/>
      <c r="O257" s="133"/>
      <c r="P257" s="133"/>
      <c r="Q257" s="1"/>
      <c r="R257" s="1"/>
      <c r="S257" s="1"/>
      <c r="T257" s="1"/>
      <c r="U257" s="1"/>
      <c r="V257" s="1"/>
      <c r="W257" s="1"/>
      <c r="X257" s="1"/>
      <c r="Y257" s="1"/>
      <c r="Z257" s="1"/>
    </row>
    <row r="258" spans="1:26" ht="28" x14ac:dyDescent="0.15">
      <c r="A258"/>
      <c r="B258" s="357"/>
      <c r="C258" s="209" t="s">
        <v>370</v>
      </c>
      <c r="D258" s="20" t="s">
        <v>495</v>
      </c>
      <c r="E258" s="29"/>
      <c r="F258" s="24"/>
      <c r="G258" s="24"/>
      <c r="H258" s="118"/>
      <c r="I258" s="351"/>
      <c r="J258" s="11"/>
      <c r="K258" s="1"/>
      <c r="L258" s="133"/>
      <c r="M258" s="133"/>
      <c r="N258" s="133"/>
      <c r="O258" s="133"/>
      <c r="P258" s="133"/>
      <c r="Q258" s="1"/>
      <c r="R258" s="1"/>
      <c r="S258" s="1"/>
      <c r="T258" s="1"/>
      <c r="U258" s="1"/>
      <c r="V258" s="1"/>
      <c r="W258" s="1"/>
      <c r="X258" s="1"/>
      <c r="Y258" s="1"/>
      <c r="Z258" s="1"/>
    </row>
    <row r="259" spans="1:26" ht="12.75" customHeight="1" x14ac:dyDescent="0.15">
      <c r="A259"/>
      <c r="B259" s="357"/>
      <c r="C259" s="210" t="s">
        <v>370</v>
      </c>
      <c r="D259" s="19" t="s">
        <v>209</v>
      </c>
      <c r="E259" s="30"/>
      <c r="F259" s="25"/>
      <c r="G259" s="25"/>
      <c r="H259" s="116"/>
      <c r="I259" s="351"/>
      <c r="J259" s="11"/>
      <c r="K259" s="1"/>
      <c r="L259" s="133"/>
      <c r="M259" s="133"/>
      <c r="N259" s="133"/>
      <c r="O259" s="133"/>
      <c r="P259" s="133"/>
      <c r="Q259" s="1"/>
      <c r="R259" s="1"/>
      <c r="S259" s="1"/>
      <c r="T259" s="1"/>
      <c r="U259" s="1"/>
      <c r="V259" s="1"/>
      <c r="W259" s="1"/>
      <c r="X259" s="1"/>
      <c r="Y259" s="1"/>
      <c r="Z259" s="1"/>
    </row>
    <row r="260" spans="1:26" ht="12.75" customHeight="1" x14ac:dyDescent="0.15">
      <c r="A260"/>
      <c r="B260" s="357"/>
      <c r="C260" s="210" t="s">
        <v>370</v>
      </c>
      <c r="D260" s="19" t="s">
        <v>210</v>
      </c>
      <c r="E260" s="30"/>
      <c r="F260" s="25"/>
      <c r="G260" s="25"/>
      <c r="H260" s="116"/>
      <c r="I260" s="351"/>
      <c r="J260" s="11"/>
      <c r="K260" s="1"/>
      <c r="L260" s="133"/>
      <c r="M260" s="133"/>
      <c r="N260" s="133"/>
      <c r="O260" s="133"/>
      <c r="P260" s="133"/>
      <c r="Q260" s="1"/>
      <c r="R260" s="1"/>
      <c r="S260" s="1"/>
      <c r="T260" s="1"/>
      <c r="U260" s="1"/>
      <c r="V260" s="1"/>
      <c r="W260" s="1"/>
      <c r="X260" s="1"/>
      <c r="Y260" s="1"/>
      <c r="Z260" s="1"/>
    </row>
    <row r="261" spans="1:26" ht="12.75" customHeight="1" x14ac:dyDescent="0.15">
      <c r="A261"/>
      <c r="B261" s="357"/>
      <c r="C261" s="210" t="s">
        <v>370</v>
      </c>
      <c r="D261" s="19" t="s">
        <v>211</v>
      </c>
      <c r="E261" s="30"/>
      <c r="F261" s="25"/>
      <c r="G261" s="25"/>
      <c r="H261" s="116"/>
      <c r="I261" s="351"/>
      <c r="J261" s="11"/>
      <c r="K261" s="1"/>
      <c r="L261" s="133"/>
      <c r="M261" s="133"/>
      <c r="N261" s="133"/>
      <c r="O261" s="133"/>
      <c r="P261" s="133"/>
      <c r="Q261" s="1"/>
      <c r="R261" s="1"/>
      <c r="S261" s="1"/>
      <c r="T261" s="1"/>
      <c r="U261" s="1"/>
      <c r="V261" s="1"/>
      <c r="W261" s="1"/>
      <c r="X261" s="1"/>
      <c r="Y261" s="1"/>
      <c r="Z261" s="1"/>
    </row>
    <row r="262" spans="1:26" ht="12.75" customHeight="1" x14ac:dyDescent="0.15">
      <c r="A262"/>
      <c r="B262" s="357"/>
      <c r="C262" s="210" t="s">
        <v>370</v>
      </c>
      <c r="D262" s="19" t="s">
        <v>212</v>
      </c>
      <c r="E262" s="30"/>
      <c r="F262" s="25"/>
      <c r="G262" s="25"/>
      <c r="H262" s="116"/>
      <c r="I262" s="351"/>
      <c r="J262" s="11"/>
      <c r="K262" s="1"/>
      <c r="L262" s="133"/>
      <c r="M262" s="133"/>
      <c r="N262" s="133"/>
      <c r="O262" s="133"/>
      <c r="P262" s="133"/>
      <c r="Q262" s="1"/>
      <c r="R262" s="1"/>
      <c r="S262" s="1"/>
      <c r="T262" s="1"/>
      <c r="U262" s="1"/>
      <c r="V262" s="1"/>
      <c r="W262" s="1"/>
      <c r="X262" s="1"/>
      <c r="Y262" s="1"/>
      <c r="Z262" s="1"/>
    </row>
    <row r="263" spans="1:26" ht="12.75" customHeight="1" x14ac:dyDescent="0.15">
      <c r="A263"/>
      <c r="B263" s="357"/>
      <c r="C263" s="212"/>
      <c r="D263" s="21"/>
      <c r="E263" s="31"/>
      <c r="F263" s="26"/>
      <c r="G263" s="26"/>
      <c r="H263" s="117"/>
      <c r="I263" s="352"/>
      <c r="J263" s="11"/>
      <c r="K263" s="1"/>
      <c r="L263" s="133"/>
      <c r="M263" s="133"/>
      <c r="N263" s="133"/>
      <c r="O263" s="133"/>
      <c r="P263" s="133"/>
      <c r="Q263" s="1"/>
      <c r="R263" s="1"/>
      <c r="S263" s="1"/>
      <c r="T263" s="1"/>
      <c r="U263" s="1"/>
      <c r="V263" s="1"/>
      <c r="W263" s="1"/>
      <c r="X263" s="1"/>
      <c r="Y263" s="1"/>
      <c r="Z263" s="1"/>
    </row>
    <row r="264" spans="1:26" ht="12.75" customHeight="1" x14ac:dyDescent="0.15">
      <c r="A264"/>
      <c r="B264" s="357"/>
      <c r="C264" s="346" t="s">
        <v>213</v>
      </c>
      <c r="D264" s="345"/>
      <c r="E264" s="22" t="s">
        <v>366</v>
      </c>
      <c r="F264" s="18">
        <v>17</v>
      </c>
      <c r="G264" s="18">
        <f>IFERROR(VLOOKUP(E264,AnswerFTBL,2,FALSE),0)</f>
        <v>0</v>
      </c>
      <c r="H264" s="104"/>
      <c r="I264" s="350"/>
      <c r="J264" s="11"/>
      <c r="K264" s="1"/>
      <c r="L264" s="133"/>
      <c r="M264" s="133"/>
      <c r="N264" s="133"/>
      <c r="O264" s="133"/>
      <c r="P264" s="133"/>
      <c r="Q264" s="1"/>
      <c r="R264" s="1"/>
      <c r="S264" s="1"/>
      <c r="T264" s="1"/>
      <c r="U264" s="1"/>
      <c r="V264" s="1"/>
      <c r="W264" s="1"/>
      <c r="X264" s="1"/>
      <c r="Y264" s="1"/>
      <c r="Z264" s="1"/>
    </row>
    <row r="265" spans="1:26" ht="12.75" customHeight="1" x14ac:dyDescent="0.15">
      <c r="A265"/>
      <c r="B265" s="357"/>
      <c r="C265" s="209" t="s">
        <v>370</v>
      </c>
      <c r="D265" s="20" t="s">
        <v>214</v>
      </c>
      <c r="E265" s="29"/>
      <c r="F265" s="24"/>
      <c r="G265" s="24"/>
      <c r="H265" s="118"/>
      <c r="I265" s="351"/>
      <c r="J265" s="11"/>
      <c r="K265" s="1"/>
      <c r="L265" s="133"/>
      <c r="M265" s="133"/>
      <c r="N265" s="133"/>
      <c r="O265" s="133"/>
      <c r="P265" s="133"/>
      <c r="Q265" s="1"/>
      <c r="R265" s="1"/>
      <c r="S265" s="1"/>
      <c r="T265" s="1"/>
      <c r="U265" s="1"/>
      <c r="V265" s="1"/>
      <c r="W265" s="1"/>
      <c r="X265" s="1"/>
      <c r="Y265" s="1"/>
      <c r="Z265" s="1"/>
    </row>
    <row r="266" spans="1:26" ht="28" x14ac:dyDescent="0.15">
      <c r="A266"/>
      <c r="B266" s="357"/>
      <c r="C266" s="210" t="s">
        <v>370</v>
      </c>
      <c r="D266" s="19" t="s">
        <v>215</v>
      </c>
      <c r="E266" s="30"/>
      <c r="F266" s="25"/>
      <c r="G266" s="25"/>
      <c r="H266" s="116"/>
      <c r="I266" s="351"/>
      <c r="J266" s="11"/>
      <c r="K266" s="1"/>
      <c r="L266" s="133"/>
      <c r="M266" s="133"/>
      <c r="N266" s="133"/>
      <c r="O266" s="133"/>
      <c r="P266" s="133"/>
      <c r="Q266" s="1"/>
      <c r="R266" s="1"/>
      <c r="S266" s="1"/>
      <c r="T266" s="1"/>
      <c r="U266" s="1"/>
      <c r="V266" s="1"/>
      <c r="W266" s="1"/>
      <c r="X266" s="1"/>
      <c r="Y266" s="1"/>
      <c r="Z266" s="1"/>
    </row>
    <row r="267" spans="1:26" ht="28" x14ac:dyDescent="0.15">
      <c r="A267"/>
      <c r="B267" s="357"/>
      <c r="C267" s="210" t="s">
        <v>370</v>
      </c>
      <c r="D267" s="19" t="s">
        <v>216</v>
      </c>
      <c r="E267" s="30"/>
      <c r="F267" s="25"/>
      <c r="G267" s="25"/>
      <c r="H267" s="116"/>
      <c r="I267" s="351"/>
      <c r="J267" s="11"/>
      <c r="K267" s="1"/>
      <c r="L267" s="133"/>
      <c r="M267" s="133"/>
      <c r="N267" s="133"/>
      <c r="O267" s="133"/>
      <c r="P267" s="133"/>
      <c r="Q267" s="1"/>
      <c r="R267" s="1"/>
      <c r="S267" s="1"/>
      <c r="T267" s="1"/>
      <c r="U267" s="1"/>
      <c r="V267" s="1"/>
      <c r="W267" s="1"/>
      <c r="X267" s="1"/>
      <c r="Y267" s="1"/>
      <c r="Z267" s="1"/>
    </row>
    <row r="268" spans="1:26" ht="12.75" customHeight="1" x14ac:dyDescent="0.15">
      <c r="A268"/>
      <c r="B268" s="399"/>
      <c r="C268" s="212"/>
      <c r="D268" s="21"/>
      <c r="E268" s="31"/>
      <c r="F268" s="26"/>
      <c r="G268" s="26"/>
      <c r="H268" s="117"/>
      <c r="I268" s="352"/>
      <c r="J268" s="11"/>
      <c r="K268" s="1"/>
      <c r="L268" s="133"/>
      <c r="M268" s="133"/>
      <c r="N268" s="133"/>
      <c r="O268" s="133"/>
      <c r="P268" s="133"/>
      <c r="Q268" s="1"/>
      <c r="R268" s="1"/>
      <c r="S268" s="1"/>
      <c r="T268" s="1"/>
      <c r="U268" s="1"/>
      <c r="V268" s="1"/>
      <c r="W268" s="1"/>
      <c r="X268" s="1"/>
      <c r="Y268" s="1"/>
      <c r="Z268" s="1"/>
    </row>
    <row r="269" spans="1:26" ht="12.75" customHeight="1" x14ac:dyDescent="0.15">
      <c r="A269"/>
      <c r="B269" s="409"/>
      <c r="C269" s="363"/>
      <c r="D269" s="363"/>
      <c r="E269" s="363"/>
      <c r="F269" s="363"/>
      <c r="G269" s="363"/>
      <c r="H269" s="363"/>
      <c r="I269" s="410"/>
      <c r="J269" s="11"/>
      <c r="K269" s="1"/>
      <c r="L269" s="133"/>
      <c r="M269" s="133"/>
      <c r="N269" s="133"/>
      <c r="O269" s="133"/>
      <c r="P269" s="133"/>
      <c r="Q269" s="1"/>
      <c r="R269" s="1"/>
      <c r="S269" s="1"/>
      <c r="T269" s="1"/>
      <c r="U269" s="1"/>
      <c r="V269" s="1"/>
      <c r="W269" s="1"/>
      <c r="X269" s="1"/>
      <c r="Y269" s="1"/>
      <c r="Z269" s="1"/>
    </row>
    <row r="270" spans="1:26" ht="12.75" customHeight="1" x14ac:dyDescent="0.15">
      <c r="A270"/>
      <c r="B270" s="356" t="s">
        <v>217</v>
      </c>
      <c r="C270" s="349" t="s">
        <v>343</v>
      </c>
      <c r="D270" s="348"/>
      <c r="E270" s="5" t="s">
        <v>490</v>
      </c>
      <c r="F270" s="18">
        <v>18</v>
      </c>
      <c r="G270" s="18">
        <f>IFERROR(VLOOKUP(E270,AnswerCTBL,2,FALSE),0)</f>
        <v>0.2</v>
      </c>
      <c r="H270" s="104">
        <f>IFERROR(AVERAGE(G270,G274),0)</f>
        <v>0.2</v>
      </c>
      <c r="I270" s="350"/>
      <c r="J270" s="11"/>
      <c r="K270" s="1"/>
      <c r="L270" s="133"/>
      <c r="M270" s="133"/>
      <c r="N270" s="133"/>
      <c r="O270" s="133"/>
      <c r="P270" s="133"/>
      <c r="Q270" s="1"/>
      <c r="R270" s="1"/>
      <c r="S270" s="1"/>
      <c r="T270" s="1"/>
      <c r="U270" s="1"/>
      <c r="V270" s="1"/>
      <c r="W270" s="1"/>
      <c r="X270" s="1"/>
      <c r="Y270" s="1"/>
      <c r="Z270" s="1"/>
    </row>
    <row r="271" spans="1:26" ht="28" x14ac:dyDescent="0.15">
      <c r="A271"/>
      <c r="B271" s="357"/>
      <c r="C271" s="209" t="s">
        <v>370</v>
      </c>
      <c r="D271" s="20" t="s">
        <v>218</v>
      </c>
      <c r="E271" s="29"/>
      <c r="F271" s="24"/>
      <c r="G271" s="24"/>
      <c r="H271" s="118"/>
      <c r="I271" s="351"/>
      <c r="J271" s="11"/>
      <c r="K271" s="1"/>
      <c r="L271" s="133"/>
      <c r="M271" s="133"/>
      <c r="N271" s="133"/>
      <c r="O271" s="133"/>
      <c r="P271" s="133"/>
      <c r="Q271" s="1"/>
      <c r="R271" s="1"/>
      <c r="S271" s="1"/>
      <c r="T271" s="1"/>
      <c r="U271" s="1"/>
      <c r="V271" s="1"/>
      <c r="W271" s="1"/>
      <c r="X271" s="1"/>
      <c r="Y271" s="1"/>
      <c r="Z271" s="1"/>
    </row>
    <row r="272" spans="1:26" ht="12.75" customHeight="1" x14ac:dyDescent="0.15">
      <c r="A272"/>
      <c r="B272" s="357"/>
      <c r="C272" s="210" t="s">
        <v>370</v>
      </c>
      <c r="D272" s="19" t="s">
        <v>219</v>
      </c>
      <c r="E272" s="30"/>
      <c r="F272" s="25"/>
      <c r="G272" s="25"/>
      <c r="H272" s="116"/>
      <c r="I272" s="351"/>
      <c r="J272" s="11"/>
      <c r="K272" s="1"/>
      <c r="L272" s="133"/>
      <c r="M272" s="133"/>
      <c r="N272" s="133"/>
      <c r="O272" s="133"/>
      <c r="P272" s="133"/>
      <c r="Q272" s="1"/>
      <c r="R272" s="1"/>
      <c r="S272" s="1"/>
      <c r="T272" s="1"/>
      <c r="U272" s="1"/>
      <c r="V272" s="1"/>
      <c r="W272" s="1"/>
      <c r="X272" s="1"/>
      <c r="Y272" s="1"/>
      <c r="Z272" s="1"/>
    </row>
    <row r="273" spans="1:26" ht="12.75" customHeight="1" x14ac:dyDescent="0.15">
      <c r="A273"/>
      <c r="B273" s="357"/>
      <c r="C273" s="212"/>
      <c r="D273" s="21"/>
      <c r="E273" s="31"/>
      <c r="F273" s="26"/>
      <c r="G273" s="26"/>
      <c r="H273" s="117"/>
      <c r="I273" s="352"/>
      <c r="J273" s="11"/>
      <c r="K273" s="1"/>
      <c r="L273" s="133"/>
      <c r="M273" s="133"/>
      <c r="N273" s="133"/>
      <c r="O273" s="133"/>
      <c r="P273" s="133"/>
      <c r="Q273" s="1"/>
      <c r="R273" s="1"/>
      <c r="S273" s="1"/>
      <c r="T273" s="1"/>
      <c r="U273" s="1"/>
      <c r="V273" s="1"/>
      <c r="W273" s="1"/>
      <c r="X273" s="1"/>
      <c r="Y273" s="1"/>
      <c r="Z273" s="1"/>
    </row>
    <row r="274" spans="1:26" ht="12.75" customHeight="1" x14ac:dyDescent="0.15">
      <c r="A274"/>
      <c r="B274" s="357"/>
      <c r="C274" s="346" t="s">
        <v>344</v>
      </c>
      <c r="D274" s="345"/>
      <c r="E274" s="22" t="s">
        <v>425</v>
      </c>
      <c r="F274" s="18">
        <v>19</v>
      </c>
      <c r="G274" s="18">
        <f>IFERROR(VLOOKUP(E274,AnswerDTBL,2,FALSE),0)</f>
        <v>0.2</v>
      </c>
      <c r="H274" s="104"/>
      <c r="I274" s="350"/>
      <c r="J274" s="11"/>
      <c r="K274" s="1"/>
      <c r="L274" s="133"/>
      <c r="M274" s="133"/>
      <c r="N274" s="133"/>
      <c r="O274" s="133"/>
      <c r="P274" s="133"/>
      <c r="Q274" s="1"/>
      <c r="R274" s="1"/>
      <c r="S274" s="1"/>
      <c r="T274" s="1"/>
      <c r="U274" s="1"/>
      <c r="V274" s="1"/>
      <c r="W274" s="1"/>
      <c r="X274" s="1"/>
      <c r="Y274" s="1"/>
      <c r="Z274" s="1"/>
    </row>
    <row r="275" spans="1:26" ht="28" x14ac:dyDescent="0.15">
      <c r="A275"/>
      <c r="B275" s="357"/>
      <c r="C275" s="209" t="s">
        <v>370</v>
      </c>
      <c r="D275" s="20" t="s">
        <v>220</v>
      </c>
      <c r="E275" s="29"/>
      <c r="F275" s="24"/>
      <c r="G275" s="24"/>
      <c r="H275" s="118"/>
      <c r="I275" s="351"/>
      <c r="J275" s="11"/>
      <c r="K275" s="1"/>
      <c r="L275" s="133"/>
      <c r="M275" s="133"/>
      <c r="N275" s="133"/>
      <c r="O275" s="133"/>
      <c r="P275" s="133"/>
      <c r="Q275" s="1"/>
      <c r="R275" s="1"/>
      <c r="S275" s="1"/>
      <c r="T275" s="1"/>
      <c r="U275" s="1"/>
      <c r="V275" s="1"/>
      <c r="W275" s="1"/>
      <c r="X275" s="1"/>
      <c r="Y275" s="1"/>
      <c r="Z275" s="1"/>
    </row>
    <row r="276" spans="1:26" ht="28" x14ac:dyDescent="0.15">
      <c r="A276"/>
      <c r="B276" s="357"/>
      <c r="C276" s="210" t="s">
        <v>370</v>
      </c>
      <c r="D276" s="19" t="s">
        <v>221</v>
      </c>
      <c r="E276" s="30"/>
      <c r="F276" s="25"/>
      <c r="G276" s="25"/>
      <c r="H276" s="116"/>
      <c r="I276" s="351"/>
      <c r="J276" s="11"/>
      <c r="K276" s="1"/>
      <c r="L276" s="133"/>
      <c r="M276" s="133"/>
      <c r="N276" s="133"/>
      <c r="O276" s="133"/>
      <c r="P276" s="133"/>
      <c r="Q276" s="1"/>
      <c r="R276" s="1"/>
      <c r="S276" s="1"/>
      <c r="T276" s="1"/>
      <c r="U276" s="1"/>
      <c r="V276" s="1"/>
      <c r="W276" s="1"/>
      <c r="X276" s="1"/>
      <c r="Y276" s="1"/>
      <c r="Z276" s="1"/>
    </row>
    <row r="277" spans="1:26" ht="12.75" customHeight="1" x14ac:dyDescent="0.15">
      <c r="A277"/>
      <c r="B277" s="399"/>
      <c r="C277" s="212"/>
      <c r="D277" s="21"/>
      <c r="E277" s="31"/>
      <c r="F277" s="26"/>
      <c r="G277" s="26"/>
      <c r="H277" s="117"/>
      <c r="I277" s="352"/>
      <c r="J277" s="11"/>
      <c r="K277" s="1"/>
      <c r="L277" s="133"/>
      <c r="M277" s="133"/>
      <c r="N277" s="133"/>
      <c r="O277" s="133"/>
      <c r="P277" s="133"/>
      <c r="Q277" s="1"/>
      <c r="R277" s="1"/>
      <c r="S277" s="1"/>
      <c r="T277" s="1"/>
      <c r="U277" s="1"/>
      <c r="V277" s="1"/>
      <c r="W277" s="1"/>
      <c r="X277" s="1"/>
      <c r="Y277" s="1"/>
      <c r="Z277" s="1"/>
    </row>
    <row r="278" spans="1:26" ht="12.75" customHeight="1" x14ac:dyDescent="0.15">
      <c r="A278"/>
      <c r="B278" s="353" t="s">
        <v>500</v>
      </c>
      <c r="C278" s="354"/>
      <c r="D278" s="355"/>
      <c r="E278" s="78" t="s">
        <v>371</v>
      </c>
      <c r="F278" s="78"/>
      <c r="G278" s="78"/>
      <c r="H278" s="122"/>
      <c r="I278" s="77" t="s">
        <v>60</v>
      </c>
      <c r="J278" s="77" t="s">
        <v>368</v>
      </c>
      <c r="K278" s="220"/>
      <c r="L278" s="133"/>
      <c r="M278" s="133"/>
      <c r="N278" s="133"/>
      <c r="O278" s="133"/>
      <c r="P278" s="133"/>
      <c r="Q278" s="220"/>
      <c r="R278" s="220"/>
      <c r="S278" s="220"/>
      <c r="T278" s="220"/>
      <c r="U278" s="220"/>
      <c r="V278" s="220"/>
      <c r="W278" s="220"/>
      <c r="X278" s="220"/>
      <c r="Y278" s="220"/>
      <c r="Z278" s="220"/>
    </row>
    <row r="279" spans="1:26" ht="12.75" customHeight="1" x14ac:dyDescent="0.15">
      <c r="A279"/>
      <c r="B279" s="356" t="s">
        <v>672</v>
      </c>
      <c r="C279" s="638" t="s">
        <v>675</v>
      </c>
      <c r="D279" s="639"/>
      <c r="E279" s="331" t="s">
        <v>490</v>
      </c>
      <c r="F279" s="18">
        <v>20</v>
      </c>
      <c r="G279" s="18">
        <f>IFERROR(VLOOKUP(E279,AnswerCTBL,2,FALSE),0)</f>
        <v>0.2</v>
      </c>
      <c r="H279" s="104">
        <f>IFERROR(AVERAGE(G279,G285),0)</f>
        <v>0.1</v>
      </c>
      <c r="I279" s="350"/>
      <c r="J279" s="405">
        <f>SUM(H279,H292,H314)</f>
        <v>0.5</v>
      </c>
      <c r="K279" s="220"/>
      <c r="L279" s="133"/>
      <c r="M279" s="133"/>
      <c r="N279" s="133"/>
      <c r="O279" s="133"/>
      <c r="P279" s="133"/>
      <c r="Q279" s="220"/>
      <c r="R279" s="220"/>
      <c r="S279" s="220"/>
      <c r="T279" s="220"/>
      <c r="U279" s="220"/>
      <c r="V279" s="220"/>
      <c r="W279" s="220"/>
      <c r="X279" s="220"/>
      <c r="Y279" s="220"/>
      <c r="Z279" s="220"/>
    </row>
    <row r="280" spans="1:26" ht="12.75" customHeight="1" x14ac:dyDescent="0.15">
      <c r="A280"/>
      <c r="B280" s="357"/>
      <c r="C280" s="209" t="s">
        <v>370</v>
      </c>
      <c r="D280" s="20" t="s">
        <v>562</v>
      </c>
      <c r="E280" s="29"/>
      <c r="F280" s="24"/>
      <c r="G280" s="24"/>
      <c r="H280" s="118"/>
      <c r="I280" s="351"/>
      <c r="J280" s="406"/>
      <c r="K280" s="220"/>
      <c r="L280" s="133"/>
      <c r="M280" s="133"/>
      <c r="N280" s="133"/>
      <c r="O280" s="133"/>
      <c r="P280" s="133"/>
      <c r="Q280" s="220"/>
      <c r="R280" s="220"/>
      <c r="S280" s="220"/>
      <c r="T280" s="220"/>
      <c r="U280" s="220"/>
      <c r="V280" s="220"/>
      <c r="W280" s="220"/>
      <c r="X280" s="220"/>
      <c r="Y280" s="220"/>
      <c r="Z280" s="220"/>
    </row>
    <row r="281" spans="1:26" ht="12.75" customHeight="1" x14ac:dyDescent="0.15">
      <c r="A281"/>
      <c r="B281" s="357"/>
      <c r="C281" s="210" t="s">
        <v>370</v>
      </c>
      <c r="D281" s="290" t="s">
        <v>564</v>
      </c>
      <c r="E281" s="287"/>
      <c r="F281" s="25"/>
      <c r="G281" s="25"/>
      <c r="H281" s="116"/>
      <c r="I281" s="351"/>
      <c r="J281" s="406"/>
      <c r="K281" s="220"/>
      <c r="L281" s="133"/>
      <c r="M281" s="133"/>
      <c r="N281" s="133"/>
      <c r="O281" s="133"/>
      <c r="P281" s="133"/>
      <c r="Q281" s="220"/>
      <c r="R281" s="220"/>
      <c r="S281" s="220"/>
      <c r="T281" s="220"/>
      <c r="U281" s="220"/>
      <c r="V281" s="220"/>
      <c r="W281" s="220"/>
      <c r="X281" s="220"/>
      <c r="Y281" s="220"/>
      <c r="Z281" s="220"/>
    </row>
    <row r="282" spans="1:26" ht="12.75" customHeight="1" x14ac:dyDescent="0.15">
      <c r="A282"/>
      <c r="B282" s="358"/>
      <c r="C282" s="210" t="s">
        <v>370</v>
      </c>
      <c r="D282" s="290" t="s">
        <v>565</v>
      </c>
      <c r="E282" s="287"/>
      <c r="F282" s="279"/>
      <c r="G282" s="279"/>
      <c r="H282" s="280"/>
      <c r="I282" s="351"/>
      <c r="J282" s="407"/>
      <c r="K282" s="255"/>
      <c r="L282" s="133"/>
      <c r="M282" s="133"/>
      <c r="N282" s="133"/>
      <c r="O282" s="133"/>
      <c r="P282" s="133"/>
      <c r="Q282" s="255"/>
      <c r="R282" s="255"/>
      <c r="S282" s="255"/>
      <c r="T282" s="255"/>
      <c r="U282" s="255"/>
      <c r="V282" s="255"/>
      <c r="W282" s="255"/>
      <c r="X282" s="255"/>
      <c r="Y282" s="255"/>
      <c r="Z282" s="255"/>
    </row>
    <row r="283" spans="1:26" ht="12.75" customHeight="1" x14ac:dyDescent="0.15">
      <c r="A283"/>
      <c r="B283" s="357"/>
      <c r="C283" s="210" t="s">
        <v>370</v>
      </c>
      <c r="D283" s="19" t="s">
        <v>566</v>
      </c>
      <c r="E283" s="30"/>
      <c r="F283" s="25"/>
      <c r="G283" s="25"/>
      <c r="H283" s="116"/>
      <c r="I283" s="351"/>
      <c r="J283" s="406"/>
      <c r="K283" s="220"/>
      <c r="L283" s="133"/>
      <c r="M283" s="133"/>
      <c r="N283" s="133"/>
      <c r="O283" s="133"/>
      <c r="P283" s="133"/>
      <c r="Q283" s="220"/>
      <c r="R283" s="220"/>
      <c r="S283" s="220"/>
      <c r="T283" s="220"/>
      <c r="U283" s="220"/>
      <c r="V283" s="220"/>
      <c r="W283" s="220"/>
      <c r="X283" s="220"/>
      <c r="Y283" s="220"/>
      <c r="Z283" s="220"/>
    </row>
    <row r="284" spans="1:26" ht="12.75" customHeight="1" x14ac:dyDescent="0.15">
      <c r="A284"/>
      <c r="B284" s="357"/>
      <c r="C284" s="212"/>
      <c r="D284" s="21"/>
      <c r="E284" s="31"/>
      <c r="F284" s="26"/>
      <c r="G284" s="26"/>
      <c r="H284" s="117"/>
      <c r="I284" s="352"/>
      <c r="J284" s="408"/>
      <c r="K284" s="220"/>
      <c r="L284" s="133"/>
      <c r="M284" s="133"/>
      <c r="N284" s="133"/>
      <c r="O284" s="133"/>
      <c r="P284" s="133"/>
      <c r="Q284" s="220"/>
      <c r="R284" s="220"/>
      <c r="S284" s="220"/>
      <c r="T284" s="220"/>
      <c r="U284" s="220"/>
      <c r="V284" s="220"/>
      <c r="W284" s="220"/>
      <c r="X284" s="220"/>
      <c r="Y284" s="220"/>
      <c r="Z284" s="220"/>
    </row>
    <row r="285" spans="1:26" ht="12.75" customHeight="1" x14ac:dyDescent="0.15">
      <c r="A285"/>
      <c r="B285" s="357"/>
      <c r="C285" s="388" t="s">
        <v>561</v>
      </c>
      <c r="D285" s="389"/>
      <c r="E285" s="329" t="s">
        <v>366</v>
      </c>
      <c r="F285" s="18">
        <v>21</v>
      </c>
      <c r="G285" s="18">
        <f>IFERROR(VLOOKUP(E285,AnswerCTBL,2,FALSE),0)</f>
        <v>0</v>
      </c>
      <c r="H285" s="104"/>
      <c r="I285" s="350"/>
      <c r="J285" s="11"/>
      <c r="K285" s="220"/>
      <c r="L285" s="133"/>
      <c r="M285" s="133"/>
      <c r="N285" s="133"/>
      <c r="O285" s="133"/>
      <c r="P285" s="133"/>
      <c r="Q285" s="220"/>
      <c r="R285" s="220"/>
      <c r="S285" s="220"/>
      <c r="T285" s="220"/>
      <c r="U285" s="220"/>
      <c r="V285" s="220"/>
      <c r="W285" s="220"/>
      <c r="X285" s="220"/>
      <c r="Y285" s="220"/>
      <c r="Z285" s="220"/>
    </row>
    <row r="286" spans="1:26" ht="12.75" customHeight="1" x14ac:dyDescent="0.15">
      <c r="A286"/>
      <c r="B286" s="357"/>
      <c r="C286" s="209" t="s">
        <v>370</v>
      </c>
      <c r="D286" s="20" t="s">
        <v>563</v>
      </c>
      <c r="E286" s="29"/>
      <c r="F286" s="24"/>
      <c r="G286" s="24"/>
      <c r="H286" s="118"/>
      <c r="I286" s="351"/>
      <c r="J286" s="11"/>
      <c r="K286" s="220"/>
      <c r="L286" s="133"/>
      <c r="M286" s="133"/>
      <c r="N286" s="133"/>
      <c r="O286" s="133"/>
      <c r="P286" s="133"/>
      <c r="Q286" s="220"/>
      <c r="R286" s="220"/>
      <c r="S286" s="220"/>
      <c r="T286" s="220"/>
      <c r="U286" s="220"/>
      <c r="V286" s="220"/>
      <c r="W286" s="220"/>
      <c r="X286" s="220"/>
      <c r="Y286" s="220"/>
      <c r="Z286" s="220"/>
    </row>
    <row r="287" spans="1:26" ht="12.75" customHeight="1" x14ac:dyDescent="0.15">
      <c r="A287"/>
      <c r="B287" s="357"/>
      <c r="C287" s="210" t="s">
        <v>370</v>
      </c>
      <c r="D287" s="290" t="s">
        <v>567</v>
      </c>
      <c r="E287" s="287"/>
      <c r="F287" s="25"/>
      <c r="G287" s="25"/>
      <c r="H287" s="116"/>
      <c r="I287" s="351"/>
      <c r="J287" s="11"/>
      <c r="K287" s="220"/>
      <c r="L287" s="133"/>
      <c r="M287" s="133"/>
      <c r="N287" s="133"/>
      <c r="O287" s="133"/>
      <c r="P287" s="133"/>
      <c r="Q287" s="220"/>
      <c r="R287" s="220"/>
      <c r="S287" s="220"/>
      <c r="T287" s="220"/>
      <c r="U287" s="220"/>
      <c r="V287" s="220"/>
      <c r="W287" s="220"/>
      <c r="X287" s="220"/>
      <c r="Y287" s="220"/>
      <c r="Z287" s="220"/>
    </row>
    <row r="288" spans="1:26" ht="12.75" customHeight="1" x14ac:dyDescent="0.15">
      <c r="A288"/>
      <c r="B288" s="358"/>
      <c r="C288" s="210" t="s">
        <v>370</v>
      </c>
      <c r="D288" s="290" t="s">
        <v>568</v>
      </c>
      <c r="E288" s="287"/>
      <c r="F288" s="279"/>
      <c r="G288" s="279"/>
      <c r="H288" s="280"/>
      <c r="I288" s="351"/>
      <c r="J288" s="276"/>
      <c r="K288" s="255"/>
      <c r="L288" s="133"/>
      <c r="M288" s="133"/>
      <c r="N288" s="133"/>
      <c r="O288" s="133"/>
      <c r="P288" s="133"/>
      <c r="Q288" s="255"/>
      <c r="R288" s="255"/>
      <c r="S288" s="255"/>
      <c r="T288" s="255"/>
      <c r="U288" s="255"/>
      <c r="V288" s="255"/>
      <c r="W288" s="255"/>
      <c r="X288" s="255"/>
      <c r="Y288" s="255"/>
      <c r="Z288" s="255"/>
    </row>
    <row r="289" spans="1:26" ht="12.75" customHeight="1" x14ac:dyDescent="0.15">
      <c r="A289"/>
      <c r="B289" s="357"/>
      <c r="C289" s="210" t="s">
        <v>370</v>
      </c>
      <c r="D289" s="19" t="s">
        <v>569</v>
      </c>
      <c r="E289" s="30"/>
      <c r="F289" s="25"/>
      <c r="G289" s="25"/>
      <c r="H289" s="116"/>
      <c r="I289" s="351"/>
      <c r="J289" s="11"/>
      <c r="K289" s="220"/>
      <c r="L289" s="133"/>
      <c r="M289" s="133"/>
      <c r="N289" s="133"/>
      <c r="O289" s="133"/>
      <c r="P289" s="133"/>
      <c r="Q289" s="220"/>
      <c r="R289" s="220"/>
      <c r="S289" s="220"/>
      <c r="T289" s="220"/>
      <c r="U289" s="220"/>
      <c r="V289" s="220"/>
      <c r="W289" s="220"/>
      <c r="X289" s="220"/>
      <c r="Y289" s="220"/>
      <c r="Z289" s="220"/>
    </row>
    <row r="290" spans="1:26" ht="12.75" customHeight="1" x14ac:dyDescent="0.15">
      <c r="A290"/>
      <c r="B290" s="358"/>
      <c r="C290" s="303"/>
      <c r="D290" s="19"/>
      <c r="E290" s="278"/>
      <c r="F290" s="279"/>
      <c r="G290" s="279"/>
      <c r="H290" s="280"/>
      <c r="I290" s="351"/>
      <c r="J290" s="11"/>
      <c r="K290" s="220"/>
      <c r="L290" s="133"/>
      <c r="M290" s="133"/>
      <c r="N290" s="133"/>
      <c r="O290" s="133"/>
      <c r="P290" s="133"/>
      <c r="Q290" s="220"/>
      <c r="R290" s="220"/>
      <c r="S290" s="220"/>
      <c r="T290" s="220"/>
      <c r="U290" s="220"/>
      <c r="V290" s="220"/>
      <c r="W290" s="220"/>
      <c r="X290" s="220"/>
      <c r="Y290" s="220"/>
      <c r="Z290" s="220"/>
    </row>
    <row r="291" spans="1:26" ht="12.75" customHeight="1" x14ac:dyDescent="0.15">
      <c r="A291"/>
      <c r="B291" s="369"/>
      <c r="C291" s="370"/>
      <c r="D291" s="370"/>
      <c r="E291" s="370"/>
      <c r="F291" s="370"/>
      <c r="G291" s="370"/>
      <c r="H291" s="370"/>
      <c r="I291" s="371"/>
      <c r="J291" s="11"/>
      <c r="K291" s="220"/>
      <c r="L291" s="133"/>
      <c r="M291" s="133"/>
      <c r="N291" s="133"/>
      <c r="O291" s="133"/>
      <c r="P291" s="133"/>
      <c r="Q291" s="220"/>
      <c r="R291" s="220"/>
      <c r="S291" s="220"/>
      <c r="T291" s="220"/>
      <c r="U291" s="220"/>
      <c r="V291" s="220"/>
      <c r="W291" s="220"/>
      <c r="X291" s="220"/>
      <c r="Y291" s="220"/>
      <c r="Z291" s="220"/>
    </row>
    <row r="292" spans="1:26" ht="12.75" customHeight="1" x14ac:dyDescent="0.15">
      <c r="A292"/>
      <c r="B292" s="356" t="s">
        <v>673</v>
      </c>
      <c r="C292" s="349" t="s">
        <v>570</v>
      </c>
      <c r="D292" s="348"/>
      <c r="E292" s="331" t="s">
        <v>490</v>
      </c>
      <c r="F292" s="18">
        <v>22</v>
      </c>
      <c r="G292" s="18">
        <f>IFERROR(VLOOKUP(E292,AnswerCTBL,2,FALSE),0)</f>
        <v>0.2</v>
      </c>
      <c r="H292" s="104">
        <f>IFERROR(AVERAGE(G292,G297,G302,G307),0)</f>
        <v>0.2</v>
      </c>
      <c r="I292" s="350"/>
      <c r="J292" s="11"/>
      <c r="K292" s="220"/>
      <c r="L292" s="133"/>
      <c r="M292" s="133"/>
      <c r="N292" s="133"/>
      <c r="O292" s="133"/>
      <c r="P292" s="133"/>
      <c r="Q292" s="220"/>
      <c r="R292" s="220"/>
      <c r="S292" s="220"/>
      <c r="T292" s="220"/>
      <c r="U292" s="220"/>
      <c r="V292" s="220"/>
      <c r="W292" s="220"/>
      <c r="X292" s="220"/>
      <c r="Y292" s="220"/>
      <c r="Z292" s="220"/>
    </row>
    <row r="293" spans="1:26" ht="12.75" customHeight="1" x14ac:dyDescent="0.15">
      <c r="A293"/>
      <c r="B293" s="357"/>
      <c r="C293" s="209" t="s">
        <v>370</v>
      </c>
      <c r="D293" s="289" t="s">
        <v>573</v>
      </c>
      <c r="E293" s="288"/>
      <c r="F293" s="24"/>
      <c r="G293" s="24"/>
      <c r="H293" s="118"/>
      <c r="I293" s="351"/>
      <c r="J293" s="11"/>
      <c r="K293" s="220"/>
      <c r="L293" s="133"/>
      <c r="M293" s="133"/>
      <c r="N293" s="133"/>
      <c r="O293" s="133"/>
      <c r="P293" s="133"/>
      <c r="Q293" s="220"/>
      <c r="R293" s="220"/>
      <c r="S293" s="220"/>
      <c r="T293" s="220"/>
      <c r="U293" s="220"/>
      <c r="V293" s="220"/>
      <c r="W293" s="220"/>
      <c r="X293" s="220"/>
      <c r="Y293" s="220"/>
      <c r="Z293" s="220"/>
    </row>
    <row r="294" spans="1:26" ht="12.75" customHeight="1" x14ac:dyDescent="0.15">
      <c r="A294"/>
      <c r="B294" s="357"/>
      <c r="C294" s="277" t="s">
        <v>370</v>
      </c>
      <c r="D294" s="290" t="s">
        <v>574</v>
      </c>
      <c r="E294" s="287"/>
      <c r="F294" s="25"/>
      <c r="G294" s="25"/>
      <c r="H294" s="116"/>
      <c r="I294" s="351"/>
      <c r="J294" s="11"/>
      <c r="K294" s="220"/>
      <c r="L294" s="133"/>
      <c r="M294" s="133"/>
      <c r="N294" s="133"/>
      <c r="O294" s="133"/>
      <c r="P294" s="133"/>
      <c r="Q294" s="220"/>
      <c r="R294" s="220"/>
      <c r="S294" s="220"/>
      <c r="T294" s="220"/>
      <c r="U294" s="220"/>
      <c r="V294" s="220"/>
      <c r="W294" s="220"/>
      <c r="X294" s="220"/>
      <c r="Y294" s="220"/>
      <c r="Z294" s="220"/>
    </row>
    <row r="295" spans="1:26" ht="12.75" customHeight="1" x14ac:dyDescent="0.15">
      <c r="A295"/>
      <c r="B295" s="357"/>
      <c r="C295" s="277" t="s">
        <v>370</v>
      </c>
      <c r="D295" s="290" t="s">
        <v>575</v>
      </c>
      <c r="E295" s="287"/>
      <c r="F295" s="25"/>
      <c r="G295" s="25"/>
      <c r="H295" s="116"/>
      <c r="I295" s="351"/>
      <c r="J295" s="11"/>
      <c r="K295" s="220"/>
      <c r="L295" s="133"/>
      <c r="M295" s="133"/>
      <c r="N295" s="133"/>
      <c r="O295" s="133"/>
      <c r="P295" s="133"/>
      <c r="Q295" s="220"/>
      <c r="R295" s="220"/>
      <c r="S295" s="220"/>
      <c r="T295" s="220"/>
      <c r="U295" s="220"/>
      <c r="V295" s="220"/>
      <c r="W295" s="220"/>
      <c r="X295" s="220"/>
      <c r="Y295" s="220"/>
      <c r="Z295" s="220"/>
    </row>
    <row r="296" spans="1:26" ht="12.75" customHeight="1" x14ac:dyDescent="0.15">
      <c r="A296"/>
      <c r="B296" s="357"/>
      <c r="C296" s="212"/>
      <c r="D296" s="295"/>
      <c r="E296" s="294"/>
      <c r="F296" s="26"/>
      <c r="G296" s="26"/>
      <c r="H296" s="117"/>
      <c r="I296" s="352"/>
      <c r="J296" s="11"/>
      <c r="K296" s="220"/>
      <c r="L296" s="133"/>
      <c r="M296" s="133"/>
      <c r="N296" s="133"/>
      <c r="O296" s="133"/>
      <c r="P296" s="133"/>
      <c r="Q296" s="220"/>
      <c r="R296" s="220"/>
      <c r="S296" s="220"/>
      <c r="T296" s="220"/>
      <c r="U296" s="220"/>
      <c r="V296" s="220"/>
      <c r="W296" s="220"/>
      <c r="X296" s="220"/>
      <c r="Y296" s="220"/>
      <c r="Z296" s="220"/>
    </row>
    <row r="297" spans="1:26" ht="12.75" customHeight="1" x14ac:dyDescent="0.15">
      <c r="A297"/>
      <c r="B297" s="357"/>
      <c r="C297" s="640" t="s">
        <v>676</v>
      </c>
      <c r="D297" s="641"/>
      <c r="E297" s="642" t="s">
        <v>425</v>
      </c>
      <c r="F297" s="18">
        <v>23</v>
      </c>
      <c r="G297" s="18">
        <f>IFERROR(VLOOKUP(E297,AnswerDTBL,2,FALSE),0)</f>
        <v>0.2</v>
      </c>
      <c r="H297" s="104"/>
      <c r="I297" s="342"/>
      <c r="J297" s="11"/>
      <c r="K297" s="220"/>
      <c r="L297" s="133"/>
      <c r="M297" s="133"/>
      <c r="N297" s="133"/>
      <c r="O297" s="133"/>
      <c r="P297" s="133"/>
      <c r="Q297" s="220"/>
      <c r="R297" s="220"/>
      <c r="S297" s="220"/>
      <c r="T297" s="220"/>
      <c r="U297" s="220"/>
      <c r="V297" s="220"/>
      <c r="W297" s="220"/>
      <c r="X297" s="220"/>
      <c r="Y297" s="220"/>
      <c r="Z297" s="220"/>
    </row>
    <row r="298" spans="1:26" ht="12.75" customHeight="1" x14ac:dyDescent="0.15">
      <c r="A298"/>
      <c r="B298" s="357"/>
      <c r="C298" s="209" t="s">
        <v>370</v>
      </c>
      <c r="D298" s="289" t="s">
        <v>576</v>
      </c>
      <c r="E298" s="288"/>
      <c r="F298" s="24"/>
      <c r="G298" s="24"/>
      <c r="H298" s="118"/>
      <c r="I298" s="336"/>
      <c r="J298" s="11"/>
      <c r="K298" s="220"/>
      <c r="L298" s="133"/>
      <c r="M298" s="133"/>
      <c r="N298" s="133"/>
      <c r="O298" s="133"/>
      <c r="P298" s="133"/>
      <c r="Q298" s="220"/>
      <c r="R298" s="220"/>
      <c r="S298" s="220"/>
      <c r="T298" s="220"/>
      <c r="U298" s="220"/>
      <c r="V298" s="220"/>
      <c r="W298" s="220"/>
      <c r="X298" s="220"/>
      <c r="Y298" s="220"/>
      <c r="Z298" s="220"/>
    </row>
    <row r="299" spans="1:26" ht="12.75" customHeight="1" x14ac:dyDescent="0.15">
      <c r="A299"/>
      <c r="B299" s="357"/>
      <c r="C299" s="277" t="s">
        <v>370</v>
      </c>
      <c r="D299" s="290" t="s">
        <v>577</v>
      </c>
      <c r="E299" s="287"/>
      <c r="F299" s="25"/>
      <c r="G299" s="25"/>
      <c r="H299" s="116"/>
      <c r="I299" s="336"/>
      <c r="J299" s="11"/>
      <c r="K299" s="220"/>
      <c r="L299" s="133"/>
      <c r="M299" s="133"/>
      <c r="N299" s="133"/>
      <c r="O299" s="133"/>
      <c r="P299" s="133"/>
      <c r="Q299" s="220"/>
      <c r="R299" s="220"/>
      <c r="S299" s="220"/>
      <c r="T299" s="220"/>
      <c r="U299" s="220"/>
      <c r="V299" s="220"/>
      <c r="W299" s="220"/>
      <c r="X299" s="220"/>
      <c r="Y299" s="220"/>
      <c r="Z299" s="220"/>
    </row>
    <row r="300" spans="1:26" ht="12.75" customHeight="1" x14ac:dyDescent="0.15">
      <c r="A300"/>
      <c r="B300" s="357"/>
      <c r="C300" s="277" t="s">
        <v>370</v>
      </c>
      <c r="D300" s="290" t="s">
        <v>578</v>
      </c>
      <c r="E300" s="287"/>
      <c r="F300" s="25"/>
      <c r="G300" s="25"/>
      <c r="H300" s="116"/>
      <c r="I300" s="336"/>
      <c r="J300" s="11"/>
      <c r="K300" s="220"/>
      <c r="L300" s="133"/>
      <c r="M300" s="133"/>
      <c r="N300" s="133"/>
      <c r="O300" s="133"/>
      <c r="P300" s="133"/>
      <c r="Q300" s="220"/>
      <c r="R300" s="220"/>
      <c r="S300" s="220"/>
      <c r="T300" s="220"/>
      <c r="U300" s="220"/>
      <c r="V300" s="220"/>
      <c r="W300" s="220"/>
      <c r="X300" s="220"/>
      <c r="Y300" s="220"/>
      <c r="Z300" s="220"/>
    </row>
    <row r="301" spans="1:26" ht="12.75" customHeight="1" x14ac:dyDescent="0.15">
      <c r="A301"/>
      <c r="B301" s="358"/>
      <c r="C301" s="277"/>
      <c r="D301" s="290"/>
      <c r="E301" s="287"/>
      <c r="F301" s="279"/>
      <c r="G301" s="279"/>
      <c r="H301" s="280"/>
      <c r="I301" s="336"/>
      <c r="J301" s="276"/>
      <c r="K301" s="275"/>
      <c r="L301" s="133"/>
      <c r="M301" s="133"/>
      <c r="N301" s="133"/>
      <c r="O301" s="133"/>
      <c r="P301" s="133"/>
      <c r="Q301" s="275"/>
      <c r="R301" s="275"/>
      <c r="S301" s="275"/>
      <c r="T301" s="275"/>
      <c r="U301" s="275"/>
      <c r="V301" s="275"/>
      <c r="W301" s="275"/>
      <c r="X301" s="275"/>
      <c r="Y301" s="275"/>
      <c r="Z301" s="275"/>
    </row>
    <row r="302" spans="1:26" ht="12.75" customHeight="1" x14ac:dyDescent="0.15">
      <c r="A302"/>
      <c r="B302" s="358"/>
      <c r="C302" s="338" t="s">
        <v>571</v>
      </c>
      <c r="D302" s="339"/>
      <c r="E302" s="327" t="s">
        <v>490</v>
      </c>
      <c r="F302" s="285">
        <v>24</v>
      </c>
      <c r="G302" s="285">
        <f>IFERROR(VLOOKUP(E302,AnswerCTBL,2,FALSE),0)</f>
        <v>0.2</v>
      </c>
      <c r="H302" s="286"/>
      <c r="I302" s="343"/>
      <c r="J302" s="276"/>
      <c r="K302" s="275"/>
      <c r="L302" s="133"/>
      <c r="M302" s="133"/>
      <c r="N302" s="133"/>
      <c r="O302" s="133"/>
      <c r="P302" s="133"/>
      <c r="Q302" s="275"/>
      <c r="R302" s="275"/>
      <c r="S302" s="275"/>
      <c r="T302" s="275"/>
      <c r="U302" s="275"/>
      <c r="V302" s="275"/>
      <c r="W302" s="275"/>
      <c r="X302" s="275"/>
      <c r="Y302" s="275"/>
      <c r="Z302" s="275"/>
    </row>
    <row r="303" spans="1:26" ht="12.75" customHeight="1" x14ac:dyDescent="0.15">
      <c r="A303"/>
      <c r="B303" s="358"/>
      <c r="C303" s="209" t="s">
        <v>370</v>
      </c>
      <c r="D303" s="289" t="s">
        <v>579</v>
      </c>
      <c r="E303" s="288"/>
      <c r="F303" s="24"/>
      <c r="G303" s="24"/>
      <c r="H303" s="118"/>
      <c r="I303" s="336"/>
      <c r="J303" s="276"/>
      <c r="K303" s="275"/>
      <c r="L303" s="133"/>
      <c r="M303" s="133"/>
      <c r="N303" s="133"/>
      <c r="O303" s="133"/>
      <c r="P303" s="133"/>
      <c r="Q303" s="275"/>
      <c r="R303" s="275"/>
      <c r="S303" s="275"/>
      <c r="T303" s="275"/>
      <c r="U303" s="275"/>
      <c r="V303" s="275"/>
      <c r="W303" s="275"/>
      <c r="X303" s="275"/>
      <c r="Y303" s="275"/>
      <c r="Z303" s="275"/>
    </row>
    <row r="304" spans="1:26" ht="12.75" customHeight="1" x14ac:dyDescent="0.15">
      <c r="A304"/>
      <c r="B304" s="358"/>
      <c r="C304" s="277" t="s">
        <v>370</v>
      </c>
      <c r="D304" s="290" t="s">
        <v>580</v>
      </c>
      <c r="E304" s="287"/>
      <c r="F304" s="25"/>
      <c r="G304" s="25"/>
      <c r="H304" s="116"/>
      <c r="I304" s="336"/>
      <c r="J304" s="276"/>
      <c r="K304" s="275"/>
      <c r="L304" s="133"/>
      <c r="M304" s="133"/>
      <c r="N304" s="133"/>
      <c r="O304" s="133"/>
      <c r="P304" s="133"/>
      <c r="Q304" s="275"/>
      <c r="R304" s="275"/>
      <c r="S304" s="275"/>
      <c r="T304" s="275"/>
      <c r="U304" s="275"/>
      <c r="V304" s="275"/>
      <c r="W304" s="275"/>
      <c r="X304" s="275"/>
      <c r="Y304" s="275"/>
      <c r="Z304" s="275"/>
    </row>
    <row r="305" spans="1:26" ht="12.75" customHeight="1" x14ac:dyDescent="0.15">
      <c r="A305"/>
      <c r="B305" s="358"/>
      <c r="C305" s="277" t="s">
        <v>370</v>
      </c>
      <c r="D305" s="290" t="s">
        <v>581</v>
      </c>
      <c r="E305" s="287"/>
      <c r="F305" s="25"/>
      <c r="G305" s="25"/>
      <c r="H305" s="116"/>
      <c r="I305" s="336"/>
      <c r="J305" s="276"/>
      <c r="K305" s="275"/>
      <c r="L305" s="133"/>
      <c r="M305" s="133"/>
      <c r="N305" s="133"/>
      <c r="O305" s="133"/>
      <c r="P305" s="133"/>
      <c r="Q305" s="275"/>
      <c r="R305" s="275"/>
      <c r="S305" s="275"/>
      <c r="T305" s="275"/>
      <c r="U305" s="275"/>
      <c r="V305" s="275"/>
      <c r="W305" s="275"/>
      <c r="X305" s="275"/>
      <c r="Y305" s="275"/>
      <c r="Z305" s="275"/>
    </row>
    <row r="306" spans="1:26" ht="12.75" customHeight="1" x14ac:dyDescent="0.15">
      <c r="A306"/>
      <c r="B306" s="358"/>
      <c r="C306" s="277"/>
      <c r="D306" s="290"/>
      <c r="E306" s="287"/>
      <c r="F306" s="279"/>
      <c r="G306" s="279"/>
      <c r="H306" s="280"/>
      <c r="I306" s="361"/>
      <c r="J306" s="276"/>
      <c r="K306" s="275"/>
      <c r="L306" s="133"/>
      <c r="M306" s="133"/>
      <c r="N306" s="133"/>
      <c r="O306" s="133"/>
      <c r="P306" s="133"/>
      <c r="Q306" s="275"/>
      <c r="R306" s="275"/>
      <c r="S306" s="275"/>
      <c r="T306" s="275"/>
      <c r="U306" s="275"/>
      <c r="V306" s="275"/>
      <c r="W306" s="275"/>
      <c r="X306" s="275"/>
      <c r="Y306" s="275"/>
      <c r="Z306" s="275"/>
    </row>
    <row r="307" spans="1:26" ht="12.75" customHeight="1" x14ac:dyDescent="0.15">
      <c r="A307"/>
      <c r="B307" s="358"/>
      <c r="C307" s="338" t="s">
        <v>572</v>
      </c>
      <c r="D307" s="339"/>
      <c r="E307" s="327" t="s">
        <v>490</v>
      </c>
      <c r="F307" s="285">
        <v>25</v>
      </c>
      <c r="G307" s="285">
        <f>IFERROR(VLOOKUP(E307,AnswerCTBL,2,FALSE),0)</f>
        <v>0.2</v>
      </c>
      <c r="H307" s="286"/>
      <c r="I307" s="343"/>
      <c r="J307" s="276"/>
      <c r="K307" s="275"/>
      <c r="L307" s="133"/>
      <c r="M307" s="133"/>
      <c r="N307" s="133"/>
      <c r="O307" s="133"/>
      <c r="P307" s="133"/>
      <c r="Q307" s="275"/>
      <c r="R307" s="275"/>
      <c r="S307" s="275"/>
      <c r="T307" s="275"/>
      <c r="U307" s="275"/>
      <c r="V307" s="275"/>
      <c r="W307" s="275"/>
      <c r="X307" s="275"/>
      <c r="Y307" s="275"/>
      <c r="Z307" s="275"/>
    </row>
    <row r="308" spans="1:26" ht="12.75" customHeight="1" x14ac:dyDescent="0.15">
      <c r="A308"/>
      <c r="B308" s="358"/>
      <c r="C308" s="209" t="s">
        <v>370</v>
      </c>
      <c r="D308" s="289" t="s">
        <v>582</v>
      </c>
      <c r="E308" s="288"/>
      <c r="F308" s="24"/>
      <c r="G308" s="24"/>
      <c r="H308" s="118"/>
      <c r="I308" s="336"/>
      <c r="J308" s="276"/>
      <c r="K308" s="275"/>
      <c r="L308" s="133"/>
      <c r="M308" s="133"/>
      <c r="N308" s="133"/>
      <c r="O308" s="133"/>
      <c r="P308" s="133"/>
      <c r="Q308" s="275"/>
      <c r="R308" s="275"/>
      <c r="S308" s="275"/>
      <c r="T308" s="275"/>
      <c r="U308" s="275"/>
      <c r="V308" s="275"/>
      <c r="W308" s="275"/>
      <c r="X308" s="275"/>
      <c r="Y308" s="275"/>
      <c r="Z308" s="275"/>
    </row>
    <row r="309" spans="1:26" ht="12.75" customHeight="1" x14ac:dyDescent="0.15">
      <c r="A309"/>
      <c r="B309" s="358"/>
      <c r="C309" s="277" t="s">
        <v>370</v>
      </c>
      <c r="D309" s="290" t="s">
        <v>583</v>
      </c>
      <c r="E309" s="287"/>
      <c r="F309" s="25"/>
      <c r="G309" s="25"/>
      <c r="H309" s="116"/>
      <c r="I309" s="336"/>
      <c r="J309" s="276"/>
      <c r="K309" s="275"/>
      <c r="L309" s="133"/>
      <c r="M309" s="133"/>
      <c r="N309" s="133"/>
      <c r="O309" s="133"/>
      <c r="P309" s="133"/>
      <c r="Q309" s="275"/>
      <c r="R309" s="275"/>
      <c r="S309" s="275"/>
      <c r="T309" s="275"/>
      <c r="U309" s="275"/>
      <c r="V309" s="275"/>
      <c r="W309" s="275"/>
      <c r="X309" s="275"/>
      <c r="Y309" s="275"/>
      <c r="Z309" s="275"/>
    </row>
    <row r="310" spans="1:26" ht="12.75" customHeight="1" x14ac:dyDescent="0.15">
      <c r="A310"/>
      <c r="B310" s="358"/>
      <c r="C310" s="277" t="s">
        <v>370</v>
      </c>
      <c r="D310" s="290" t="s">
        <v>584</v>
      </c>
      <c r="E310" s="287"/>
      <c r="F310" s="25"/>
      <c r="G310" s="25"/>
      <c r="H310" s="116"/>
      <c r="I310" s="336"/>
      <c r="J310" s="276"/>
      <c r="K310" s="275"/>
      <c r="L310" s="133"/>
      <c r="M310" s="133"/>
      <c r="N310" s="133"/>
      <c r="O310" s="133"/>
      <c r="P310" s="133"/>
      <c r="Q310" s="275"/>
      <c r="R310" s="275"/>
      <c r="S310" s="275"/>
      <c r="T310" s="275"/>
      <c r="U310" s="275"/>
      <c r="V310" s="275"/>
      <c r="W310" s="275"/>
      <c r="X310" s="275"/>
      <c r="Y310" s="275"/>
      <c r="Z310" s="275"/>
    </row>
    <row r="311" spans="1:26" ht="12.75" customHeight="1" x14ac:dyDescent="0.15">
      <c r="A311"/>
      <c r="B311" s="358"/>
      <c r="C311" s="277" t="s">
        <v>370</v>
      </c>
      <c r="D311" s="290" t="s">
        <v>585</v>
      </c>
      <c r="E311" s="287"/>
      <c r="F311" s="25"/>
      <c r="G311" s="25"/>
      <c r="H311" s="116"/>
      <c r="I311" s="336"/>
      <c r="J311" s="11"/>
      <c r="K311" s="275"/>
      <c r="L311" s="133"/>
      <c r="M311" s="133"/>
      <c r="N311" s="133"/>
      <c r="O311" s="133"/>
      <c r="P311" s="133"/>
      <c r="Q311" s="275"/>
      <c r="R311" s="275"/>
      <c r="S311" s="275"/>
      <c r="T311" s="275"/>
      <c r="U311" s="275"/>
      <c r="V311" s="275"/>
      <c r="W311" s="275"/>
      <c r="X311" s="275"/>
      <c r="Y311" s="275"/>
      <c r="Z311" s="275"/>
    </row>
    <row r="312" spans="1:26" ht="12.75" customHeight="1" x14ac:dyDescent="0.15">
      <c r="A312"/>
      <c r="B312" s="358"/>
      <c r="C312" s="277"/>
      <c r="D312" s="290"/>
      <c r="E312" s="287"/>
      <c r="F312" s="279"/>
      <c r="G312" s="279"/>
      <c r="H312" s="280"/>
      <c r="I312" s="361"/>
      <c r="J312" s="11"/>
      <c r="K312" s="220"/>
      <c r="L312" s="133"/>
      <c r="M312" s="133"/>
      <c r="N312" s="133"/>
      <c r="O312" s="133"/>
      <c r="P312" s="133"/>
      <c r="Q312" s="220"/>
      <c r="R312" s="220"/>
      <c r="S312" s="220"/>
      <c r="T312" s="220"/>
      <c r="U312" s="220"/>
      <c r="V312" s="220"/>
      <c r="W312" s="220"/>
      <c r="X312" s="220"/>
      <c r="Y312" s="220"/>
      <c r="Z312" s="220"/>
    </row>
    <row r="313" spans="1:26" ht="12.75" customHeight="1" x14ac:dyDescent="0.15">
      <c r="A313"/>
      <c r="B313" s="369"/>
      <c r="C313" s="370"/>
      <c r="D313" s="370"/>
      <c r="E313" s="370"/>
      <c r="F313" s="370"/>
      <c r="G313" s="370"/>
      <c r="H313" s="370"/>
      <c r="I313" s="371"/>
      <c r="J313" s="11"/>
      <c r="K313" s="220"/>
      <c r="L313" s="133"/>
      <c r="M313" s="133"/>
      <c r="N313" s="133"/>
      <c r="O313" s="133"/>
      <c r="P313" s="133"/>
      <c r="Q313" s="220"/>
      <c r="R313" s="220"/>
      <c r="S313" s="220"/>
      <c r="T313" s="220"/>
      <c r="U313" s="220"/>
      <c r="V313" s="220"/>
      <c r="W313" s="220"/>
      <c r="X313" s="220"/>
      <c r="Y313" s="220"/>
      <c r="Z313" s="220"/>
    </row>
    <row r="314" spans="1:26" ht="12.75" customHeight="1" x14ac:dyDescent="0.15">
      <c r="A314"/>
      <c r="B314" s="356" t="s">
        <v>674</v>
      </c>
      <c r="C314" s="400" t="s">
        <v>586</v>
      </c>
      <c r="D314" s="401"/>
      <c r="E314" s="327" t="s">
        <v>490</v>
      </c>
      <c r="F314" s="18">
        <v>26</v>
      </c>
      <c r="G314" s="18">
        <f>IFERROR(VLOOKUP(E314,AnswerCTBL,2,FALSE),0)</f>
        <v>0.2</v>
      </c>
      <c r="H314" s="104">
        <f>IFERROR(AVERAGE(G314,G318,G324,G328),0)</f>
        <v>0.2</v>
      </c>
      <c r="I314" s="350"/>
      <c r="J314" s="11"/>
      <c r="K314" s="220"/>
      <c r="L314" s="133"/>
      <c r="M314" s="133"/>
      <c r="N314" s="133"/>
      <c r="O314" s="133"/>
      <c r="P314" s="133"/>
      <c r="Q314" s="220"/>
      <c r="R314" s="220"/>
      <c r="S314" s="220"/>
      <c r="T314" s="220"/>
      <c r="U314" s="220"/>
      <c r="V314" s="220"/>
      <c r="W314" s="220"/>
      <c r="X314" s="220"/>
      <c r="Y314" s="220"/>
      <c r="Z314" s="220"/>
    </row>
    <row r="315" spans="1:26" ht="12.75" customHeight="1" x14ac:dyDescent="0.15">
      <c r="A315"/>
      <c r="B315" s="357"/>
      <c r="C315" s="298" t="s">
        <v>370</v>
      </c>
      <c r="D315" s="299" t="s">
        <v>590</v>
      </c>
      <c r="E315" s="296"/>
      <c r="F315" s="24"/>
      <c r="G315" s="24"/>
      <c r="H315" s="118"/>
      <c r="I315" s="351"/>
      <c r="J315" s="11"/>
      <c r="K315" s="220"/>
      <c r="L315" s="133"/>
      <c r="M315" s="133"/>
      <c r="N315" s="133"/>
      <c r="O315" s="133"/>
      <c r="P315" s="133"/>
      <c r="Q315" s="220"/>
      <c r="R315" s="220"/>
      <c r="S315" s="220"/>
      <c r="T315" s="220"/>
      <c r="U315" s="220"/>
      <c r="V315" s="220"/>
      <c r="W315" s="220"/>
      <c r="X315" s="220"/>
      <c r="Y315" s="220"/>
      <c r="Z315" s="220"/>
    </row>
    <row r="316" spans="1:26" ht="12.75" customHeight="1" x14ac:dyDescent="0.15">
      <c r="A316"/>
      <c r="B316" s="357"/>
      <c r="C316" s="277" t="s">
        <v>370</v>
      </c>
      <c r="D316" s="290" t="s">
        <v>591</v>
      </c>
      <c r="E316" s="287"/>
      <c r="F316" s="25"/>
      <c r="G316" s="25"/>
      <c r="H316" s="116"/>
      <c r="I316" s="351"/>
      <c r="J316" s="11"/>
      <c r="K316" s="220"/>
      <c r="L316" s="133"/>
      <c r="M316" s="133"/>
      <c r="N316" s="133"/>
      <c r="O316" s="133"/>
      <c r="P316" s="133"/>
      <c r="Q316" s="220"/>
      <c r="R316" s="220"/>
      <c r="S316" s="220"/>
      <c r="T316" s="220"/>
      <c r="U316" s="220"/>
      <c r="V316" s="220"/>
      <c r="W316" s="220"/>
      <c r="X316" s="220"/>
      <c r="Y316" s="220"/>
      <c r="Z316" s="220"/>
    </row>
    <row r="317" spans="1:26" ht="12.75" customHeight="1" x14ac:dyDescent="0.15">
      <c r="A317"/>
      <c r="B317" s="357"/>
      <c r="C317" s="300"/>
      <c r="D317" s="301"/>
      <c r="E317" s="297"/>
      <c r="F317" s="26"/>
      <c r="G317" s="26"/>
      <c r="H317" s="117"/>
      <c r="I317" s="352"/>
      <c r="J317" s="11"/>
      <c r="K317" s="220"/>
      <c r="L317" s="133"/>
      <c r="M317" s="133"/>
      <c r="N317" s="133"/>
      <c r="O317" s="133"/>
      <c r="P317" s="133"/>
      <c r="Q317" s="220"/>
      <c r="R317" s="220"/>
      <c r="S317" s="220"/>
      <c r="T317" s="220"/>
      <c r="U317" s="220"/>
      <c r="V317" s="220"/>
      <c r="W317" s="220"/>
      <c r="X317" s="220"/>
      <c r="Y317" s="220"/>
      <c r="Z317" s="220"/>
    </row>
    <row r="318" spans="1:26" ht="12.75" customHeight="1" x14ac:dyDescent="0.15">
      <c r="A318"/>
      <c r="B318" s="357"/>
      <c r="C318" s="359" t="s">
        <v>587</v>
      </c>
      <c r="D318" s="360"/>
      <c r="E318" s="327" t="s">
        <v>490</v>
      </c>
      <c r="F318" s="18">
        <v>27</v>
      </c>
      <c r="G318" s="18">
        <f>IFERROR(VLOOKUP(E318,AnswerCTBL,2,FALSE),0)</f>
        <v>0.2</v>
      </c>
      <c r="H318" s="104"/>
      <c r="I318" s="342"/>
      <c r="J318" s="11"/>
      <c r="K318" s="220"/>
      <c r="L318" s="133"/>
      <c r="M318" s="133"/>
      <c r="N318" s="133"/>
      <c r="O318" s="133"/>
      <c r="P318" s="133"/>
      <c r="Q318" s="220"/>
      <c r="R318" s="220"/>
      <c r="S318" s="220"/>
      <c r="T318" s="220"/>
      <c r="U318" s="220"/>
      <c r="V318" s="220"/>
      <c r="W318" s="220"/>
      <c r="X318" s="220"/>
      <c r="Y318" s="220"/>
      <c r="Z318" s="220"/>
    </row>
    <row r="319" spans="1:26" ht="12.75" customHeight="1" x14ac:dyDescent="0.15">
      <c r="A319"/>
      <c r="B319" s="357"/>
      <c r="C319" s="298" t="s">
        <v>370</v>
      </c>
      <c r="D319" s="299" t="s">
        <v>592</v>
      </c>
      <c r="E319" s="296"/>
      <c r="F319" s="24"/>
      <c r="G319" s="24"/>
      <c r="H319" s="118"/>
      <c r="I319" s="336"/>
      <c r="J319" s="11"/>
      <c r="K319" s="220"/>
      <c r="L319" s="133"/>
      <c r="M319" s="133"/>
      <c r="N319" s="133"/>
      <c r="O319" s="133"/>
      <c r="P319" s="133"/>
      <c r="Q319" s="220"/>
      <c r="R319" s="220"/>
      <c r="S319" s="220"/>
      <c r="T319" s="220"/>
      <c r="U319" s="220"/>
      <c r="V319" s="220"/>
      <c r="W319" s="220"/>
      <c r="X319" s="220"/>
      <c r="Y319" s="220"/>
      <c r="Z319" s="220"/>
    </row>
    <row r="320" spans="1:26" ht="12.75" customHeight="1" x14ac:dyDescent="0.15">
      <c r="A320"/>
      <c r="B320" s="357"/>
      <c r="C320" s="277" t="s">
        <v>370</v>
      </c>
      <c r="D320" s="290" t="s">
        <v>593</v>
      </c>
      <c r="E320" s="287"/>
      <c r="F320" s="25"/>
      <c r="G320" s="25"/>
      <c r="H320" s="116"/>
      <c r="I320" s="336"/>
      <c r="J320" s="11"/>
      <c r="K320" s="220"/>
      <c r="L320" s="133"/>
      <c r="M320" s="133"/>
      <c r="N320" s="133"/>
      <c r="O320" s="133"/>
      <c r="P320" s="133"/>
      <c r="Q320" s="220"/>
      <c r="R320" s="220"/>
      <c r="S320" s="220"/>
      <c r="T320" s="220"/>
      <c r="U320" s="220"/>
      <c r="V320" s="220"/>
      <c r="W320" s="220"/>
      <c r="X320" s="220"/>
      <c r="Y320" s="220"/>
      <c r="Z320" s="220"/>
    </row>
    <row r="321" spans="1:26" ht="12.75" customHeight="1" x14ac:dyDescent="0.15">
      <c r="A321"/>
      <c r="B321" s="357"/>
      <c r="C321" s="277" t="s">
        <v>370</v>
      </c>
      <c r="D321" s="290" t="s">
        <v>594</v>
      </c>
      <c r="E321" s="287"/>
      <c r="F321" s="25"/>
      <c r="G321" s="25"/>
      <c r="H321" s="116"/>
      <c r="I321" s="336"/>
      <c r="J321" s="11"/>
      <c r="K321" s="220"/>
      <c r="L321" s="133"/>
      <c r="M321" s="133"/>
      <c r="N321" s="133"/>
      <c r="O321" s="133"/>
      <c r="P321" s="133"/>
      <c r="Q321" s="220"/>
      <c r="R321" s="220"/>
      <c r="S321" s="220"/>
      <c r="T321" s="220"/>
      <c r="U321" s="220"/>
      <c r="V321" s="220"/>
      <c r="W321" s="220"/>
      <c r="X321" s="220"/>
      <c r="Y321" s="220"/>
      <c r="Z321" s="220"/>
    </row>
    <row r="322" spans="1:26" ht="12" customHeight="1" x14ac:dyDescent="0.15">
      <c r="A322"/>
      <c r="B322" s="357"/>
      <c r="C322" s="277" t="s">
        <v>370</v>
      </c>
      <c r="D322" s="290" t="s">
        <v>595</v>
      </c>
      <c r="E322" s="287"/>
      <c r="F322" s="25"/>
      <c r="G322" s="25"/>
      <c r="H322" s="116"/>
      <c r="I322" s="336"/>
      <c r="J322" s="11"/>
      <c r="K322" s="220"/>
      <c r="L322" s="133"/>
      <c r="M322" s="133"/>
      <c r="N322" s="133"/>
      <c r="O322" s="133"/>
      <c r="P322" s="133"/>
      <c r="Q322" s="220"/>
      <c r="R322" s="220"/>
      <c r="S322" s="220"/>
      <c r="T322" s="220"/>
      <c r="U322" s="220"/>
      <c r="V322" s="220"/>
      <c r="W322" s="220"/>
      <c r="X322" s="220"/>
      <c r="Y322" s="220"/>
      <c r="Z322" s="220"/>
    </row>
    <row r="323" spans="1:26" ht="12" customHeight="1" x14ac:dyDescent="0.15">
      <c r="A323"/>
      <c r="B323" s="358"/>
      <c r="C323" s="277"/>
      <c r="D323" s="290"/>
      <c r="E323" s="287"/>
      <c r="F323" s="279"/>
      <c r="G323" s="279"/>
      <c r="H323" s="280"/>
      <c r="I323" s="361"/>
      <c r="J323" s="276"/>
      <c r="K323" s="275"/>
      <c r="L323" s="133"/>
      <c r="M323" s="133"/>
      <c r="N323" s="133"/>
      <c r="O323" s="133"/>
      <c r="P323" s="133"/>
      <c r="Q323" s="275"/>
      <c r="R323" s="275"/>
      <c r="S323" s="275"/>
      <c r="T323" s="275"/>
      <c r="U323" s="275"/>
      <c r="V323" s="275"/>
      <c r="W323" s="275"/>
      <c r="X323" s="275"/>
      <c r="Y323" s="275"/>
      <c r="Z323" s="275"/>
    </row>
    <row r="324" spans="1:26" ht="12" customHeight="1" x14ac:dyDescent="0.15">
      <c r="A324"/>
      <c r="B324" s="358"/>
      <c r="C324" s="340" t="s">
        <v>588</v>
      </c>
      <c r="D324" s="341"/>
      <c r="E324" s="327" t="s">
        <v>490</v>
      </c>
      <c r="F324" s="282">
        <v>28</v>
      </c>
      <c r="G324" s="282">
        <f>IFERROR(VLOOKUP(E324,AnswerCTBL,2,FALSE),0)</f>
        <v>0.2</v>
      </c>
      <c r="H324" s="283"/>
      <c r="I324" s="343"/>
      <c r="J324" s="276"/>
      <c r="K324" s="275"/>
      <c r="L324" s="133"/>
      <c r="M324" s="133"/>
      <c r="N324" s="133"/>
      <c r="O324" s="133"/>
      <c r="P324" s="133"/>
      <c r="Q324" s="275"/>
      <c r="R324" s="275"/>
      <c r="S324" s="275"/>
      <c r="T324" s="275"/>
      <c r="U324" s="275"/>
      <c r="V324" s="275"/>
      <c r="W324" s="275"/>
      <c r="X324" s="275"/>
      <c r="Y324" s="275"/>
      <c r="Z324" s="275"/>
    </row>
    <row r="325" spans="1:26" ht="12" customHeight="1" x14ac:dyDescent="0.15">
      <c r="A325"/>
      <c r="B325" s="358"/>
      <c r="C325" s="277" t="s">
        <v>370</v>
      </c>
      <c r="D325" s="290" t="s">
        <v>596</v>
      </c>
      <c r="E325" s="287"/>
      <c r="F325" s="279"/>
      <c r="G325" s="279"/>
      <c r="H325" s="280"/>
      <c r="I325" s="336"/>
      <c r="J325" s="276"/>
      <c r="K325" s="275"/>
      <c r="L325" s="133"/>
      <c r="M325" s="133"/>
      <c r="N325" s="133"/>
      <c r="O325" s="133"/>
      <c r="P325" s="133"/>
      <c r="Q325" s="275"/>
      <c r="R325" s="275"/>
      <c r="S325" s="275"/>
      <c r="T325" s="275"/>
      <c r="U325" s="275"/>
      <c r="V325" s="275"/>
      <c r="W325" s="275"/>
      <c r="X325" s="275"/>
      <c r="Y325" s="275"/>
      <c r="Z325" s="275"/>
    </row>
    <row r="326" spans="1:26" ht="12" customHeight="1" x14ac:dyDescent="0.15">
      <c r="A326"/>
      <c r="B326" s="358"/>
      <c r="C326" s="277" t="s">
        <v>370</v>
      </c>
      <c r="D326" s="290" t="s">
        <v>597</v>
      </c>
      <c r="E326" s="287"/>
      <c r="F326" s="279"/>
      <c r="G326" s="279"/>
      <c r="H326" s="280"/>
      <c r="I326" s="336"/>
      <c r="J326" s="276"/>
      <c r="K326" s="275"/>
      <c r="L326" s="133"/>
      <c r="M326" s="133"/>
      <c r="N326" s="133"/>
      <c r="O326" s="133"/>
      <c r="P326" s="133"/>
      <c r="Q326" s="275"/>
      <c r="R326" s="275"/>
      <c r="S326" s="275"/>
      <c r="T326" s="275"/>
      <c r="U326" s="275"/>
      <c r="V326" s="275"/>
      <c r="W326" s="275"/>
      <c r="X326" s="275"/>
      <c r="Y326" s="275"/>
      <c r="Z326" s="275"/>
    </row>
    <row r="327" spans="1:26" ht="12" customHeight="1" x14ac:dyDescent="0.15">
      <c r="A327"/>
      <c r="B327" s="358"/>
      <c r="C327" s="277"/>
      <c r="D327" s="290"/>
      <c r="E327" s="287"/>
      <c r="F327" s="279"/>
      <c r="G327" s="279"/>
      <c r="H327" s="280"/>
      <c r="I327" s="361"/>
      <c r="J327" s="276"/>
      <c r="K327" s="275"/>
      <c r="L327" s="133"/>
      <c r="M327" s="133"/>
      <c r="N327" s="133"/>
      <c r="O327" s="133"/>
      <c r="P327" s="133"/>
      <c r="Q327" s="275"/>
      <c r="R327" s="275"/>
      <c r="S327" s="275"/>
      <c r="T327" s="275"/>
      <c r="U327" s="275"/>
      <c r="V327" s="275"/>
      <c r="W327" s="275"/>
      <c r="X327" s="275"/>
      <c r="Y327" s="275"/>
      <c r="Z327" s="275"/>
    </row>
    <row r="328" spans="1:26" ht="12" customHeight="1" x14ac:dyDescent="0.15">
      <c r="A328"/>
      <c r="B328" s="358"/>
      <c r="C328" s="340" t="s">
        <v>589</v>
      </c>
      <c r="D328" s="341"/>
      <c r="E328" s="328" t="s">
        <v>441</v>
      </c>
      <c r="F328" s="282">
        <v>29</v>
      </c>
      <c r="G328" s="282">
        <f>IFERROR(VLOOKUP(E328,AnswerGTBL,2,FALSE),0)</f>
        <v>0.2</v>
      </c>
      <c r="H328" s="283"/>
      <c r="I328" s="343"/>
      <c r="J328" s="276"/>
      <c r="K328" s="275"/>
      <c r="L328" s="133"/>
      <c r="M328" s="133"/>
      <c r="N328" s="133"/>
      <c r="O328" s="133"/>
      <c r="P328" s="133"/>
      <c r="Q328" s="275"/>
      <c r="R328" s="275"/>
      <c r="S328" s="275"/>
      <c r="T328" s="275"/>
      <c r="U328" s="275"/>
      <c r="V328" s="275"/>
      <c r="W328" s="275"/>
      <c r="X328" s="275"/>
      <c r="Y328" s="275"/>
      <c r="Z328" s="275"/>
    </row>
    <row r="329" spans="1:26" ht="12" customHeight="1" x14ac:dyDescent="0.15">
      <c r="A329"/>
      <c r="B329" s="358"/>
      <c r="C329" s="277" t="s">
        <v>370</v>
      </c>
      <c r="D329" s="290" t="s">
        <v>598</v>
      </c>
      <c r="E329" s="287"/>
      <c r="F329" s="279"/>
      <c r="G329" s="279"/>
      <c r="H329" s="280"/>
      <c r="I329" s="336"/>
      <c r="J329" s="276"/>
      <c r="K329" s="275"/>
      <c r="L329" s="133"/>
      <c r="M329" s="133"/>
      <c r="N329" s="133"/>
      <c r="O329" s="133"/>
      <c r="P329" s="133"/>
      <c r="Q329" s="275"/>
      <c r="R329" s="275"/>
      <c r="S329" s="275"/>
      <c r="T329" s="275"/>
      <c r="U329" s="275"/>
      <c r="V329" s="275"/>
      <c r="W329" s="275"/>
      <c r="X329" s="275"/>
      <c r="Y329" s="275"/>
      <c r="Z329" s="275"/>
    </row>
    <row r="330" spans="1:26" ht="12" customHeight="1" x14ac:dyDescent="0.15">
      <c r="A330"/>
      <c r="B330" s="358"/>
      <c r="C330" s="210" t="s">
        <v>370</v>
      </c>
      <c r="D330" s="290" t="s">
        <v>599</v>
      </c>
      <c r="E330" s="287"/>
      <c r="F330" s="279"/>
      <c r="G330" s="279"/>
      <c r="H330" s="280"/>
      <c r="I330" s="336"/>
      <c r="J330" s="276"/>
      <c r="K330" s="275"/>
      <c r="L330" s="133"/>
      <c r="M330" s="133"/>
      <c r="N330" s="133"/>
      <c r="O330" s="133"/>
      <c r="P330" s="133"/>
      <c r="Q330" s="275"/>
      <c r="R330" s="275"/>
      <c r="S330" s="275"/>
      <c r="T330" s="275"/>
      <c r="U330" s="275"/>
      <c r="V330" s="275"/>
      <c r="W330" s="275"/>
      <c r="X330" s="275"/>
      <c r="Y330" s="275"/>
      <c r="Z330" s="275"/>
    </row>
    <row r="331" spans="1:26" ht="13" customHeight="1" x14ac:dyDescent="0.15">
      <c r="A331"/>
      <c r="B331" s="358"/>
      <c r="C331" s="210" t="s">
        <v>370</v>
      </c>
      <c r="D331" s="290" t="s">
        <v>600</v>
      </c>
      <c r="E331" s="287"/>
      <c r="F331" s="279"/>
      <c r="G331" s="279"/>
      <c r="H331" s="280"/>
      <c r="I331" s="336"/>
      <c r="J331" s="276"/>
      <c r="K331" s="275"/>
      <c r="L331" s="133"/>
      <c r="M331" s="133"/>
      <c r="N331" s="133"/>
      <c r="O331" s="133"/>
      <c r="P331" s="133"/>
      <c r="Q331" s="275"/>
      <c r="R331" s="275"/>
      <c r="S331" s="275"/>
      <c r="T331" s="275"/>
      <c r="U331" s="275"/>
      <c r="V331" s="275"/>
      <c r="W331" s="275"/>
      <c r="X331" s="275"/>
      <c r="Y331" s="275"/>
      <c r="Z331" s="275"/>
    </row>
    <row r="332" spans="1:26" ht="13" customHeight="1" x14ac:dyDescent="0.15">
      <c r="A332"/>
      <c r="B332" s="358"/>
      <c r="C332" s="210" t="s">
        <v>370</v>
      </c>
      <c r="D332" s="290" t="s">
        <v>601</v>
      </c>
      <c r="E332" s="287"/>
      <c r="F332" s="279"/>
      <c r="G332" s="279"/>
      <c r="H332" s="280"/>
      <c r="I332" s="336"/>
      <c r="J332" s="276"/>
      <c r="K332" s="275"/>
      <c r="L332" s="133"/>
      <c r="M332" s="133"/>
      <c r="N332" s="133"/>
      <c r="O332" s="133"/>
      <c r="P332" s="133"/>
      <c r="Q332" s="275"/>
      <c r="R332" s="275"/>
      <c r="S332" s="275"/>
      <c r="T332" s="275"/>
      <c r="U332" s="275"/>
      <c r="V332" s="275"/>
      <c r="W332" s="275"/>
      <c r="X332" s="275"/>
      <c r="Y332" s="275"/>
      <c r="Z332" s="275"/>
    </row>
    <row r="333" spans="1:26" ht="12.75" customHeight="1" x14ac:dyDescent="0.15">
      <c r="A333"/>
      <c r="B333" s="399"/>
      <c r="C333" s="277"/>
      <c r="D333" s="293"/>
      <c r="E333" s="31"/>
      <c r="F333" s="26"/>
      <c r="G333" s="26"/>
      <c r="H333" s="117"/>
      <c r="I333" s="337"/>
      <c r="J333" s="11"/>
      <c r="K333" s="220"/>
      <c r="L333" s="133"/>
      <c r="M333" s="133"/>
      <c r="N333" s="133"/>
      <c r="O333" s="133"/>
      <c r="P333" s="133"/>
      <c r="Q333" s="220"/>
      <c r="R333" s="220"/>
      <c r="S333" s="220"/>
      <c r="T333" s="220"/>
      <c r="U333" s="220"/>
      <c r="V333" s="220"/>
      <c r="W333" s="220"/>
      <c r="X333" s="220"/>
      <c r="Y333" s="220"/>
      <c r="Z333" s="220"/>
    </row>
    <row r="334" spans="1:26" ht="12" customHeight="1" x14ac:dyDescent="0.15">
      <c r="A334"/>
      <c r="B334" s="421" t="s">
        <v>222</v>
      </c>
      <c r="C334" s="421"/>
      <c r="D334" s="421"/>
      <c r="E334" s="421"/>
      <c r="F334" s="421"/>
      <c r="G334" s="421"/>
      <c r="H334" s="421"/>
      <c r="I334" s="421"/>
      <c r="J334" s="421"/>
      <c r="K334" s="1"/>
      <c r="L334" s="133"/>
      <c r="M334" s="133"/>
      <c r="N334" s="133"/>
      <c r="O334" s="133"/>
      <c r="P334" s="133"/>
      <c r="Q334" s="1"/>
      <c r="R334" s="1"/>
      <c r="S334" s="1"/>
      <c r="T334" s="1"/>
      <c r="U334" s="1"/>
      <c r="V334" s="1"/>
      <c r="W334" s="1"/>
      <c r="X334" s="1"/>
      <c r="Y334" s="1"/>
      <c r="Z334" s="1"/>
    </row>
    <row r="335" spans="1:26" ht="12.75" customHeight="1" x14ac:dyDescent="0.15">
      <c r="A335"/>
      <c r="B335" s="464" t="s">
        <v>223</v>
      </c>
      <c r="C335" s="465"/>
      <c r="D335" s="466"/>
      <c r="E335" s="81" t="s">
        <v>371</v>
      </c>
      <c r="F335" s="81"/>
      <c r="G335" s="81"/>
      <c r="H335" s="123"/>
      <c r="I335" s="82" t="s">
        <v>60</v>
      </c>
      <c r="J335" s="82" t="s">
        <v>368</v>
      </c>
      <c r="K335" s="1"/>
      <c r="L335" s="133"/>
      <c r="M335" s="133"/>
      <c r="N335" s="133"/>
      <c r="O335" s="133"/>
      <c r="P335" s="133"/>
      <c r="Q335" s="1"/>
      <c r="R335" s="1"/>
      <c r="S335" s="1"/>
      <c r="T335" s="1"/>
      <c r="U335" s="1"/>
      <c r="V335" s="1"/>
      <c r="W335" s="1"/>
      <c r="X335" s="1"/>
      <c r="Y335" s="1"/>
      <c r="Z335" s="1"/>
    </row>
    <row r="336" spans="1:26" ht="12.75" customHeight="1" x14ac:dyDescent="0.15">
      <c r="A336"/>
      <c r="B336" s="372" t="s">
        <v>224</v>
      </c>
      <c r="C336" s="349" t="s">
        <v>225</v>
      </c>
      <c r="D336" s="348"/>
      <c r="E336" s="5" t="s">
        <v>366</v>
      </c>
      <c r="F336" s="18">
        <v>1</v>
      </c>
      <c r="G336" s="18">
        <f>IFERROR(VLOOKUP(E336,AnswerCTBL,2,FALSE),0)</f>
        <v>0</v>
      </c>
      <c r="H336" s="104">
        <f>IFERROR(AVERAGE(G336,G344),0)</f>
        <v>0.1</v>
      </c>
      <c r="I336" s="350"/>
      <c r="J336" s="396">
        <f>SUM(H336,H351,H362)</f>
        <v>0.4</v>
      </c>
      <c r="K336" s="1"/>
      <c r="L336" s="133"/>
      <c r="M336" s="133"/>
      <c r="N336" s="133"/>
      <c r="O336" s="133"/>
      <c r="P336" s="133"/>
      <c r="Q336" s="1"/>
      <c r="R336" s="1"/>
      <c r="S336" s="1"/>
      <c r="T336" s="1"/>
      <c r="U336" s="1"/>
      <c r="V336" s="1"/>
      <c r="W336" s="1"/>
      <c r="X336" s="1"/>
      <c r="Y336" s="1"/>
      <c r="Z336" s="1"/>
    </row>
    <row r="337" spans="1:26" ht="12.75" customHeight="1" x14ac:dyDescent="0.15">
      <c r="A337"/>
      <c r="B337" s="373"/>
      <c r="C337" s="209" t="s">
        <v>370</v>
      </c>
      <c r="D337" s="20" t="s">
        <v>226</v>
      </c>
      <c r="E337" s="29"/>
      <c r="F337" s="24"/>
      <c r="G337" s="24"/>
      <c r="H337" s="118"/>
      <c r="I337" s="351"/>
      <c r="J337" s="397"/>
      <c r="K337" s="1"/>
      <c r="L337" s="133"/>
      <c r="M337" s="133"/>
      <c r="N337" s="133"/>
      <c r="O337" s="133"/>
      <c r="P337" s="133"/>
      <c r="Q337" s="1"/>
      <c r="R337" s="1"/>
      <c r="S337" s="1"/>
      <c r="T337" s="1"/>
      <c r="U337" s="1"/>
      <c r="V337" s="1"/>
      <c r="W337" s="1"/>
      <c r="X337" s="1"/>
      <c r="Y337" s="1"/>
      <c r="Z337" s="1"/>
    </row>
    <row r="338" spans="1:26" ht="28" x14ac:dyDescent="0.15">
      <c r="A338"/>
      <c r="B338" s="373"/>
      <c r="C338" s="210" t="s">
        <v>370</v>
      </c>
      <c r="D338" s="19" t="s">
        <v>227</v>
      </c>
      <c r="E338" s="30"/>
      <c r="F338" s="25"/>
      <c r="G338" s="25"/>
      <c r="H338" s="116"/>
      <c r="I338" s="351"/>
      <c r="J338" s="397"/>
      <c r="K338" s="1"/>
      <c r="L338" s="133"/>
      <c r="M338" s="133"/>
      <c r="N338" s="133"/>
      <c r="O338" s="133"/>
      <c r="P338" s="133"/>
      <c r="Q338" s="1"/>
      <c r="R338" s="1"/>
      <c r="S338" s="1"/>
      <c r="T338" s="1"/>
      <c r="U338" s="1"/>
      <c r="V338" s="1"/>
      <c r="W338" s="1"/>
      <c r="X338" s="1"/>
      <c r="Y338" s="1"/>
      <c r="Z338" s="1"/>
    </row>
    <row r="339" spans="1:26" ht="12.75" customHeight="1" x14ac:dyDescent="0.15">
      <c r="A339"/>
      <c r="B339" s="373"/>
      <c r="C339" s="210" t="s">
        <v>370</v>
      </c>
      <c r="D339" s="19" t="s">
        <v>228</v>
      </c>
      <c r="E339" s="30"/>
      <c r="F339" s="25"/>
      <c r="G339" s="25"/>
      <c r="H339" s="116"/>
      <c r="I339" s="351"/>
      <c r="J339" s="397"/>
      <c r="K339" s="1"/>
      <c r="L339" s="133"/>
      <c r="M339" s="133"/>
      <c r="N339" s="133"/>
      <c r="O339" s="133"/>
      <c r="P339" s="133"/>
      <c r="Q339" s="1"/>
      <c r="R339" s="1"/>
      <c r="S339" s="1"/>
      <c r="T339" s="1"/>
      <c r="U339" s="1"/>
      <c r="V339" s="1"/>
      <c r="W339" s="1"/>
      <c r="X339" s="1"/>
      <c r="Y339" s="1"/>
      <c r="Z339" s="1"/>
    </row>
    <row r="340" spans="1:26" ht="12.75" customHeight="1" x14ac:dyDescent="0.15">
      <c r="A340"/>
      <c r="B340" s="373"/>
      <c r="C340" s="210" t="s">
        <v>370</v>
      </c>
      <c r="D340" s="19" t="s">
        <v>229</v>
      </c>
      <c r="E340" s="30"/>
      <c r="F340" s="25"/>
      <c r="G340" s="25"/>
      <c r="H340" s="116"/>
      <c r="I340" s="351"/>
      <c r="J340" s="398"/>
      <c r="K340" s="1"/>
      <c r="L340" s="133"/>
      <c r="M340" s="133"/>
      <c r="N340" s="133"/>
      <c r="O340" s="133"/>
      <c r="P340" s="133"/>
      <c r="Q340" s="1"/>
      <c r="R340" s="1"/>
      <c r="S340" s="1"/>
      <c r="T340" s="1"/>
      <c r="U340" s="1"/>
      <c r="V340" s="1"/>
      <c r="W340" s="1"/>
      <c r="X340" s="1"/>
      <c r="Y340" s="1"/>
      <c r="Z340" s="1"/>
    </row>
    <row r="341" spans="1:26" ht="12.75" customHeight="1" x14ac:dyDescent="0.15">
      <c r="A341"/>
      <c r="B341" s="373"/>
      <c r="C341" s="210" t="s">
        <v>370</v>
      </c>
      <c r="D341" s="19" t="s">
        <v>230</v>
      </c>
      <c r="E341" s="30"/>
      <c r="F341" s="25"/>
      <c r="G341" s="25"/>
      <c r="H341" s="116"/>
      <c r="I341" s="351"/>
      <c r="J341" s="11"/>
      <c r="K341" s="1"/>
      <c r="L341" s="133"/>
      <c r="M341" s="133"/>
      <c r="N341" s="133"/>
      <c r="O341" s="133"/>
      <c r="P341" s="133"/>
      <c r="Q341" s="1"/>
      <c r="R341" s="1"/>
      <c r="S341" s="1"/>
      <c r="T341" s="1"/>
      <c r="U341" s="1"/>
      <c r="V341" s="1"/>
      <c r="W341" s="1"/>
      <c r="X341" s="1"/>
      <c r="Y341" s="1"/>
      <c r="Z341" s="1"/>
    </row>
    <row r="342" spans="1:26" ht="12.75" customHeight="1" x14ac:dyDescent="0.15">
      <c r="A342"/>
      <c r="B342" s="373"/>
      <c r="C342" s="210" t="s">
        <v>370</v>
      </c>
      <c r="D342" s="19" t="s">
        <v>231</v>
      </c>
      <c r="E342" s="30"/>
      <c r="F342" s="25"/>
      <c r="G342" s="25"/>
      <c r="H342" s="116"/>
      <c r="I342" s="351"/>
      <c r="J342" s="11"/>
      <c r="K342" s="1"/>
      <c r="L342" s="133"/>
      <c r="M342" s="133"/>
      <c r="N342" s="133"/>
      <c r="O342" s="133"/>
      <c r="P342" s="133"/>
      <c r="Q342" s="1"/>
      <c r="R342" s="1"/>
      <c r="S342" s="1"/>
      <c r="T342" s="1"/>
      <c r="U342" s="1"/>
      <c r="V342" s="1"/>
      <c r="W342" s="1"/>
      <c r="X342" s="1"/>
      <c r="Y342" s="1"/>
      <c r="Z342" s="1"/>
    </row>
    <row r="343" spans="1:26" ht="12.75" customHeight="1" x14ac:dyDescent="0.15">
      <c r="A343"/>
      <c r="B343" s="373"/>
      <c r="C343" s="212"/>
      <c r="D343" s="21"/>
      <c r="E343" s="31"/>
      <c r="F343" s="26"/>
      <c r="G343" s="26"/>
      <c r="H343" s="117"/>
      <c r="I343" s="352"/>
      <c r="J343" s="11"/>
      <c r="K343" s="1"/>
      <c r="L343" s="133"/>
      <c r="M343" s="133"/>
      <c r="N343" s="133"/>
      <c r="O343" s="133"/>
      <c r="P343" s="133"/>
      <c r="Q343" s="1"/>
      <c r="R343" s="1"/>
      <c r="S343" s="1"/>
      <c r="T343" s="1"/>
      <c r="U343" s="1"/>
      <c r="V343" s="1"/>
      <c r="W343" s="1"/>
      <c r="X343" s="1"/>
      <c r="Y343" s="1"/>
      <c r="Z343" s="1"/>
    </row>
    <row r="344" spans="1:26" ht="12.75" customHeight="1" x14ac:dyDescent="0.15">
      <c r="A344"/>
      <c r="B344" s="373"/>
      <c r="C344" s="346" t="s">
        <v>232</v>
      </c>
      <c r="D344" s="345"/>
      <c r="E344" s="22" t="s">
        <v>490</v>
      </c>
      <c r="F344" s="18">
        <v>2</v>
      </c>
      <c r="G344" s="18">
        <f>IFERROR(VLOOKUP(E344,AnswerCTBL,2,FALSE),0)</f>
        <v>0.2</v>
      </c>
      <c r="H344" s="104"/>
      <c r="I344" s="350"/>
      <c r="J344" s="11"/>
      <c r="K344" s="1"/>
      <c r="L344" s="133"/>
      <c r="M344" s="133"/>
      <c r="N344" s="133"/>
      <c r="O344" s="133"/>
      <c r="P344" s="133"/>
      <c r="Q344" s="1"/>
      <c r="R344" s="1"/>
      <c r="S344" s="1"/>
      <c r="T344" s="1"/>
      <c r="U344" s="1"/>
      <c r="V344" s="1"/>
      <c r="W344" s="1"/>
      <c r="X344" s="1"/>
      <c r="Y344" s="1"/>
      <c r="Z344" s="1"/>
    </row>
    <row r="345" spans="1:26" ht="12.75" customHeight="1" x14ac:dyDescent="0.15">
      <c r="A345"/>
      <c r="B345" s="373"/>
      <c r="C345" s="209" t="s">
        <v>370</v>
      </c>
      <c r="D345" s="20" t="s">
        <v>233</v>
      </c>
      <c r="E345" s="29"/>
      <c r="F345" s="24"/>
      <c r="G345" s="24"/>
      <c r="H345" s="118"/>
      <c r="I345" s="351"/>
      <c r="J345" s="11"/>
      <c r="K345" s="1"/>
      <c r="L345" s="133"/>
      <c r="M345" s="133"/>
      <c r="N345" s="133"/>
      <c r="O345" s="133"/>
      <c r="P345" s="133"/>
      <c r="Q345" s="1"/>
      <c r="R345" s="1"/>
      <c r="S345" s="1"/>
      <c r="T345" s="1"/>
      <c r="U345" s="1"/>
      <c r="V345" s="1"/>
      <c r="W345" s="1"/>
      <c r="X345" s="1"/>
      <c r="Y345" s="1"/>
      <c r="Z345" s="1"/>
    </row>
    <row r="346" spans="1:26" ht="12.75" customHeight="1" x14ac:dyDescent="0.15">
      <c r="A346"/>
      <c r="B346" s="373"/>
      <c r="C346" s="210" t="s">
        <v>370</v>
      </c>
      <c r="D346" s="19" t="s">
        <v>234</v>
      </c>
      <c r="E346" s="30"/>
      <c r="F346" s="25"/>
      <c r="G346" s="25"/>
      <c r="H346" s="116"/>
      <c r="I346" s="351"/>
      <c r="J346" s="11"/>
      <c r="K346" s="1"/>
      <c r="L346" s="133"/>
      <c r="M346" s="133"/>
      <c r="N346" s="133"/>
      <c r="O346" s="133"/>
      <c r="P346" s="133"/>
      <c r="Q346" s="1"/>
      <c r="R346" s="1"/>
      <c r="S346" s="1"/>
      <c r="T346" s="1"/>
      <c r="U346" s="1"/>
      <c r="V346" s="1"/>
      <c r="W346" s="1"/>
      <c r="X346" s="1"/>
      <c r="Y346" s="1"/>
      <c r="Z346" s="1"/>
    </row>
    <row r="347" spans="1:26" ht="28" x14ac:dyDescent="0.15">
      <c r="A347"/>
      <c r="B347" s="373"/>
      <c r="C347" s="210" t="s">
        <v>370</v>
      </c>
      <c r="D347" s="19" t="s">
        <v>235</v>
      </c>
      <c r="E347" s="30"/>
      <c r="F347" s="25"/>
      <c r="G347" s="25"/>
      <c r="H347" s="116"/>
      <c r="I347" s="351"/>
      <c r="J347" s="11"/>
      <c r="K347" s="1"/>
      <c r="L347" s="133"/>
      <c r="M347" s="133"/>
      <c r="N347" s="133"/>
      <c r="O347" s="133"/>
      <c r="P347" s="133"/>
      <c r="Q347" s="1"/>
      <c r="R347" s="1"/>
      <c r="S347" s="1"/>
      <c r="T347" s="1"/>
      <c r="U347" s="1"/>
      <c r="V347" s="1"/>
      <c r="W347" s="1"/>
      <c r="X347" s="1"/>
      <c r="Y347" s="1"/>
      <c r="Z347" s="1"/>
    </row>
    <row r="348" spans="1:26" ht="12.75" customHeight="1" x14ac:dyDescent="0.15">
      <c r="A348"/>
      <c r="B348" s="373"/>
      <c r="C348" s="210" t="s">
        <v>370</v>
      </c>
      <c r="D348" s="19" t="s">
        <v>236</v>
      </c>
      <c r="E348" s="30"/>
      <c r="F348" s="25"/>
      <c r="G348" s="25"/>
      <c r="H348" s="116"/>
      <c r="I348" s="351"/>
      <c r="J348" s="11"/>
      <c r="K348" s="1"/>
      <c r="L348" s="133"/>
      <c r="M348" s="133"/>
      <c r="N348" s="133"/>
      <c r="O348" s="133"/>
      <c r="P348" s="133"/>
      <c r="Q348" s="1"/>
      <c r="R348" s="1"/>
      <c r="S348" s="1"/>
      <c r="T348" s="1"/>
      <c r="U348" s="1"/>
      <c r="V348" s="1"/>
      <c r="W348" s="1"/>
      <c r="X348" s="1"/>
      <c r="Y348" s="1"/>
      <c r="Z348" s="1"/>
    </row>
    <row r="349" spans="1:26" ht="12.75" customHeight="1" x14ac:dyDescent="0.15">
      <c r="A349"/>
      <c r="B349" s="375"/>
      <c r="C349" s="212"/>
      <c r="D349" s="21"/>
      <c r="E349" s="31"/>
      <c r="F349" s="26"/>
      <c r="G349" s="26"/>
      <c r="H349" s="117"/>
      <c r="I349" s="352"/>
      <c r="J349" s="11"/>
      <c r="K349" s="1"/>
      <c r="L349" s="133"/>
      <c r="M349" s="133"/>
      <c r="N349" s="133"/>
      <c r="O349" s="133"/>
      <c r="P349" s="133"/>
      <c r="Q349" s="1"/>
      <c r="R349" s="1"/>
      <c r="S349" s="1"/>
      <c r="T349" s="1"/>
      <c r="U349" s="1"/>
      <c r="V349" s="1"/>
      <c r="W349" s="1"/>
      <c r="X349" s="1"/>
      <c r="Y349" s="1"/>
      <c r="Z349" s="1"/>
    </row>
    <row r="350" spans="1:26" ht="12.75" customHeight="1" x14ac:dyDescent="0.15">
      <c r="A350"/>
      <c r="B350" s="409"/>
      <c r="C350" s="363"/>
      <c r="D350" s="363"/>
      <c r="E350" s="363"/>
      <c r="F350" s="363"/>
      <c r="G350" s="363"/>
      <c r="H350" s="363"/>
      <c r="I350" s="410"/>
      <c r="J350" s="11"/>
      <c r="K350" s="1"/>
      <c r="L350" s="133"/>
      <c r="M350" s="133"/>
      <c r="N350" s="133"/>
      <c r="O350" s="133"/>
      <c r="P350" s="133"/>
      <c r="Q350" s="1"/>
      <c r="R350" s="1"/>
      <c r="S350" s="1"/>
      <c r="T350" s="1"/>
      <c r="U350" s="1"/>
      <c r="V350" s="1"/>
      <c r="W350" s="1"/>
      <c r="X350" s="1"/>
      <c r="Y350" s="1"/>
      <c r="Z350" s="1"/>
    </row>
    <row r="351" spans="1:26" ht="12.75" customHeight="1" x14ac:dyDescent="0.15">
      <c r="A351"/>
      <c r="B351" s="372" t="s">
        <v>237</v>
      </c>
      <c r="C351" s="349" t="s">
        <v>345</v>
      </c>
      <c r="D351" s="348"/>
      <c r="E351" s="5" t="s">
        <v>490</v>
      </c>
      <c r="F351" s="18">
        <v>3</v>
      </c>
      <c r="G351" s="18">
        <f>IFERROR(VLOOKUP(E351,AnswerCTBL,2,FALSE),0)</f>
        <v>0.2</v>
      </c>
      <c r="H351" s="104">
        <f>IFERROR(AVERAGE(G351,G356),0)</f>
        <v>0.1</v>
      </c>
      <c r="I351" s="350"/>
      <c r="J351" s="11"/>
      <c r="K351" s="1"/>
      <c r="L351" s="133"/>
      <c r="M351" s="133"/>
      <c r="N351" s="133"/>
      <c r="O351" s="133"/>
      <c r="P351" s="133"/>
      <c r="Q351" s="1"/>
      <c r="R351" s="1"/>
      <c r="S351" s="1"/>
      <c r="T351" s="1"/>
      <c r="U351" s="1"/>
      <c r="V351" s="1"/>
      <c r="W351" s="1"/>
      <c r="X351" s="1"/>
      <c r="Y351" s="1"/>
      <c r="Z351" s="1"/>
    </row>
    <row r="352" spans="1:26" ht="28" x14ac:dyDescent="0.15">
      <c r="A352"/>
      <c r="B352" s="373"/>
      <c r="C352" s="209" t="s">
        <v>370</v>
      </c>
      <c r="D352" s="20" t="s">
        <v>238</v>
      </c>
      <c r="E352" s="29"/>
      <c r="F352" s="24"/>
      <c r="G352" s="24"/>
      <c r="H352" s="118"/>
      <c r="I352" s="351"/>
      <c r="J352" s="11"/>
      <c r="K352" s="1"/>
      <c r="L352" s="133"/>
      <c r="M352" s="133"/>
      <c r="N352" s="133"/>
      <c r="O352" s="133"/>
      <c r="P352" s="133"/>
      <c r="Q352" s="1"/>
      <c r="R352" s="1"/>
      <c r="S352" s="1"/>
      <c r="T352" s="1"/>
      <c r="U352" s="1"/>
      <c r="V352" s="1"/>
      <c r="W352" s="1"/>
      <c r="X352" s="1"/>
      <c r="Y352" s="1"/>
      <c r="Z352" s="1"/>
    </row>
    <row r="353" spans="1:26" ht="28" x14ac:dyDescent="0.15">
      <c r="A353"/>
      <c r="B353" s="373"/>
      <c r="C353" s="210" t="s">
        <v>370</v>
      </c>
      <c r="D353" s="19" t="s">
        <v>239</v>
      </c>
      <c r="E353" s="30"/>
      <c r="F353" s="25"/>
      <c r="G353" s="25"/>
      <c r="H353" s="116"/>
      <c r="I353" s="351"/>
      <c r="J353" s="11"/>
      <c r="K353" s="1"/>
      <c r="L353" s="133"/>
      <c r="M353" s="133"/>
      <c r="N353" s="133"/>
      <c r="O353" s="133"/>
      <c r="P353" s="133"/>
      <c r="Q353" s="1"/>
      <c r="R353" s="1"/>
      <c r="S353" s="1"/>
      <c r="T353" s="1"/>
      <c r="U353" s="1"/>
      <c r="V353" s="1"/>
      <c r="W353" s="1"/>
      <c r="X353" s="1"/>
      <c r="Y353" s="1"/>
      <c r="Z353" s="1"/>
    </row>
    <row r="354" spans="1:26" ht="12.75" customHeight="1" x14ac:dyDescent="0.15">
      <c r="A354"/>
      <c r="B354" s="373"/>
      <c r="C354" s="210" t="s">
        <v>370</v>
      </c>
      <c r="D354" s="19" t="s">
        <v>240</v>
      </c>
      <c r="E354" s="30"/>
      <c r="F354" s="25"/>
      <c r="G354" s="25"/>
      <c r="H354" s="116"/>
      <c r="I354" s="351"/>
      <c r="J354" s="11"/>
      <c r="K354" s="1"/>
      <c r="L354" s="133"/>
      <c r="M354" s="133"/>
      <c r="N354" s="133"/>
      <c r="O354" s="133"/>
      <c r="P354" s="133"/>
      <c r="Q354" s="1"/>
      <c r="R354" s="1"/>
      <c r="S354" s="1"/>
      <c r="T354" s="1"/>
      <c r="U354" s="1"/>
      <c r="V354" s="1"/>
      <c r="W354" s="1"/>
      <c r="X354" s="1"/>
      <c r="Y354" s="1"/>
      <c r="Z354" s="1"/>
    </row>
    <row r="355" spans="1:26" ht="12.75" customHeight="1" x14ac:dyDescent="0.15">
      <c r="A355"/>
      <c r="B355" s="373"/>
      <c r="C355" s="212"/>
      <c r="D355" s="21"/>
      <c r="E355" s="31"/>
      <c r="F355" s="26"/>
      <c r="G355" s="26"/>
      <c r="H355" s="117"/>
      <c r="I355" s="352"/>
      <c r="J355" s="11"/>
      <c r="K355" s="1"/>
      <c r="L355" s="133"/>
      <c r="M355" s="133"/>
      <c r="N355" s="133"/>
      <c r="O355" s="133"/>
      <c r="P355" s="133"/>
      <c r="Q355" s="1"/>
      <c r="R355" s="1"/>
      <c r="S355" s="1"/>
      <c r="T355" s="1"/>
      <c r="U355" s="1"/>
      <c r="V355" s="1"/>
      <c r="W355" s="1"/>
      <c r="X355" s="1"/>
      <c r="Y355" s="1"/>
      <c r="Z355" s="1"/>
    </row>
    <row r="356" spans="1:26" ht="12.75" customHeight="1" x14ac:dyDescent="0.15">
      <c r="A356"/>
      <c r="B356" s="373"/>
      <c r="C356" s="346" t="s">
        <v>413</v>
      </c>
      <c r="D356" s="345"/>
      <c r="E356" s="22" t="s">
        <v>366</v>
      </c>
      <c r="F356" s="18">
        <v>4</v>
      </c>
      <c r="G356" s="18">
        <f>IFERROR(VLOOKUP(E356,AnswerBTBL,2,FALSE),0)</f>
        <v>0</v>
      </c>
      <c r="H356" s="104"/>
      <c r="I356" s="350"/>
      <c r="J356" s="11"/>
      <c r="K356" s="1"/>
      <c r="L356" s="133"/>
      <c r="M356" s="133"/>
      <c r="N356" s="133"/>
      <c r="O356" s="133"/>
      <c r="P356" s="133"/>
      <c r="Q356" s="1"/>
      <c r="R356" s="1"/>
      <c r="S356" s="1"/>
      <c r="T356" s="1"/>
      <c r="U356" s="1"/>
      <c r="V356" s="1"/>
      <c r="W356" s="1"/>
      <c r="X356" s="1"/>
      <c r="Y356" s="1"/>
      <c r="Z356" s="1"/>
    </row>
    <row r="357" spans="1:26" ht="12.75" customHeight="1" x14ac:dyDescent="0.15">
      <c r="A357"/>
      <c r="B357" s="373"/>
      <c r="C357" s="209" t="s">
        <v>370</v>
      </c>
      <c r="D357" s="20" t="s">
        <v>241</v>
      </c>
      <c r="E357" s="29"/>
      <c r="F357" s="24"/>
      <c r="G357" s="24"/>
      <c r="H357" s="118"/>
      <c r="I357" s="351"/>
      <c r="J357" s="11"/>
      <c r="K357" s="1"/>
      <c r="L357" s="133"/>
      <c r="M357" s="133"/>
      <c r="N357" s="133"/>
      <c r="O357" s="133"/>
      <c r="P357" s="133"/>
      <c r="Q357" s="1"/>
      <c r="R357" s="1"/>
      <c r="S357" s="1"/>
      <c r="T357" s="1"/>
      <c r="U357" s="1"/>
      <c r="V357" s="1"/>
      <c r="W357" s="1"/>
      <c r="X357" s="1"/>
      <c r="Y357" s="1"/>
      <c r="Z357" s="1"/>
    </row>
    <row r="358" spans="1:26" ht="12.75" customHeight="1" x14ac:dyDescent="0.15">
      <c r="A358"/>
      <c r="B358" s="373"/>
      <c r="C358" s="210" t="s">
        <v>370</v>
      </c>
      <c r="D358" s="19" t="s">
        <v>242</v>
      </c>
      <c r="E358" s="30"/>
      <c r="F358" s="25"/>
      <c r="G358" s="25"/>
      <c r="H358" s="116"/>
      <c r="I358" s="351"/>
      <c r="J358" s="11"/>
      <c r="K358" s="1"/>
      <c r="L358" s="133"/>
      <c r="M358" s="133"/>
      <c r="N358" s="133"/>
      <c r="O358" s="133"/>
      <c r="P358" s="133"/>
      <c r="Q358" s="1"/>
      <c r="R358" s="1"/>
      <c r="S358" s="1"/>
      <c r="T358" s="1"/>
      <c r="U358" s="1"/>
      <c r="V358" s="1"/>
      <c r="W358" s="1"/>
      <c r="X358" s="1"/>
      <c r="Y358" s="1"/>
      <c r="Z358" s="1"/>
    </row>
    <row r="359" spans="1:26" ht="28" x14ac:dyDescent="0.15">
      <c r="A359"/>
      <c r="B359" s="373"/>
      <c r="C359" s="210" t="s">
        <v>370</v>
      </c>
      <c r="D359" s="19" t="s">
        <v>243</v>
      </c>
      <c r="E359" s="30"/>
      <c r="F359" s="25"/>
      <c r="G359" s="25"/>
      <c r="H359" s="116"/>
      <c r="I359" s="351"/>
      <c r="J359" s="11"/>
      <c r="K359" s="1"/>
      <c r="L359" s="133"/>
      <c r="M359" s="133"/>
      <c r="N359" s="133"/>
      <c r="O359" s="133"/>
      <c r="P359" s="133"/>
      <c r="Q359" s="1"/>
      <c r="R359" s="1"/>
      <c r="S359" s="1"/>
      <c r="T359" s="1"/>
      <c r="U359" s="1"/>
      <c r="V359" s="1"/>
      <c r="W359" s="1"/>
      <c r="X359" s="1"/>
      <c r="Y359" s="1"/>
      <c r="Z359" s="1"/>
    </row>
    <row r="360" spans="1:26" ht="12.75" customHeight="1" x14ac:dyDescent="0.15">
      <c r="A360"/>
      <c r="B360" s="375"/>
      <c r="C360" s="212"/>
      <c r="D360" s="21"/>
      <c r="E360" s="31"/>
      <c r="F360" s="26"/>
      <c r="G360" s="26"/>
      <c r="H360" s="117"/>
      <c r="I360" s="352"/>
      <c r="J360" s="11"/>
      <c r="K360" s="1"/>
      <c r="L360" s="133"/>
      <c r="M360" s="133"/>
      <c r="N360" s="133"/>
      <c r="O360" s="133"/>
      <c r="P360" s="133"/>
      <c r="Q360" s="1"/>
      <c r="R360" s="1"/>
      <c r="S360" s="1"/>
      <c r="T360" s="1"/>
      <c r="U360" s="1"/>
      <c r="V360" s="1"/>
      <c r="W360" s="1"/>
      <c r="X360" s="1"/>
      <c r="Y360" s="1"/>
      <c r="Z360" s="1"/>
    </row>
    <row r="361" spans="1:26" ht="12.75" customHeight="1" x14ac:dyDescent="0.15">
      <c r="A361"/>
      <c r="B361" s="409"/>
      <c r="C361" s="363"/>
      <c r="D361" s="363"/>
      <c r="E361" s="363"/>
      <c r="F361" s="363"/>
      <c r="G361" s="363"/>
      <c r="H361" s="363"/>
      <c r="I361" s="410"/>
      <c r="J361" s="11"/>
      <c r="K361" s="1"/>
      <c r="L361" s="133"/>
      <c r="M361" s="133"/>
      <c r="N361" s="133"/>
      <c r="O361" s="133"/>
      <c r="P361" s="133"/>
      <c r="Q361" s="1"/>
      <c r="R361" s="1"/>
      <c r="S361" s="1"/>
      <c r="T361" s="1"/>
      <c r="U361" s="1"/>
      <c r="V361" s="1"/>
      <c r="W361" s="1"/>
      <c r="X361" s="1"/>
      <c r="Y361" s="1"/>
      <c r="Z361" s="1"/>
    </row>
    <row r="362" spans="1:26" ht="12.75" customHeight="1" x14ac:dyDescent="0.15">
      <c r="A362"/>
      <c r="B362" s="372" t="s">
        <v>244</v>
      </c>
      <c r="C362" s="349" t="s">
        <v>414</v>
      </c>
      <c r="D362" s="348"/>
      <c r="E362" s="5" t="s">
        <v>490</v>
      </c>
      <c r="F362" s="18">
        <v>5</v>
      </c>
      <c r="G362" s="18">
        <f>IFERROR(VLOOKUP(E362,AnswerCTBL,2,FALSE),0)</f>
        <v>0.2</v>
      </c>
      <c r="H362" s="104">
        <f>IFERROR(AVERAGE(G362,G367),0)</f>
        <v>0.2</v>
      </c>
      <c r="I362" s="350"/>
      <c r="J362" s="11"/>
      <c r="K362" s="1"/>
      <c r="L362" s="133"/>
      <c r="M362" s="133"/>
      <c r="N362" s="133"/>
      <c r="O362" s="133"/>
      <c r="P362" s="133"/>
      <c r="Q362" s="1"/>
      <c r="R362" s="1"/>
      <c r="S362" s="1"/>
      <c r="T362" s="1"/>
      <c r="U362" s="1"/>
      <c r="V362" s="1"/>
      <c r="W362" s="1"/>
      <c r="X362" s="1"/>
      <c r="Y362" s="1"/>
      <c r="Z362" s="1"/>
    </row>
    <row r="363" spans="1:26" ht="12.75" customHeight="1" x14ac:dyDescent="0.15">
      <c r="A363"/>
      <c r="B363" s="373"/>
      <c r="C363" s="209" t="s">
        <v>370</v>
      </c>
      <c r="D363" s="20" t="s">
        <v>245</v>
      </c>
      <c r="E363" s="29"/>
      <c r="F363" s="24"/>
      <c r="G363" s="24"/>
      <c r="H363" s="118"/>
      <c r="I363" s="351"/>
      <c r="J363" s="11"/>
      <c r="K363" s="1"/>
      <c r="L363" s="133"/>
      <c r="M363" s="133"/>
      <c r="N363" s="133"/>
      <c r="O363" s="133"/>
      <c r="P363" s="133"/>
      <c r="Q363" s="1"/>
      <c r="R363" s="1"/>
      <c r="S363" s="1"/>
      <c r="T363" s="1"/>
      <c r="U363" s="1"/>
      <c r="V363" s="1"/>
      <c r="W363" s="1"/>
      <c r="X363" s="1"/>
      <c r="Y363" s="1"/>
      <c r="Z363" s="1"/>
    </row>
    <row r="364" spans="1:26" ht="28" x14ac:dyDescent="0.15">
      <c r="A364"/>
      <c r="B364" s="373"/>
      <c r="C364" s="210" t="s">
        <v>370</v>
      </c>
      <c r="D364" s="19" t="s">
        <v>246</v>
      </c>
      <c r="E364" s="30"/>
      <c r="F364" s="25"/>
      <c r="G364" s="25"/>
      <c r="H364" s="116"/>
      <c r="I364" s="351"/>
      <c r="J364" s="11"/>
      <c r="K364" s="1"/>
      <c r="L364" s="133"/>
      <c r="M364" s="133"/>
      <c r="N364" s="133"/>
      <c r="O364" s="133"/>
      <c r="P364" s="133"/>
      <c r="Q364" s="1"/>
      <c r="R364" s="1"/>
      <c r="S364" s="1"/>
      <c r="T364" s="1"/>
      <c r="U364" s="1"/>
      <c r="V364" s="1"/>
      <c r="W364" s="1"/>
      <c r="X364" s="1"/>
      <c r="Y364" s="1"/>
      <c r="Z364" s="1"/>
    </row>
    <row r="365" spans="1:26" ht="28" x14ac:dyDescent="0.15">
      <c r="A365"/>
      <c r="B365" s="373"/>
      <c r="C365" s="210" t="s">
        <v>370</v>
      </c>
      <c r="D365" s="19" t="s">
        <v>247</v>
      </c>
      <c r="E365" s="30"/>
      <c r="F365" s="25"/>
      <c r="G365" s="25"/>
      <c r="H365" s="116"/>
      <c r="I365" s="351"/>
      <c r="J365" s="11"/>
      <c r="K365" s="1"/>
      <c r="L365" s="133"/>
      <c r="M365" s="133"/>
      <c r="N365" s="133"/>
      <c r="O365" s="133"/>
      <c r="P365" s="133"/>
      <c r="Q365" s="1"/>
      <c r="R365" s="1"/>
      <c r="S365" s="1"/>
      <c r="T365" s="1"/>
      <c r="U365" s="1"/>
      <c r="V365" s="1"/>
      <c r="W365" s="1"/>
      <c r="X365" s="1"/>
      <c r="Y365" s="1"/>
      <c r="Z365" s="1"/>
    </row>
    <row r="366" spans="1:26" ht="12.75" customHeight="1" x14ac:dyDescent="0.15">
      <c r="A366"/>
      <c r="B366" s="373"/>
      <c r="C366" s="212"/>
      <c r="D366" s="21"/>
      <c r="E366" s="31"/>
      <c r="F366" s="26"/>
      <c r="G366" s="26"/>
      <c r="H366" s="117"/>
      <c r="I366" s="352"/>
      <c r="J366" s="11"/>
      <c r="K366" s="1"/>
      <c r="L366" s="133"/>
      <c r="M366" s="133"/>
      <c r="N366" s="133"/>
      <c r="O366" s="133"/>
      <c r="P366" s="133"/>
      <c r="Q366" s="1"/>
      <c r="R366" s="1"/>
      <c r="S366" s="1"/>
      <c r="T366" s="1"/>
      <c r="U366" s="1"/>
      <c r="V366" s="1"/>
      <c r="W366" s="1"/>
      <c r="X366" s="1"/>
      <c r="Y366" s="1"/>
      <c r="Z366" s="1"/>
    </row>
    <row r="367" spans="1:26" ht="12.75" customHeight="1" x14ac:dyDescent="0.15">
      <c r="A367"/>
      <c r="B367" s="373"/>
      <c r="C367" s="346" t="s">
        <v>415</v>
      </c>
      <c r="D367" s="345"/>
      <c r="E367" s="22" t="s">
        <v>494</v>
      </c>
      <c r="F367" s="18">
        <v>6</v>
      </c>
      <c r="G367" s="18">
        <f>IFERROR(VLOOKUP(E367,AnswerFTBL,2,FALSE),0)</f>
        <v>0.2</v>
      </c>
      <c r="H367" s="104"/>
      <c r="I367" s="350"/>
      <c r="J367" s="11"/>
      <c r="K367" s="1"/>
      <c r="L367" s="133"/>
      <c r="M367" s="133"/>
      <c r="N367" s="133"/>
      <c r="O367" s="133"/>
      <c r="P367" s="133"/>
      <c r="Q367" s="1"/>
      <c r="R367" s="1"/>
      <c r="S367" s="1"/>
      <c r="T367" s="1"/>
      <c r="U367" s="1"/>
      <c r="V367" s="1"/>
      <c r="W367" s="1"/>
      <c r="X367" s="1"/>
      <c r="Y367" s="1"/>
      <c r="Z367" s="1"/>
    </row>
    <row r="368" spans="1:26" ht="12.75" customHeight="1" x14ac:dyDescent="0.15">
      <c r="A368"/>
      <c r="B368" s="373"/>
      <c r="C368" s="209" t="s">
        <v>370</v>
      </c>
      <c r="D368" s="20" t="s">
        <v>248</v>
      </c>
      <c r="E368" s="29"/>
      <c r="F368" s="24"/>
      <c r="G368" s="24"/>
      <c r="H368" s="118"/>
      <c r="I368" s="351"/>
      <c r="J368" s="11"/>
      <c r="K368" s="1"/>
      <c r="L368" s="133"/>
      <c r="M368" s="133"/>
      <c r="N368" s="133"/>
      <c r="O368" s="133"/>
      <c r="P368" s="133"/>
      <c r="Q368" s="1"/>
      <c r="R368" s="1"/>
      <c r="S368" s="1"/>
      <c r="T368" s="1"/>
      <c r="U368" s="1"/>
      <c r="V368" s="1"/>
      <c r="W368" s="1"/>
      <c r="X368" s="1"/>
      <c r="Y368" s="1"/>
      <c r="Z368" s="1"/>
    </row>
    <row r="369" spans="1:26" ht="12.75" customHeight="1" x14ac:dyDescent="0.15">
      <c r="A369"/>
      <c r="B369" s="373"/>
      <c r="C369" s="210" t="s">
        <v>370</v>
      </c>
      <c r="D369" s="19" t="s">
        <v>249</v>
      </c>
      <c r="E369" s="30"/>
      <c r="F369" s="25"/>
      <c r="G369" s="25"/>
      <c r="H369" s="116"/>
      <c r="I369" s="351"/>
      <c r="J369" s="11"/>
      <c r="K369" s="1"/>
      <c r="L369" s="133"/>
      <c r="M369" s="133"/>
      <c r="N369" s="133"/>
      <c r="O369" s="133"/>
      <c r="P369" s="133"/>
      <c r="Q369" s="1"/>
      <c r="R369" s="1"/>
      <c r="S369" s="1"/>
      <c r="T369" s="1"/>
      <c r="U369" s="1"/>
      <c r="V369" s="1"/>
      <c r="W369" s="1"/>
      <c r="X369" s="1"/>
      <c r="Y369" s="1"/>
      <c r="Z369" s="1"/>
    </row>
    <row r="370" spans="1:26" ht="28" x14ac:dyDescent="0.15">
      <c r="A370"/>
      <c r="B370" s="373"/>
      <c r="C370" s="210" t="s">
        <v>370</v>
      </c>
      <c r="D370" s="19" t="s">
        <v>250</v>
      </c>
      <c r="E370" s="30"/>
      <c r="F370" s="25"/>
      <c r="G370" s="25"/>
      <c r="H370" s="116"/>
      <c r="I370" s="351"/>
      <c r="J370" s="11"/>
      <c r="K370" s="1"/>
      <c r="L370" s="133"/>
      <c r="M370" s="133"/>
      <c r="N370" s="133"/>
      <c r="O370" s="133"/>
      <c r="P370" s="133"/>
      <c r="Q370" s="1"/>
      <c r="R370" s="1"/>
      <c r="S370" s="1"/>
      <c r="T370" s="1"/>
      <c r="U370" s="1"/>
      <c r="V370" s="1"/>
      <c r="W370" s="1"/>
      <c r="X370" s="1"/>
      <c r="Y370" s="1"/>
      <c r="Z370" s="1"/>
    </row>
    <row r="371" spans="1:26" ht="28" x14ac:dyDescent="0.15">
      <c r="A371"/>
      <c r="B371" s="373"/>
      <c r="C371" s="210" t="s">
        <v>370</v>
      </c>
      <c r="D371" s="19" t="s">
        <v>251</v>
      </c>
      <c r="E371" s="30"/>
      <c r="F371" s="25"/>
      <c r="G371" s="25"/>
      <c r="H371" s="116"/>
      <c r="I371" s="351"/>
      <c r="J371" s="11"/>
      <c r="K371" s="1"/>
      <c r="L371" s="133"/>
      <c r="M371" s="133"/>
      <c r="N371" s="133"/>
      <c r="O371" s="133"/>
      <c r="P371" s="133"/>
      <c r="Q371" s="1"/>
      <c r="R371" s="1"/>
      <c r="S371" s="1"/>
      <c r="T371" s="1"/>
      <c r="U371" s="1"/>
      <c r="V371" s="1"/>
      <c r="W371" s="1"/>
      <c r="X371" s="1"/>
      <c r="Y371" s="1"/>
      <c r="Z371" s="1"/>
    </row>
    <row r="372" spans="1:26" ht="12.75" customHeight="1" x14ac:dyDescent="0.15">
      <c r="A372"/>
      <c r="B372" s="375"/>
      <c r="C372" s="212"/>
      <c r="D372" s="21"/>
      <c r="E372" s="31"/>
      <c r="F372" s="26"/>
      <c r="G372" s="26"/>
      <c r="H372" s="117"/>
      <c r="I372" s="352"/>
      <c r="J372" s="11"/>
      <c r="K372" s="1"/>
      <c r="L372" s="133"/>
      <c r="M372" s="133"/>
      <c r="N372" s="133"/>
      <c r="O372" s="133"/>
      <c r="P372" s="133"/>
      <c r="Q372" s="1"/>
      <c r="R372" s="1"/>
      <c r="S372" s="1"/>
      <c r="T372" s="1"/>
      <c r="U372" s="1"/>
      <c r="V372" s="1"/>
      <c r="W372" s="1"/>
      <c r="X372" s="1"/>
      <c r="Y372" s="1"/>
      <c r="Z372" s="1"/>
    </row>
    <row r="373" spans="1:26" ht="12.75" customHeight="1" x14ac:dyDescent="0.15">
      <c r="A373"/>
      <c r="B373" s="402" t="s">
        <v>381</v>
      </c>
      <c r="C373" s="403"/>
      <c r="D373" s="404"/>
      <c r="E373" s="83" t="s">
        <v>371</v>
      </c>
      <c r="F373" s="83"/>
      <c r="G373" s="83"/>
      <c r="H373" s="124"/>
      <c r="I373" s="82" t="s">
        <v>60</v>
      </c>
      <c r="J373" s="82" t="s">
        <v>368</v>
      </c>
      <c r="K373" s="1"/>
      <c r="L373" s="133"/>
      <c r="M373" s="133"/>
      <c r="N373" s="133"/>
      <c r="O373" s="133"/>
      <c r="P373" s="133"/>
      <c r="Q373" s="1"/>
      <c r="R373" s="1"/>
      <c r="S373" s="1"/>
      <c r="T373" s="1"/>
      <c r="U373" s="1"/>
      <c r="V373" s="1"/>
      <c r="W373" s="1"/>
      <c r="X373" s="1"/>
      <c r="Y373" s="1"/>
      <c r="Z373" s="1"/>
    </row>
    <row r="374" spans="1:26" ht="12.75" customHeight="1" x14ac:dyDescent="0.15">
      <c r="A374"/>
      <c r="B374" s="372" t="s">
        <v>378</v>
      </c>
      <c r="C374" s="349" t="s">
        <v>416</v>
      </c>
      <c r="D374" s="348"/>
      <c r="E374" s="5" t="s">
        <v>441</v>
      </c>
      <c r="F374" s="18">
        <v>7</v>
      </c>
      <c r="G374" s="18">
        <f>IFERROR(VLOOKUP(E374,AnswerGTBL,2,FALSE),0)</f>
        <v>0.2</v>
      </c>
      <c r="H374" s="104">
        <f>IFERROR(AVERAGE(G374,G378),0)</f>
        <v>0.2</v>
      </c>
      <c r="I374" s="350"/>
      <c r="J374" s="396">
        <f>SUM(H374,H384,H393)</f>
        <v>0.5</v>
      </c>
      <c r="K374" s="1"/>
      <c r="L374" s="133"/>
      <c r="M374" s="133"/>
      <c r="N374" s="133"/>
      <c r="O374" s="133"/>
      <c r="P374" s="133"/>
      <c r="Q374" s="1"/>
      <c r="R374" s="1"/>
      <c r="S374" s="1"/>
      <c r="T374" s="1"/>
      <c r="U374" s="1"/>
      <c r="V374" s="1"/>
      <c r="W374" s="1"/>
      <c r="X374" s="1"/>
      <c r="Y374" s="1"/>
      <c r="Z374" s="1"/>
    </row>
    <row r="375" spans="1:26" ht="12.75" customHeight="1" x14ac:dyDescent="0.15">
      <c r="A375"/>
      <c r="B375" s="373"/>
      <c r="C375" s="209" t="s">
        <v>370</v>
      </c>
      <c r="D375" s="20" t="s">
        <v>252</v>
      </c>
      <c r="E375" s="29"/>
      <c r="F375" s="24"/>
      <c r="G375" s="24"/>
      <c r="H375" s="118"/>
      <c r="I375" s="351"/>
      <c r="J375" s="397"/>
      <c r="K375" s="1"/>
      <c r="L375" s="133"/>
      <c r="M375" s="133"/>
      <c r="N375" s="133"/>
      <c r="O375" s="133"/>
      <c r="P375" s="133"/>
      <c r="Q375" s="1"/>
      <c r="R375" s="1"/>
      <c r="S375" s="1"/>
      <c r="T375" s="1"/>
      <c r="U375" s="1"/>
      <c r="V375" s="1"/>
      <c r="W375" s="1"/>
      <c r="X375" s="1"/>
      <c r="Y375" s="1"/>
      <c r="Z375" s="1"/>
    </row>
    <row r="376" spans="1:26" ht="12.75" customHeight="1" x14ac:dyDescent="0.15">
      <c r="A376"/>
      <c r="B376" s="373"/>
      <c r="C376" s="210" t="s">
        <v>370</v>
      </c>
      <c r="D376" s="19" t="s">
        <v>253</v>
      </c>
      <c r="E376" s="30"/>
      <c r="F376" s="25"/>
      <c r="G376" s="25"/>
      <c r="H376" s="116"/>
      <c r="I376" s="351"/>
      <c r="J376" s="397"/>
      <c r="K376" s="1"/>
      <c r="L376" s="133"/>
      <c r="M376" s="133"/>
      <c r="N376" s="133"/>
      <c r="O376" s="133"/>
      <c r="P376" s="133"/>
      <c r="Q376" s="1"/>
      <c r="R376" s="1"/>
      <c r="S376" s="1"/>
      <c r="T376" s="1"/>
      <c r="U376" s="1"/>
      <c r="V376" s="1"/>
      <c r="W376" s="1"/>
      <c r="X376" s="1"/>
      <c r="Y376" s="1"/>
      <c r="Z376" s="1"/>
    </row>
    <row r="377" spans="1:26" ht="12.75" customHeight="1" x14ac:dyDescent="0.15">
      <c r="A377"/>
      <c r="B377" s="373"/>
      <c r="C377" s="212"/>
      <c r="D377" s="21"/>
      <c r="E377" s="31"/>
      <c r="F377" s="26"/>
      <c r="G377" s="26"/>
      <c r="H377" s="117"/>
      <c r="I377" s="352"/>
      <c r="J377" s="397"/>
      <c r="K377" s="1"/>
      <c r="L377" s="133"/>
      <c r="M377" s="133"/>
      <c r="N377" s="133"/>
      <c r="O377" s="133"/>
      <c r="P377" s="133"/>
      <c r="Q377" s="1"/>
      <c r="R377" s="1"/>
      <c r="S377" s="1"/>
      <c r="T377" s="1"/>
      <c r="U377" s="1"/>
      <c r="V377" s="1"/>
      <c r="W377" s="1"/>
      <c r="X377" s="1"/>
      <c r="Y377" s="1"/>
      <c r="Z377" s="1"/>
    </row>
    <row r="378" spans="1:26" ht="12.75" customHeight="1" x14ac:dyDescent="0.15">
      <c r="A378"/>
      <c r="B378" s="373"/>
      <c r="C378" s="346" t="s">
        <v>346</v>
      </c>
      <c r="D378" s="345"/>
      <c r="E378" s="22" t="s">
        <v>490</v>
      </c>
      <c r="F378" s="18">
        <v>8</v>
      </c>
      <c r="G378" s="18">
        <f>IFERROR(VLOOKUP(E378,AnswerCTBL,2,FALSE),0)</f>
        <v>0.2</v>
      </c>
      <c r="H378" s="104"/>
      <c r="I378" s="350"/>
      <c r="J378" s="398"/>
      <c r="K378" s="1"/>
      <c r="L378" s="133"/>
      <c r="M378" s="133"/>
      <c r="N378" s="133"/>
      <c r="O378" s="133"/>
      <c r="P378" s="133"/>
      <c r="Q378" s="1"/>
      <c r="R378" s="1"/>
      <c r="S378" s="1"/>
      <c r="T378" s="1"/>
      <c r="U378" s="1"/>
      <c r="V378" s="1"/>
      <c r="W378" s="1"/>
      <c r="X378" s="1"/>
      <c r="Y378" s="1"/>
      <c r="Z378" s="1"/>
    </row>
    <row r="379" spans="1:26" ht="12.75" customHeight="1" x14ac:dyDescent="0.15">
      <c r="A379"/>
      <c r="B379" s="373"/>
      <c r="C379" s="209" t="s">
        <v>370</v>
      </c>
      <c r="D379" s="20" t="s">
        <v>254</v>
      </c>
      <c r="E379" s="29"/>
      <c r="F379" s="24"/>
      <c r="G379" s="24"/>
      <c r="H379" s="118"/>
      <c r="I379" s="351"/>
      <c r="J379" s="11"/>
      <c r="K379" s="1"/>
      <c r="L379" s="133"/>
      <c r="M379" s="133"/>
      <c r="N379" s="133"/>
      <c r="O379" s="133"/>
      <c r="P379" s="133"/>
      <c r="Q379" s="1"/>
      <c r="R379" s="1"/>
      <c r="S379" s="1"/>
      <c r="T379" s="1"/>
      <c r="U379" s="1"/>
      <c r="V379" s="1"/>
      <c r="W379" s="1"/>
      <c r="X379" s="1"/>
      <c r="Y379" s="1"/>
      <c r="Z379" s="1"/>
    </row>
    <row r="380" spans="1:26" ht="12.75" customHeight="1" x14ac:dyDescent="0.15">
      <c r="A380"/>
      <c r="B380" s="373"/>
      <c r="C380" s="210" t="s">
        <v>370</v>
      </c>
      <c r="D380" s="19" t="s">
        <v>255</v>
      </c>
      <c r="E380" s="30"/>
      <c r="F380" s="25"/>
      <c r="G380" s="25"/>
      <c r="H380" s="116"/>
      <c r="I380" s="351"/>
      <c r="J380" s="11"/>
      <c r="K380" s="1"/>
      <c r="L380" s="133"/>
      <c r="M380" s="133"/>
      <c r="N380" s="133"/>
      <c r="O380" s="133"/>
      <c r="P380" s="133"/>
      <c r="Q380" s="1"/>
      <c r="R380" s="1"/>
      <c r="S380" s="1"/>
      <c r="T380" s="1"/>
      <c r="U380" s="1"/>
      <c r="V380" s="1"/>
      <c r="W380" s="1"/>
      <c r="X380" s="1"/>
      <c r="Y380" s="1"/>
      <c r="Z380" s="1"/>
    </row>
    <row r="381" spans="1:26" ht="12.75" customHeight="1" x14ac:dyDescent="0.15">
      <c r="A381"/>
      <c r="B381" s="373"/>
      <c r="C381" s="210" t="s">
        <v>370</v>
      </c>
      <c r="D381" s="19" t="s">
        <v>256</v>
      </c>
      <c r="E381" s="30"/>
      <c r="F381" s="25"/>
      <c r="G381" s="25"/>
      <c r="H381" s="116"/>
      <c r="I381" s="351"/>
      <c r="J381" s="11"/>
      <c r="K381" s="1"/>
      <c r="L381" s="133"/>
      <c r="M381" s="133"/>
      <c r="N381" s="133"/>
      <c r="O381" s="133"/>
      <c r="P381" s="133"/>
      <c r="Q381" s="1"/>
      <c r="R381" s="1"/>
      <c r="S381" s="1"/>
      <c r="T381" s="1"/>
      <c r="U381" s="1"/>
      <c r="V381" s="1"/>
      <c r="W381" s="1"/>
      <c r="X381" s="1"/>
      <c r="Y381" s="1"/>
      <c r="Z381" s="1"/>
    </row>
    <row r="382" spans="1:26" ht="12.75" customHeight="1" x14ac:dyDescent="0.15">
      <c r="A382"/>
      <c r="B382" s="375"/>
      <c r="C382" s="212"/>
      <c r="D382" s="21"/>
      <c r="E382" s="31"/>
      <c r="F382" s="26"/>
      <c r="G382" s="26"/>
      <c r="H382" s="117"/>
      <c r="I382" s="352"/>
      <c r="J382" s="11"/>
      <c r="K382" s="1"/>
      <c r="L382" s="133"/>
      <c r="M382" s="133"/>
      <c r="N382" s="133"/>
      <c r="O382" s="133"/>
      <c r="P382" s="133"/>
      <c r="Q382" s="1"/>
      <c r="R382" s="1"/>
      <c r="S382" s="1"/>
      <c r="T382" s="1"/>
      <c r="U382" s="1"/>
      <c r="V382" s="1"/>
      <c r="W382" s="1"/>
      <c r="X382" s="1"/>
      <c r="Y382" s="1"/>
      <c r="Z382" s="1"/>
    </row>
    <row r="383" spans="1:26" ht="12.75" customHeight="1" x14ac:dyDescent="0.15">
      <c r="A383"/>
      <c r="B383" s="409"/>
      <c r="C383" s="363"/>
      <c r="D383" s="363"/>
      <c r="E383" s="363"/>
      <c r="F383" s="363"/>
      <c r="G383" s="363"/>
      <c r="H383" s="363"/>
      <c r="I383" s="410"/>
      <c r="J383" s="11"/>
      <c r="K383" s="1"/>
      <c r="L383" s="133"/>
      <c r="M383" s="133"/>
      <c r="N383" s="133"/>
      <c r="O383" s="133"/>
      <c r="P383" s="133"/>
      <c r="Q383" s="1"/>
      <c r="R383" s="1"/>
      <c r="S383" s="1"/>
      <c r="T383" s="1"/>
      <c r="U383" s="1"/>
      <c r="V383" s="1"/>
      <c r="W383" s="1"/>
      <c r="X383" s="1"/>
      <c r="Y383" s="1"/>
      <c r="Z383" s="1"/>
    </row>
    <row r="384" spans="1:26" ht="12.75" customHeight="1" x14ac:dyDescent="0.15">
      <c r="A384"/>
      <c r="B384" s="372" t="s">
        <v>379</v>
      </c>
      <c r="C384" s="349" t="s">
        <v>347</v>
      </c>
      <c r="D384" s="348"/>
      <c r="E384" s="5" t="s">
        <v>494</v>
      </c>
      <c r="F384" s="18">
        <v>9</v>
      </c>
      <c r="G384" s="18">
        <f>IFERROR(VLOOKUP(E384,AnswerFTBL,2,FALSE),0)</f>
        <v>0.2</v>
      </c>
      <c r="H384" s="104">
        <f>IFERROR(AVERAGE(G384,G388),0)</f>
        <v>0.1</v>
      </c>
      <c r="I384" s="350"/>
      <c r="J384" s="11"/>
      <c r="K384" s="1"/>
      <c r="L384" s="133"/>
      <c r="M384" s="133"/>
      <c r="N384" s="133"/>
      <c r="O384" s="133"/>
      <c r="P384" s="133"/>
      <c r="Q384" s="1"/>
      <c r="R384" s="1"/>
      <c r="S384" s="1"/>
      <c r="T384" s="1"/>
      <c r="U384" s="1"/>
      <c r="V384" s="1"/>
      <c r="W384" s="1"/>
      <c r="X384" s="1"/>
      <c r="Y384" s="1"/>
      <c r="Z384" s="1"/>
    </row>
    <row r="385" spans="1:26" ht="28" x14ac:dyDescent="0.15">
      <c r="A385"/>
      <c r="B385" s="373"/>
      <c r="C385" s="209" t="s">
        <v>370</v>
      </c>
      <c r="D385" s="20" t="s">
        <v>257</v>
      </c>
      <c r="E385" s="29"/>
      <c r="F385" s="24"/>
      <c r="G385" s="24"/>
      <c r="H385" s="118"/>
      <c r="I385" s="351"/>
      <c r="J385" s="11"/>
      <c r="K385" s="1"/>
      <c r="L385" s="133"/>
      <c r="M385" s="133"/>
      <c r="N385" s="133"/>
      <c r="O385" s="133"/>
      <c r="P385" s="133"/>
      <c r="Q385" s="1"/>
      <c r="R385" s="1"/>
      <c r="S385" s="1"/>
      <c r="T385" s="1"/>
      <c r="U385" s="1"/>
      <c r="V385" s="1"/>
      <c r="W385" s="1"/>
      <c r="X385" s="1"/>
      <c r="Y385" s="1"/>
      <c r="Z385" s="1"/>
    </row>
    <row r="386" spans="1:26" ht="12.75" customHeight="1" x14ac:dyDescent="0.15">
      <c r="A386"/>
      <c r="B386" s="373"/>
      <c r="C386" s="210" t="s">
        <v>370</v>
      </c>
      <c r="D386" s="19" t="s">
        <v>258</v>
      </c>
      <c r="E386" s="30"/>
      <c r="F386" s="25"/>
      <c r="G386" s="25"/>
      <c r="H386" s="116"/>
      <c r="I386" s="351"/>
      <c r="J386" s="11"/>
      <c r="K386" s="1"/>
      <c r="L386" s="133"/>
      <c r="M386" s="133"/>
      <c r="N386" s="133"/>
      <c r="O386" s="133"/>
      <c r="P386" s="133"/>
      <c r="Q386" s="1"/>
      <c r="R386" s="1"/>
      <c r="S386" s="1"/>
      <c r="T386" s="1"/>
      <c r="U386" s="1"/>
      <c r="V386" s="1"/>
      <c r="W386" s="1"/>
      <c r="X386" s="1"/>
      <c r="Y386" s="1"/>
      <c r="Z386" s="1"/>
    </row>
    <row r="387" spans="1:26" ht="12.75" customHeight="1" x14ac:dyDescent="0.15">
      <c r="A387"/>
      <c r="B387" s="373"/>
      <c r="C387" s="212"/>
      <c r="D387" s="21"/>
      <c r="E387" s="31"/>
      <c r="F387" s="26"/>
      <c r="G387" s="26"/>
      <c r="H387" s="117"/>
      <c r="I387" s="352"/>
      <c r="J387" s="11"/>
      <c r="K387" s="1"/>
      <c r="L387" s="133"/>
      <c r="M387" s="133"/>
      <c r="N387" s="133"/>
      <c r="O387" s="133"/>
      <c r="P387" s="133"/>
      <c r="Q387" s="1"/>
      <c r="R387" s="1"/>
      <c r="S387" s="1"/>
      <c r="T387" s="1"/>
      <c r="U387" s="1"/>
      <c r="V387" s="1"/>
      <c r="W387" s="1"/>
      <c r="X387" s="1"/>
      <c r="Y387" s="1"/>
      <c r="Z387" s="1"/>
    </row>
    <row r="388" spans="1:26" ht="12.75" customHeight="1" x14ac:dyDescent="0.15">
      <c r="A388"/>
      <c r="B388" s="373"/>
      <c r="C388" s="346" t="s">
        <v>348</v>
      </c>
      <c r="D388" s="345"/>
      <c r="E388" s="22" t="s">
        <v>366</v>
      </c>
      <c r="F388" s="18">
        <v>10</v>
      </c>
      <c r="G388" s="18">
        <f>IFERROR(VLOOKUP(E388,AnswerCTBL,2,FALSE),0)</f>
        <v>0</v>
      </c>
      <c r="H388" s="104"/>
      <c r="I388" s="350"/>
      <c r="J388" s="11"/>
      <c r="K388" s="1"/>
      <c r="L388" s="133"/>
      <c r="M388" s="133"/>
      <c r="N388" s="133"/>
      <c r="O388" s="133"/>
      <c r="P388" s="133"/>
      <c r="Q388" s="1"/>
      <c r="R388" s="1"/>
      <c r="S388" s="1"/>
      <c r="T388" s="1"/>
      <c r="U388" s="1"/>
      <c r="V388" s="1"/>
      <c r="W388" s="1"/>
      <c r="X388" s="1"/>
      <c r="Y388" s="1"/>
      <c r="Z388" s="1"/>
    </row>
    <row r="389" spans="1:26" ht="12.75" customHeight="1" x14ac:dyDescent="0.15">
      <c r="A389"/>
      <c r="B389" s="373"/>
      <c r="C389" s="209" t="s">
        <v>370</v>
      </c>
      <c r="D389" s="20" t="s">
        <v>259</v>
      </c>
      <c r="E389" s="29"/>
      <c r="F389" s="24"/>
      <c r="G389" s="24"/>
      <c r="H389" s="118"/>
      <c r="I389" s="351"/>
      <c r="J389" s="11"/>
      <c r="K389" s="1"/>
      <c r="L389" s="133"/>
      <c r="M389" s="133"/>
      <c r="N389" s="133"/>
      <c r="O389" s="133"/>
      <c r="P389" s="133"/>
      <c r="Q389" s="1"/>
      <c r="R389" s="1"/>
      <c r="S389" s="1"/>
      <c r="T389" s="1"/>
      <c r="U389" s="1"/>
      <c r="V389" s="1"/>
      <c r="W389" s="1"/>
      <c r="X389" s="1"/>
      <c r="Y389" s="1"/>
      <c r="Z389" s="1"/>
    </row>
    <row r="390" spans="1:26" ht="12.75" customHeight="1" x14ac:dyDescent="0.15">
      <c r="A390"/>
      <c r="B390" s="373"/>
      <c r="C390" s="210" t="s">
        <v>370</v>
      </c>
      <c r="D390" s="19" t="s">
        <v>260</v>
      </c>
      <c r="E390" s="30"/>
      <c r="F390" s="25"/>
      <c r="G390" s="25"/>
      <c r="H390" s="116"/>
      <c r="I390" s="351"/>
      <c r="J390" s="11"/>
      <c r="K390" s="1"/>
      <c r="L390" s="133"/>
      <c r="M390" s="133"/>
      <c r="N390" s="133"/>
      <c r="O390" s="133"/>
      <c r="P390" s="133"/>
      <c r="Q390" s="1"/>
      <c r="R390" s="1"/>
      <c r="S390" s="1"/>
      <c r="T390" s="1"/>
      <c r="U390" s="1"/>
      <c r="V390" s="1"/>
      <c r="W390" s="1"/>
      <c r="X390" s="1"/>
      <c r="Y390" s="1"/>
      <c r="Z390" s="1"/>
    </row>
    <row r="391" spans="1:26" ht="12.75" customHeight="1" x14ac:dyDescent="0.15">
      <c r="A391"/>
      <c r="B391" s="375"/>
      <c r="C391" s="212"/>
      <c r="D391" s="21"/>
      <c r="E391" s="31"/>
      <c r="F391" s="26"/>
      <c r="G391" s="26"/>
      <c r="H391" s="117"/>
      <c r="I391" s="352"/>
      <c r="J391" s="11"/>
      <c r="K391" s="1"/>
      <c r="L391" s="133"/>
      <c r="M391" s="133"/>
      <c r="N391" s="133"/>
      <c r="O391" s="133"/>
      <c r="P391" s="133"/>
      <c r="Q391" s="1"/>
      <c r="R391" s="1"/>
      <c r="S391" s="1"/>
      <c r="T391" s="1"/>
      <c r="U391" s="1"/>
      <c r="V391" s="1"/>
      <c r="W391" s="1"/>
      <c r="X391" s="1"/>
      <c r="Y391" s="1"/>
      <c r="Z391" s="1"/>
    </row>
    <row r="392" spans="1:26" ht="12.75" customHeight="1" x14ac:dyDescent="0.15">
      <c r="A392"/>
      <c r="B392" s="409"/>
      <c r="C392" s="363"/>
      <c r="D392" s="363"/>
      <c r="E392" s="363"/>
      <c r="F392" s="363"/>
      <c r="G392" s="363"/>
      <c r="H392" s="363"/>
      <c r="I392" s="410"/>
      <c r="J392" s="11"/>
      <c r="K392" s="1"/>
      <c r="L392" s="133"/>
      <c r="M392" s="133"/>
      <c r="N392" s="133"/>
      <c r="O392" s="133"/>
      <c r="P392" s="133"/>
      <c r="Q392" s="1"/>
      <c r="R392" s="1"/>
      <c r="S392" s="1"/>
      <c r="T392" s="1"/>
      <c r="U392" s="1"/>
      <c r="V392" s="1"/>
      <c r="W392" s="1"/>
      <c r="X392" s="1"/>
      <c r="Y392" s="1"/>
      <c r="Z392" s="1"/>
    </row>
    <row r="393" spans="1:26" ht="12.75" customHeight="1" x14ac:dyDescent="0.15">
      <c r="A393"/>
      <c r="B393" s="372" t="s">
        <v>380</v>
      </c>
      <c r="C393" s="349" t="s">
        <v>261</v>
      </c>
      <c r="D393" s="348"/>
      <c r="E393" s="5" t="s">
        <v>441</v>
      </c>
      <c r="F393" s="18">
        <v>11</v>
      </c>
      <c r="G393" s="18">
        <f>IFERROR(VLOOKUP(E393,AnswerGTBL,2,FALSE),0)</f>
        <v>0.2</v>
      </c>
      <c r="H393" s="104">
        <f>IFERROR(AVERAGE(G393,G396),0)</f>
        <v>0.2</v>
      </c>
      <c r="I393" s="350"/>
      <c r="J393" s="11"/>
      <c r="K393" s="1"/>
      <c r="L393" s="133"/>
      <c r="M393" s="133"/>
      <c r="N393" s="133"/>
      <c r="O393" s="133"/>
      <c r="P393" s="133"/>
      <c r="Q393" s="1"/>
      <c r="R393" s="1"/>
      <c r="S393" s="1"/>
      <c r="T393" s="1"/>
      <c r="U393" s="1"/>
      <c r="V393" s="1"/>
      <c r="W393" s="1"/>
      <c r="X393" s="1"/>
      <c r="Y393" s="1"/>
      <c r="Z393" s="1"/>
    </row>
    <row r="394" spans="1:26" ht="28" x14ac:dyDescent="0.15">
      <c r="A394"/>
      <c r="B394" s="373"/>
      <c r="C394" s="209" t="s">
        <v>370</v>
      </c>
      <c r="D394" s="20" t="s">
        <v>262</v>
      </c>
      <c r="E394" s="29"/>
      <c r="F394" s="24"/>
      <c r="G394" s="24"/>
      <c r="H394" s="118"/>
      <c r="I394" s="351"/>
      <c r="J394" s="11"/>
      <c r="K394" s="1"/>
      <c r="L394" s="133"/>
      <c r="M394" s="133"/>
      <c r="N394" s="133"/>
      <c r="O394" s="133"/>
      <c r="P394" s="133"/>
      <c r="Q394" s="1"/>
      <c r="R394" s="1"/>
      <c r="S394" s="1"/>
      <c r="T394" s="1"/>
      <c r="U394" s="1"/>
      <c r="V394" s="1"/>
      <c r="W394" s="1"/>
      <c r="X394" s="1"/>
      <c r="Y394" s="1"/>
      <c r="Z394" s="1"/>
    </row>
    <row r="395" spans="1:26" ht="12.75" customHeight="1" x14ac:dyDescent="0.15">
      <c r="A395"/>
      <c r="B395" s="373"/>
      <c r="C395" s="212"/>
      <c r="D395" s="21"/>
      <c r="E395" s="31"/>
      <c r="F395" s="26"/>
      <c r="G395" s="26"/>
      <c r="H395" s="117"/>
      <c r="I395" s="352"/>
      <c r="J395" s="11"/>
      <c r="K395" s="1"/>
      <c r="L395" s="133"/>
      <c r="M395" s="133"/>
      <c r="N395" s="133"/>
      <c r="O395" s="133"/>
      <c r="P395" s="133"/>
      <c r="Q395" s="1"/>
      <c r="R395" s="1"/>
      <c r="S395" s="1"/>
      <c r="T395" s="1"/>
      <c r="U395" s="1"/>
      <c r="V395" s="1"/>
      <c r="W395" s="1"/>
      <c r="X395" s="1"/>
      <c r="Y395" s="1"/>
      <c r="Z395" s="1"/>
    </row>
    <row r="396" spans="1:26" ht="12.75" customHeight="1" x14ac:dyDescent="0.15">
      <c r="A396"/>
      <c r="B396" s="373"/>
      <c r="C396" s="346" t="s">
        <v>349</v>
      </c>
      <c r="D396" s="345"/>
      <c r="E396" s="22" t="s">
        <v>494</v>
      </c>
      <c r="F396" s="18">
        <v>12</v>
      </c>
      <c r="G396" s="18">
        <f>IFERROR(VLOOKUP(E396,AnswerFTBL,2,FALSE),0)</f>
        <v>0.2</v>
      </c>
      <c r="H396" s="104"/>
      <c r="I396" s="350"/>
      <c r="J396" s="11"/>
      <c r="K396" s="1"/>
      <c r="L396" s="133"/>
      <c r="M396" s="133"/>
      <c r="N396" s="133"/>
      <c r="O396" s="133"/>
      <c r="P396" s="133"/>
      <c r="Q396" s="1"/>
      <c r="R396" s="1"/>
      <c r="S396" s="1"/>
      <c r="T396" s="1"/>
      <c r="U396" s="1"/>
      <c r="V396" s="1"/>
      <c r="W396" s="1"/>
      <c r="X396" s="1"/>
      <c r="Y396" s="1"/>
      <c r="Z396" s="1"/>
    </row>
    <row r="397" spans="1:26" ht="28" x14ac:dyDescent="0.15">
      <c r="A397"/>
      <c r="B397" s="373"/>
      <c r="C397" s="209" t="s">
        <v>370</v>
      </c>
      <c r="D397" s="20" t="s">
        <v>263</v>
      </c>
      <c r="E397" s="29"/>
      <c r="F397" s="24"/>
      <c r="G397" s="24"/>
      <c r="H397" s="118"/>
      <c r="I397" s="351"/>
      <c r="J397" s="11"/>
      <c r="K397" s="1"/>
      <c r="L397" s="133"/>
      <c r="M397" s="133"/>
      <c r="N397" s="133"/>
      <c r="O397" s="133"/>
      <c r="P397" s="133"/>
      <c r="Q397" s="1"/>
      <c r="R397" s="1"/>
      <c r="S397" s="1"/>
      <c r="T397" s="1"/>
      <c r="U397" s="1"/>
      <c r="V397" s="1"/>
      <c r="W397" s="1"/>
      <c r="X397" s="1"/>
      <c r="Y397" s="1"/>
      <c r="Z397" s="1"/>
    </row>
    <row r="398" spans="1:26" ht="28" x14ac:dyDescent="0.15">
      <c r="A398"/>
      <c r="B398" s="373"/>
      <c r="C398" s="210" t="s">
        <v>370</v>
      </c>
      <c r="D398" s="19" t="s">
        <v>264</v>
      </c>
      <c r="E398" s="30"/>
      <c r="F398" s="25"/>
      <c r="G398" s="25"/>
      <c r="H398" s="116"/>
      <c r="I398" s="351"/>
      <c r="J398" s="11"/>
      <c r="K398" s="1"/>
      <c r="L398" s="133"/>
      <c r="M398" s="133"/>
      <c r="N398" s="133"/>
      <c r="O398" s="133"/>
      <c r="P398" s="133"/>
      <c r="Q398" s="1"/>
      <c r="R398" s="1"/>
      <c r="S398" s="1"/>
      <c r="T398" s="1"/>
      <c r="U398" s="1"/>
      <c r="V398" s="1"/>
      <c r="W398" s="1"/>
      <c r="X398" s="1"/>
      <c r="Y398" s="1"/>
      <c r="Z398" s="1"/>
    </row>
    <row r="399" spans="1:26" ht="12.75" customHeight="1" x14ac:dyDescent="0.15">
      <c r="A399"/>
      <c r="B399" s="375"/>
      <c r="C399" s="212"/>
      <c r="D399" s="21"/>
      <c r="E399" s="31"/>
      <c r="F399" s="26"/>
      <c r="G399" s="26"/>
      <c r="H399" s="117"/>
      <c r="I399" s="352"/>
      <c r="J399" s="11"/>
      <c r="K399" s="1"/>
      <c r="L399" s="133"/>
      <c r="M399" s="133"/>
      <c r="N399" s="133"/>
      <c r="O399" s="133"/>
      <c r="P399" s="133"/>
      <c r="Q399" s="1"/>
      <c r="R399" s="1"/>
      <c r="S399" s="1"/>
      <c r="T399" s="1"/>
      <c r="U399" s="1"/>
      <c r="V399" s="1"/>
      <c r="W399" s="1"/>
      <c r="X399" s="1"/>
      <c r="Y399" s="1"/>
      <c r="Z399" s="1"/>
    </row>
    <row r="400" spans="1:26" ht="12.75" customHeight="1" x14ac:dyDescent="0.15">
      <c r="A400"/>
      <c r="B400" s="402" t="s">
        <v>265</v>
      </c>
      <c r="C400" s="403"/>
      <c r="D400" s="404"/>
      <c r="E400" s="83" t="s">
        <v>371</v>
      </c>
      <c r="F400" s="83"/>
      <c r="G400" s="83"/>
      <c r="H400" s="124"/>
      <c r="I400" s="82" t="s">
        <v>60</v>
      </c>
      <c r="J400" s="82" t="s">
        <v>368</v>
      </c>
      <c r="K400" s="1"/>
      <c r="L400" s="133"/>
      <c r="M400" s="133"/>
      <c r="N400" s="133"/>
      <c r="O400" s="133"/>
      <c r="P400" s="133"/>
      <c r="Q400" s="1"/>
      <c r="R400" s="1"/>
      <c r="S400" s="1"/>
      <c r="T400" s="1"/>
      <c r="U400" s="1"/>
      <c r="V400" s="1"/>
      <c r="W400" s="1"/>
      <c r="X400" s="1"/>
      <c r="Y400" s="1"/>
      <c r="Z400" s="1"/>
    </row>
    <row r="401" spans="1:26" ht="12.75" customHeight="1" x14ac:dyDescent="0.15">
      <c r="A401"/>
      <c r="B401" s="372" t="s">
        <v>266</v>
      </c>
      <c r="C401" s="349" t="s">
        <v>350</v>
      </c>
      <c r="D401" s="348"/>
      <c r="E401" s="5" t="s">
        <v>490</v>
      </c>
      <c r="F401" s="18">
        <v>13</v>
      </c>
      <c r="G401" s="18">
        <f>IFERROR(VLOOKUP(E401,AnswerCTBL,2,FALSE),0)</f>
        <v>0.2</v>
      </c>
      <c r="H401" s="104">
        <f>IFERROR(AVERAGE(G401,G406,G411),0)</f>
        <v>0.13333333333333333</v>
      </c>
      <c r="I401" s="350"/>
      <c r="J401" s="396">
        <f>SUM(H401,H417,H426)</f>
        <v>0.43333333333333335</v>
      </c>
      <c r="K401" s="1"/>
      <c r="L401" s="133"/>
      <c r="M401" s="133"/>
      <c r="N401" s="133"/>
      <c r="O401" s="133"/>
      <c r="P401" s="133"/>
      <c r="Q401" s="1"/>
      <c r="R401" s="1"/>
      <c r="S401" s="1"/>
      <c r="T401" s="1"/>
      <c r="U401" s="1"/>
      <c r="V401" s="1"/>
      <c r="W401" s="1"/>
      <c r="X401" s="1"/>
      <c r="Y401" s="1"/>
      <c r="Z401" s="1"/>
    </row>
    <row r="402" spans="1:26" ht="12.75" customHeight="1" x14ac:dyDescent="0.15">
      <c r="A402"/>
      <c r="B402" s="373"/>
      <c r="C402" s="209" t="s">
        <v>370</v>
      </c>
      <c r="D402" s="20" t="s">
        <v>267</v>
      </c>
      <c r="E402" s="29"/>
      <c r="F402" s="24"/>
      <c r="G402" s="24"/>
      <c r="H402" s="118"/>
      <c r="I402" s="351"/>
      <c r="J402" s="397"/>
      <c r="K402" s="1"/>
      <c r="L402" s="133"/>
      <c r="M402" s="133"/>
      <c r="N402" s="133"/>
      <c r="O402" s="133"/>
      <c r="P402" s="133"/>
      <c r="Q402" s="1"/>
      <c r="R402" s="1"/>
      <c r="S402" s="1"/>
      <c r="T402" s="1"/>
      <c r="U402" s="1"/>
      <c r="V402" s="1"/>
      <c r="W402" s="1"/>
      <c r="X402" s="1"/>
      <c r="Y402" s="1"/>
      <c r="Z402" s="1"/>
    </row>
    <row r="403" spans="1:26" ht="12.75" customHeight="1" x14ac:dyDescent="0.15">
      <c r="A403"/>
      <c r="B403" s="373"/>
      <c r="C403" s="210" t="s">
        <v>370</v>
      </c>
      <c r="D403" s="19" t="s">
        <v>268</v>
      </c>
      <c r="E403" s="30"/>
      <c r="F403" s="25"/>
      <c r="G403" s="25"/>
      <c r="H403" s="116"/>
      <c r="I403" s="351"/>
      <c r="J403" s="397"/>
      <c r="K403" s="1"/>
      <c r="L403" s="133"/>
      <c r="M403" s="133"/>
      <c r="N403" s="133"/>
      <c r="O403" s="133"/>
      <c r="P403" s="133"/>
      <c r="Q403" s="1"/>
      <c r="R403" s="1"/>
      <c r="S403" s="1"/>
      <c r="T403" s="1"/>
      <c r="U403" s="1"/>
      <c r="V403" s="1"/>
      <c r="W403" s="1"/>
      <c r="X403" s="1"/>
      <c r="Y403" s="1"/>
      <c r="Z403" s="1"/>
    </row>
    <row r="404" spans="1:26" ht="12.75" customHeight="1" x14ac:dyDescent="0.15">
      <c r="A404"/>
      <c r="B404" s="373"/>
      <c r="C404" s="210" t="s">
        <v>370</v>
      </c>
      <c r="D404" s="19" t="s">
        <v>269</v>
      </c>
      <c r="E404" s="30"/>
      <c r="F404" s="25"/>
      <c r="G404" s="25"/>
      <c r="H404" s="116"/>
      <c r="I404" s="351"/>
      <c r="J404" s="397"/>
      <c r="K404" s="1"/>
      <c r="L404" s="133"/>
      <c r="M404" s="133"/>
      <c r="N404" s="133"/>
      <c r="O404" s="133"/>
      <c r="P404" s="133"/>
      <c r="Q404" s="1"/>
      <c r="R404" s="1"/>
      <c r="S404" s="1"/>
      <c r="T404" s="1"/>
      <c r="U404" s="1"/>
      <c r="V404" s="1"/>
      <c r="W404" s="1"/>
      <c r="X404" s="1"/>
      <c r="Y404" s="1"/>
      <c r="Z404" s="1"/>
    </row>
    <row r="405" spans="1:26" ht="12.75" customHeight="1" x14ac:dyDescent="0.15">
      <c r="A405"/>
      <c r="B405" s="373"/>
      <c r="C405" s="212"/>
      <c r="D405" s="21"/>
      <c r="E405" s="31"/>
      <c r="F405" s="26"/>
      <c r="G405" s="26"/>
      <c r="H405" s="117"/>
      <c r="I405" s="352"/>
      <c r="J405" s="398"/>
      <c r="K405" s="1"/>
      <c r="L405" s="133"/>
      <c r="M405" s="133"/>
      <c r="N405" s="133"/>
      <c r="O405" s="133"/>
      <c r="P405" s="133"/>
      <c r="Q405" s="1"/>
      <c r="R405" s="1"/>
      <c r="S405" s="1"/>
      <c r="T405" s="1"/>
      <c r="U405" s="1"/>
      <c r="V405" s="1"/>
      <c r="W405" s="1"/>
      <c r="X405" s="1"/>
      <c r="Y405" s="1"/>
      <c r="Z405" s="1"/>
    </row>
    <row r="406" spans="1:26" ht="12.75" customHeight="1" x14ac:dyDescent="0.15">
      <c r="A406"/>
      <c r="B406" s="373"/>
      <c r="C406" s="346" t="s">
        <v>417</v>
      </c>
      <c r="D406" s="345"/>
      <c r="E406" s="22" t="s">
        <v>366</v>
      </c>
      <c r="F406" s="18">
        <v>14</v>
      </c>
      <c r="G406" s="18">
        <f>IFERROR(VLOOKUP(E406,AnswerCTBL,2,FALSE),0)</f>
        <v>0</v>
      </c>
      <c r="H406" s="104"/>
      <c r="I406" s="350"/>
      <c r="J406" s="11"/>
      <c r="K406" s="1"/>
      <c r="L406" s="133"/>
      <c r="M406" s="133"/>
      <c r="N406" s="133"/>
      <c r="O406" s="133"/>
      <c r="P406" s="133"/>
      <c r="Q406" s="1"/>
      <c r="R406" s="1"/>
      <c r="S406" s="1"/>
      <c r="T406" s="1"/>
      <c r="U406" s="1"/>
      <c r="V406" s="1"/>
      <c r="W406" s="1"/>
      <c r="X406" s="1"/>
      <c r="Y406" s="1"/>
      <c r="Z406" s="1"/>
    </row>
    <row r="407" spans="1:26" ht="11" customHeight="1" x14ac:dyDescent="0.15">
      <c r="A407"/>
      <c r="B407" s="373"/>
      <c r="C407" s="209" t="s">
        <v>370</v>
      </c>
      <c r="D407" s="20" t="s">
        <v>270</v>
      </c>
      <c r="E407" s="29"/>
      <c r="F407" s="24"/>
      <c r="G407" s="24"/>
      <c r="H407" s="118"/>
      <c r="I407" s="351"/>
      <c r="J407" s="11"/>
      <c r="K407" s="1"/>
      <c r="L407" s="133"/>
      <c r="M407" s="133"/>
      <c r="N407" s="133"/>
      <c r="O407" s="133"/>
      <c r="P407" s="133"/>
      <c r="Q407" s="1"/>
      <c r="R407" s="1"/>
      <c r="S407" s="1"/>
      <c r="T407" s="1"/>
      <c r="U407" s="1"/>
      <c r="V407" s="1"/>
      <c r="W407" s="1"/>
      <c r="X407" s="1"/>
      <c r="Y407" s="1"/>
      <c r="Z407" s="1"/>
    </row>
    <row r="408" spans="1:26" ht="13" customHeight="1" x14ac:dyDescent="0.15">
      <c r="A408"/>
      <c r="B408" s="373"/>
      <c r="C408" s="210" t="s">
        <v>370</v>
      </c>
      <c r="D408" s="19" t="s">
        <v>271</v>
      </c>
      <c r="E408" s="30"/>
      <c r="F408" s="25"/>
      <c r="G408" s="25"/>
      <c r="H408" s="116"/>
      <c r="I408" s="351"/>
      <c r="J408" s="11"/>
      <c r="K408" s="1"/>
      <c r="L408" s="133"/>
      <c r="M408" s="133"/>
      <c r="N408" s="133"/>
      <c r="O408" s="133"/>
      <c r="P408" s="133"/>
      <c r="Q408" s="1"/>
      <c r="R408" s="1"/>
      <c r="S408" s="1"/>
      <c r="T408" s="1"/>
      <c r="U408" s="1"/>
      <c r="V408" s="1"/>
      <c r="W408" s="1"/>
      <c r="X408" s="1"/>
      <c r="Y408" s="1"/>
      <c r="Z408" s="1"/>
    </row>
    <row r="409" spans="1:26" ht="12.75" customHeight="1" x14ac:dyDescent="0.15">
      <c r="A409"/>
      <c r="B409" s="373"/>
      <c r="C409" s="210" t="s">
        <v>370</v>
      </c>
      <c r="D409" s="19" t="s">
        <v>272</v>
      </c>
      <c r="E409" s="30"/>
      <c r="F409" s="25"/>
      <c r="G409" s="25"/>
      <c r="H409" s="116"/>
      <c r="I409" s="351"/>
      <c r="J409" s="11"/>
      <c r="K409" s="1"/>
      <c r="L409" s="133"/>
      <c r="M409" s="133"/>
      <c r="N409" s="133"/>
      <c r="O409" s="133"/>
      <c r="P409" s="133"/>
      <c r="Q409" s="1"/>
      <c r="R409" s="1"/>
      <c r="S409" s="1"/>
      <c r="T409" s="1"/>
      <c r="U409" s="1"/>
      <c r="V409" s="1"/>
      <c r="W409" s="1"/>
      <c r="X409" s="1"/>
      <c r="Y409" s="1"/>
      <c r="Z409" s="1"/>
    </row>
    <row r="410" spans="1:26" ht="12.75" customHeight="1" x14ac:dyDescent="0.15">
      <c r="A410"/>
      <c r="B410" s="373"/>
      <c r="C410" s="212"/>
      <c r="D410" s="21"/>
      <c r="E410" s="31"/>
      <c r="F410" s="26"/>
      <c r="G410" s="26"/>
      <c r="H410" s="117"/>
      <c r="I410" s="352"/>
      <c r="J410" s="11"/>
      <c r="K410" s="1"/>
      <c r="L410" s="133"/>
      <c r="M410" s="133"/>
      <c r="N410" s="133"/>
      <c r="O410" s="133"/>
      <c r="P410" s="133"/>
      <c r="Q410" s="1"/>
      <c r="R410" s="1"/>
      <c r="S410" s="1"/>
      <c r="T410" s="1"/>
      <c r="U410" s="1"/>
      <c r="V410" s="1"/>
      <c r="W410" s="1"/>
      <c r="X410" s="1"/>
      <c r="Y410" s="1"/>
      <c r="Z410" s="1"/>
    </row>
    <row r="411" spans="1:26" ht="12.75" customHeight="1" x14ac:dyDescent="0.15">
      <c r="A411"/>
      <c r="B411" s="373"/>
      <c r="C411" s="346" t="s">
        <v>351</v>
      </c>
      <c r="D411" s="345"/>
      <c r="E411" s="22" t="s">
        <v>423</v>
      </c>
      <c r="F411" s="18">
        <v>15</v>
      </c>
      <c r="G411" s="18">
        <f>IFERROR(VLOOKUP(E411,AnswerBTBL,2,FALSE),0)</f>
        <v>0.2</v>
      </c>
      <c r="H411" s="104"/>
      <c r="I411" s="350"/>
      <c r="J411" s="11"/>
      <c r="K411" s="1"/>
      <c r="L411" s="133"/>
      <c r="M411" s="133"/>
      <c r="N411" s="133"/>
      <c r="O411" s="133"/>
      <c r="P411" s="133"/>
      <c r="Q411" s="1"/>
      <c r="R411" s="1"/>
      <c r="S411" s="1"/>
      <c r="T411" s="1"/>
      <c r="U411" s="1"/>
      <c r="V411" s="1"/>
      <c r="W411" s="1"/>
      <c r="X411" s="1"/>
      <c r="Y411" s="1"/>
      <c r="Z411" s="1"/>
    </row>
    <row r="412" spans="1:26" ht="12.75" customHeight="1" x14ac:dyDescent="0.15">
      <c r="A412"/>
      <c r="B412" s="373"/>
      <c r="C412" s="209" t="s">
        <v>370</v>
      </c>
      <c r="D412" s="20" t="s">
        <v>273</v>
      </c>
      <c r="E412" s="29"/>
      <c r="F412" s="24"/>
      <c r="G412" s="24"/>
      <c r="H412" s="118"/>
      <c r="I412" s="351"/>
      <c r="J412" s="11"/>
      <c r="K412" s="1"/>
      <c r="L412" s="133"/>
      <c r="M412" s="133"/>
      <c r="N412" s="133"/>
      <c r="O412" s="133"/>
      <c r="P412" s="133"/>
      <c r="Q412" s="1"/>
      <c r="R412" s="1"/>
      <c r="S412" s="1"/>
      <c r="T412" s="1"/>
      <c r="U412" s="1"/>
      <c r="V412" s="1"/>
      <c r="W412" s="1"/>
      <c r="X412" s="1"/>
      <c r="Y412" s="1"/>
      <c r="Z412" s="1"/>
    </row>
    <row r="413" spans="1:26" ht="12.75" customHeight="1" x14ac:dyDescent="0.15">
      <c r="A413"/>
      <c r="B413" s="373"/>
      <c r="C413" s="210" t="s">
        <v>370</v>
      </c>
      <c r="D413" s="19" t="s">
        <v>274</v>
      </c>
      <c r="E413" s="30"/>
      <c r="F413" s="25"/>
      <c r="G413" s="25"/>
      <c r="H413" s="116"/>
      <c r="I413" s="351"/>
      <c r="J413" s="11"/>
      <c r="K413" s="1"/>
      <c r="L413" s="133"/>
      <c r="M413" s="133"/>
      <c r="N413" s="133"/>
      <c r="O413" s="133"/>
      <c r="P413" s="133"/>
      <c r="Q413" s="1"/>
      <c r="R413" s="1"/>
      <c r="S413" s="1"/>
      <c r="T413" s="1"/>
      <c r="U413" s="1"/>
      <c r="V413" s="1"/>
      <c r="W413" s="1"/>
      <c r="X413" s="1"/>
      <c r="Y413" s="1"/>
      <c r="Z413" s="1"/>
    </row>
    <row r="414" spans="1:26" ht="12.75" customHeight="1" x14ac:dyDescent="0.15">
      <c r="A414"/>
      <c r="B414" s="373"/>
      <c r="C414" s="210" t="s">
        <v>370</v>
      </c>
      <c r="D414" s="19" t="s">
        <v>275</v>
      </c>
      <c r="E414" s="30"/>
      <c r="F414" s="25"/>
      <c r="G414" s="25"/>
      <c r="H414" s="116"/>
      <c r="I414" s="351"/>
      <c r="J414" s="11"/>
      <c r="K414" s="1"/>
      <c r="L414" s="133"/>
      <c r="M414" s="133"/>
      <c r="N414" s="133"/>
      <c r="O414" s="133"/>
      <c r="P414" s="133"/>
      <c r="Q414" s="1"/>
      <c r="R414" s="1"/>
      <c r="S414" s="1"/>
      <c r="T414" s="1"/>
      <c r="U414" s="1"/>
      <c r="V414" s="1"/>
      <c r="W414" s="1"/>
      <c r="X414" s="1"/>
      <c r="Y414" s="1"/>
      <c r="Z414" s="1"/>
    </row>
    <row r="415" spans="1:26" ht="12.75" customHeight="1" x14ac:dyDescent="0.15">
      <c r="A415"/>
      <c r="B415" s="375"/>
      <c r="C415" s="212"/>
      <c r="D415" s="21"/>
      <c r="E415" s="31"/>
      <c r="F415" s="26"/>
      <c r="G415" s="26"/>
      <c r="H415" s="117"/>
      <c r="I415" s="352"/>
      <c r="J415" s="11"/>
      <c r="K415" s="1"/>
      <c r="L415" s="133"/>
      <c r="M415" s="133"/>
      <c r="N415" s="133"/>
      <c r="O415" s="133"/>
      <c r="P415" s="133"/>
      <c r="Q415" s="1"/>
      <c r="R415" s="1"/>
      <c r="S415" s="1"/>
      <c r="T415" s="1"/>
      <c r="U415" s="1"/>
      <c r="V415" s="1"/>
      <c r="W415" s="1"/>
      <c r="X415" s="1"/>
      <c r="Y415" s="1"/>
      <c r="Z415" s="1"/>
    </row>
    <row r="416" spans="1:26" ht="12.75" customHeight="1" x14ac:dyDescent="0.15">
      <c r="A416"/>
      <c r="B416" s="409"/>
      <c r="C416" s="363"/>
      <c r="D416" s="363"/>
      <c r="E416" s="363"/>
      <c r="F416" s="363"/>
      <c r="G416" s="363"/>
      <c r="H416" s="363"/>
      <c r="I416" s="410"/>
      <c r="J416" s="11"/>
      <c r="K416" s="1"/>
      <c r="L416" s="133"/>
      <c r="M416" s="133"/>
      <c r="N416" s="133"/>
      <c r="O416" s="133"/>
      <c r="P416" s="133"/>
      <c r="Q416" s="1"/>
      <c r="R416" s="1"/>
      <c r="S416" s="1"/>
      <c r="T416" s="1"/>
      <c r="U416" s="1"/>
      <c r="V416" s="1"/>
      <c r="W416" s="1"/>
      <c r="X416" s="1"/>
      <c r="Y416" s="1"/>
      <c r="Z416" s="1"/>
    </row>
    <row r="417" spans="1:26" ht="12.75" customHeight="1" x14ac:dyDescent="0.15">
      <c r="A417"/>
      <c r="B417" s="372" t="s">
        <v>276</v>
      </c>
      <c r="C417" s="349" t="s">
        <v>352</v>
      </c>
      <c r="D417" s="348"/>
      <c r="E417" s="5" t="s">
        <v>490</v>
      </c>
      <c r="F417" s="18">
        <v>16</v>
      </c>
      <c r="G417" s="18">
        <f>IFERROR(VLOOKUP(E417,AnswerCTBL,2,FALSE),0)</f>
        <v>0.2</v>
      </c>
      <c r="H417" s="104">
        <f>IFERROR(AVERAGE(G417,G421),0)</f>
        <v>0.2</v>
      </c>
      <c r="I417" s="350"/>
      <c r="J417" s="11"/>
      <c r="K417" s="1"/>
      <c r="L417" s="133"/>
      <c r="M417" s="133"/>
      <c r="N417" s="133"/>
      <c r="O417" s="133"/>
      <c r="P417" s="133"/>
      <c r="Q417" s="1"/>
      <c r="R417" s="1"/>
      <c r="S417" s="1"/>
      <c r="T417" s="1"/>
      <c r="U417" s="1"/>
      <c r="V417" s="1"/>
      <c r="W417" s="1"/>
      <c r="X417" s="1"/>
      <c r="Y417" s="1"/>
      <c r="Z417" s="1"/>
    </row>
    <row r="418" spans="1:26" ht="28" x14ac:dyDescent="0.15">
      <c r="A418"/>
      <c r="B418" s="373"/>
      <c r="C418" s="209" t="s">
        <v>370</v>
      </c>
      <c r="D418" s="20" t="s">
        <v>277</v>
      </c>
      <c r="E418" s="29"/>
      <c r="F418" s="24"/>
      <c r="G418" s="24"/>
      <c r="H418" s="118"/>
      <c r="I418" s="351"/>
      <c r="J418" s="11"/>
      <c r="K418" s="1"/>
      <c r="L418" s="133"/>
      <c r="M418" s="133"/>
      <c r="N418" s="133"/>
      <c r="O418" s="133"/>
      <c r="P418" s="133"/>
      <c r="Q418" s="1"/>
      <c r="R418" s="1"/>
      <c r="S418" s="1"/>
      <c r="T418" s="1"/>
      <c r="U418" s="1"/>
      <c r="V418" s="1"/>
      <c r="W418" s="1"/>
      <c r="X418" s="1"/>
      <c r="Y418" s="1"/>
      <c r="Z418" s="1"/>
    </row>
    <row r="419" spans="1:26" ht="12.75" customHeight="1" x14ac:dyDescent="0.15">
      <c r="A419"/>
      <c r="B419" s="373"/>
      <c r="C419" s="210" t="s">
        <v>370</v>
      </c>
      <c r="D419" s="19" t="s">
        <v>278</v>
      </c>
      <c r="E419" s="30"/>
      <c r="F419" s="25"/>
      <c r="G419" s="25"/>
      <c r="H419" s="116"/>
      <c r="I419" s="351"/>
      <c r="J419" s="11"/>
      <c r="K419" s="1"/>
      <c r="L419" s="133"/>
      <c r="M419" s="133"/>
      <c r="N419" s="133"/>
      <c r="O419" s="133"/>
      <c r="P419" s="133"/>
      <c r="Q419" s="1"/>
      <c r="R419" s="1"/>
      <c r="S419" s="1"/>
      <c r="T419" s="1"/>
      <c r="U419" s="1"/>
      <c r="V419" s="1"/>
      <c r="W419" s="1"/>
      <c r="X419" s="1"/>
      <c r="Y419" s="1"/>
      <c r="Z419" s="1"/>
    </row>
    <row r="420" spans="1:26" ht="12.75" customHeight="1" x14ac:dyDescent="0.15">
      <c r="A420"/>
      <c r="B420" s="373"/>
      <c r="C420" s="212"/>
      <c r="D420" s="21"/>
      <c r="E420" s="31"/>
      <c r="F420" s="26"/>
      <c r="G420" s="26"/>
      <c r="H420" s="117"/>
      <c r="I420" s="352"/>
      <c r="J420" s="11"/>
      <c r="K420" s="1"/>
      <c r="L420" s="133"/>
      <c r="M420" s="133"/>
      <c r="N420" s="133"/>
      <c r="O420" s="133"/>
      <c r="P420" s="133"/>
      <c r="Q420" s="1"/>
      <c r="R420" s="1"/>
      <c r="S420" s="1"/>
      <c r="T420" s="1"/>
      <c r="U420" s="1"/>
      <c r="V420" s="1"/>
      <c r="W420" s="1"/>
      <c r="X420" s="1"/>
      <c r="Y420" s="1"/>
      <c r="Z420" s="1"/>
    </row>
    <row r="421" spans="1:26" ht="12.75" customHeight="1" x14ac:dyDescent="0.15">
      <c r="A421"/>
      <c r="B421" s="373"/>
      <c r="C421" s="346" t="s">
        <v>353</v>
      </c>
      <c r="D421" s="345"/>
      <c r="E421" s="22" t="s">
        <v>490</v>
      </c>
      <c r="F421" s="18">
        <v>17</v>
      </c>
      <c r="G421" s="18">
        <f>IFERROR(VLOOKUP(E421,AnswerCTBL,2,FALSE),0)</f>
        <v>0.2</v>
      </c>
      <c r="H421" s="104"/>
      <c r="I421" s="350"/>
      <c r="J421" s="11"/>
      <c r="K421" s="1"/>
      <c r="L421" s="133"/>
      <c r="M421" s="133"/>
      <c r="N421" s="133"/>
      <c r="O421" s="133"/>
      <c r="P421" s="133"/>
      <c r="Q421" s="1"/>
      <c r="R421" s="1"/>
      <c r="S421" s="1"/>
      <c r="T421" s="1"/>
      <c r="U421" s="1"/>
      <c r="V421" s="1"/>
      <c r="W421" s="1"/>
      <c r="X421" s="1"/>
      <c r="Y421" s="1"/>
      <c r="Z421" s="1"/>
    </row>
    <row r="422" spans="1:26" ht="12.75" customHeight="1" x14ac:dyDescent="0.15">
      <c r="A422"/>
      <c r="B422" s="373"/>
      <c r="C422" s="209" t="s">
        <v>370</v>
      </c>
      <c r="D422" s="20" t="s">
        <v>279</v>
      </c>
      <c r="E422" s="29"/>
      <c r="F422" s="24"/>
      <c r="G422" s="24"/>
      <c r="H422" s="118"/>
      <c r="I422" s="351"/>
      <c r="J422" s="11"/>
      <c r="K422" s="1"/>
      <c r="L422" s="133"/>
      <c r="M422" s="133"/>
      <c r="N422" s="133"/>
      <c r="O422" s="133"/>
      <c r="P422" s="133"/>
      <c r="Q422" s="1"/>
      <c r="R422" s="1"/>
      <c r="S422" s="1"/>
      <c r="T422" s="1"/>
      <c r="U422" s="1"/>
      <c r="V422" s="1"/>
      <c r="W422" s="1"/>
      <c r="X422" s="1"/>
      <c r="Y422" s="1"/>
      <c r="Z422" s="1"/>
    </row>
    <row r="423" spans="1:26" ht="12.75" customHeight="1" x14ac:dyDescent="0.15">
      <c r="A423"/>
      <c r="B423" s="373"/>
      <c r="C423" s="210" t="s">
        <v>370</v>
      </c>
      <c r="D423" s="19" t="s">
        <v>280</v>
      </c>
      <c r="E423" s="30"/>
      <c r="F423" s="25"/>
      <c r="G423" s="25"/>
      <c r="H423" s="116"/>
      <c r="I423" s="351"/>
      <c r="J423" s="11"/>
      <c r="K423" s="1"/>
      <c r="L423" s="133"/>
      <c r="M423" s="133"/>
      <c r="N423" s="133"/>
      <c r="O423" s="133"/>
      <c r="P423" s="133"/>
      <c r="Q423" s="1"/>
      <c r="R423" s="1"/>
      <c r="S423" s="1"/>
      <c r="T423" s="1"/>
      <c r="U423" s="1"/>
      <c r="V423" s="1"/>
      <c r="W423" s="1"/>
      <c r="X423" s="1"/>
      <c r="Y423" s="1"/>
      <c r="Z423" s="1"/>
    </row>
    <row r="424" spans="1:26" ht="12.75" customHeight="1" x14ac:dyDescent="0.15">
      <c r="A424"/>
      <c r="B424" s="375"/>
      <c r="C424" s="212"/>
      <c r="D424" s="21"/>
      <c r="E424" s="31"/>
      <c r="F424" s="26"/>
      <c r="G424" s="26"/>
      <c r="H424" s="117"/>
      <c r="I424" s="352"/>
      <c r="J424" s="11"/>
      <c r="K424" s="1"/>
      <c r="L424" s="133"/>
      <c r="M424" s="133"/>
      <c r="N424" s="133"/>
      <c r="O424" s="133"/>
      <c r="P424" s="133"/>
      <c r="Q424" s="1"/>
      <c r="R424" s="1"/>
      <c r="S424" s="1"/>
      <c r="T424" s="1"/>
      <c r="U424" s="1"/>
      <c r="V424" s="1"/>
      <c r="W424" s="1"/>
      <c r="X424" s="1"/>
      <c r="Y424" s="1"/>
      <c r="Z424" s="1"/>
    </row>
    <row r="425" spans="1:26" ht="12.75" customHeight="1" x14ac:dyDescent="0.15">
      <c r="A425"/>
      <c r="B425" s="409"/>
      <c r="C425" s="363"/>
      <c r="D425" s="363"/>
      <c r="E425" s="363"/>
      <c r="F425" s="363"/>
      <c r="G425" s="363"/>
      <c r="H425" s="363"/>
      <c r="I425" s="410"/>
      <c r="J425" s="11"/>
      <c r="K425" s="1"/>
      <c r="L425" s="133"/>
      <c r="M425" s="133"/>
      <c r="N425" s="133"/>
      <c r="O425" s="133"/>
      <c r="P425" s="133"/>
      <c r="Q425" s="1"/>
      <c r="R425" s="1"/>
      <c r="S425" s="1"/>
      <c r="T425" s="1"/>
      <c r="U425" s="1"/>
      <c r="V425" s="1"/>
      <c r="W425" s="1"/>
      <c r="X425" s="1"/>
      <c r="Y425" s="1"/>
      <c r="Z425" s="1"/>
    </row>
    <row r="426" spans="1:26" ht="12.75" customHeight="1" x14ac:dyDescent="0.15">
      <c r="A426"/>
      <c r="B426" s="372" t="s">
        <v>281</v>
      </c>
      <c r="C426" s="349" t="s">
        <v>282</v>
      </c>
      <c r="D426" s="348"/>
      <c r="E426" s="5" t="s">
        <v>366</v>
      </c>
      <c r="F426" s="18">
        <v>18</v>
      </c>
      <c r="G426" s="18">
        <f>IFERROR(VLOOKUP(E426,AnswerCTBL,2,FALSE),0)</f>
        <v>0</v>
      </c>
      <c r="H426" s="104">
        <f>IFERROR(AVERAGE(G426,G429),0)</f>
        <v>0.1</v>
      </c>
      <c r="I426" s="350"/>
      <c r="J426" s="11"/>
      <c r="K426" s="1"/>
      <c r="L426" s="133"/>
      <c r="M426" s="133"/>
      <c r="N426" s="133"/>
      <c r="O426" s="133"/>
      <c r="P426" s="133"/>
      <c r="Q426" s="1"/>
      <c r="R426" s="1"/>
      <c r="S426" s="1"/>
      <c r="T426" s="1"/>
      <c r="U426" s="1"/>
      <c r="V426" s="1"/>
      <c r="W426" s="1"/>
      <c r="X426" s="1"/>
      <c r="Y426" s="1"/>
      <c r="Z426" s="1"/>
    </row>
    <row r="427" spans="1:26" ht="28" x14ac:dyDescent="0.15">
      <c r="A427"/>
      <c r="B427" s="373"/>
      <c r="C427" s="209" t="s">
        <v>370</v>
      </c>
      <c r="D427" s="20" t="s">
        <v>283</v>
      </c>
      <c r="E427" s="29"/>
      <c r="F427" s="24"/>
      <c r="G427" s="24"/>
      <c r="H427" s="118"/>
      <c r="I427" s="351"/>
      <c r="J427" s="11"/>
      <c r="K427" s="1"/>
      <c r="L427" s="133"/>
      <c r="M427" s="133"/>
      <c r="N427" s="133"/>
      <c r="O427" s="133"/>
      <c r="P427" s="133"/>
      <c r="Q427" s="1"/>
      <c r="R427" s="1"/>
      <c r="S427" s="1"/>
      <c r="T427" s="1"/>
      <c r="U427" s="1"/>
      <c r="V427" s="1"/>
      <c r="W427" s="1"/>
      <c r="X427" s="1"/>
      <c r="Y427" s="1"/>
      <c r="Z427" s="1"/>
    </row>
    <row r="428" spans="1:26" ht="12.75" customHeight="1" x14ac:dyDescent="0.15">
      <c r="A428"/>
      <c r="B428" s="373"/>
      <c r="C428" s="212"/>
      <c r="D428" s="21"/>
      <c r="E428" s="31"/>
      <c r="F428" s="26"/>
      <c r="G428" s="26"/>
      <c r="H428" s="117"/>
      <c r="I428" s="352"/>
      <c r="J428" s="11"/>
      <c r="K428" s="1"/>
      <c r="L428" s="133"/>
      <c r="M428" s="133"/>
      <c r="N428" s="133"/>
      <c r="O428" s="133"/>
      <c r="P428" s="133"/>
      <c r="Q428" s="1"/>
      <c r="R428" s="1"/>
      <c r="S428" s="1"/>
      <c r="T428" s="1"/>
      <c r="U428" s="1"/>
      <c r="V428" s="1"/>
      <c r="W428" s="1"/>
      <c r="X428" s="1"/>
      <c r="Y428" s="1"/>
      <c r="Z428" s="1"/>
    </row>
    <row r="429" spans="1:26" ht="12.75" customHeight="1" x14ac:dyDescent="0.15">
      <c r="A429"/>
      <c r="B429" s="373"/>
      <c r="C429" s="346" t="s">
        <v>354</v>
      </c>
      <c r="D429" s="345"/>
      <c r="E429" s="22" t="s">
        <v>494</v>
      </c>
      <c r="F429" s="18">
        <v>19</v>
      </c>
      <c r="G429" s="18">
        <f>IFERROR(VLOOKUP(E429,AnswerFTBL,2,FALSE),0)</f>
        <v>0.2</v>
      </c>
      <c r="H429" s="104"/>
      <c r="I429" s="350"/>
      <c r="J429" s="11"/>
      <c r="K429" s="1"/>
      <c r="L429" s="133"/>
      <c r="M429" s="133"/>
      <c r="N429" s="133"/>
      <c r="O429" s="133"/>
      <c r="P429" s="133"/>
      <c r="Q429" s="1"/>
      <c r="R429" s="1"/>
      <c r="S429" s="1"/>
      <c r="T429" s="1"/>
      <c r="U429" s="1"/>
      <c r="V429" s="1"/>
      <c r="W429" s="1"/>
      <c r="X429" s="1"/>
      <c r="Y429" s="1"/>
      <c r="Z429" s="1"/>
    </row>
    <row r="430" spans="1:26" ht="28" customHeight="1" x14ac:dyDescent="0.15">
      <c r="A430"/>
      <c r="B430" s="373"/>
      <c r="C430" s="209" t="s">
        <v>370</v>
      </c>
      <c r="D430" s="20" t="s">
        <v>284</v>
      </c>
      <c r="E430" s="29"/>
      <c r="F430" s="24"/>
      <c r="G430" s="24"/>
      <c r="H430" s="118"/>
      <c r="I430" s="351"/>
      <c r="J430" s="11"/>
      <c r="K430" s="1"/>
      <c r="L430" s="133"/>
      <c r="M430" s="133"/>
      <c r="N430" s="133"/>
      <c r="O430" s="133"/>
      <c r="P430" s="133"/>
      <c r="Q430" s="1"/>
      <c r="R430" s="1"/>
      <c r="S430" s="1"/>
      <c r="T430" s="1"/>
      <c r="U430" s="1"/>
      <c r="V430" s="1"/>
      <c r="W430" s="1"/>
      <c r="X430" s="1"/>
      <c r="Y430" s="1"/>
      <c r="Z430" s="1"/>
    </row>
    <row r="431" spans="1:26" ht="28" customHeight="1" x14ac:dyDescent="0.15">
      <c r="A431"/>
      <c r="B431" s="373"/>
      <c r="C431" s="210" t="s">
        <v>370</v>
      </c>
      <c r="D431" s="19" t="s">
        <v>285</v>
      </c>
      <c r="E431" s="30"/>
      <c r="F431" s="25"/>
      <c r="G431" s="25"/>
      <c r="H431" s="116"/>
      <c r="I431" s="351"/>
      <c r="J431" s="11"/>
      <c r="K431" s="1"/>
      <c r="L431" s="133"/>
      <c r="M431" s="133"/>
      <c r="N431" s="133"/>
      <c r="O431" s="133"/>
      <c r="P431" s="133"/>
      <c r="Q431" s="1"/>
      <c r="R431" s="1"/>
      <c r="S431" s="1"/>
      <c r="T431" s="1"/>
      <c r="U431" s="1"/>
      <c r="V431" s="1"/>
      <c r="W431" s="1"/>
      <c r="X431" s="1"/>
      <c r="Y431" s="1"/>
      <c r="Z431" s="1"/>
    </row>
    <row r="432" spans="1:26" ht="12.75" customHeight="1" x14ac:dyDescent="0.15">
      <c r="A432"/>
      <c r="B432" s="375"/>
      <c r="C432" s="212"/>
      <c r="D432" s="21"/>
      <c r="E432" s="31"/>
      <c r="F432" s="26"/>
      <c r="G432" s="26"/>
      <c r="H432" s="117"/>
      <c r="I432" s="352"/>
      <c r="J432" s="11"/>
      <c r="K432" s="1"/>
      <c r="L432" s="133"/>
      <c r="M432" s="133"/>
      <c r="N432" s="133"/>
      <c r="O432" s="133"/>
      <c r="P432" s="133"/>
      <c r="Q432" s="1"/>
      <c r="R432" s="1"/>
      <c r="S432" s="1"/>
      <c r="T432" s="1"/>
      <c r="U432" s="1"/>
      <c r="V432" s="1"/>
      <c r="W432" s="1"/>
      <c r="X432" s="1"/>
      <c r="Y432" s="1"/>
      <c r="Z432" s="1"/>
    </row>
    <row r="433" spans="1:26" ht="12.75" customHeight="1" x14ac:dyDescent="0.15">
      <c r="A433"/>
      <c r="B433" s="402" t="s">
        <v>501</v>
      </c>
      <c r="C433" s="403"/>
      <c r="D433" s="404"/>
      <c r="E433" s="83" t="s">
        <v>371</v>
      </c>
      <c r="F433" s="83"/>
      <c r="G433" s="83"/>
      <c r="H433" s="124"/>
      <c r="I433" s="82" t="s">
        <v>60</v>
      </c>
      <c r="J433" s="82" t="s">
        <v>368</v>
      </c>
      <c r="K433" s="220"/>
      <c r="L433" s="133"/>
      <c r="M433" s="133"/>
      <c r="N433" s="133"/>
      <c r="O433" s="133"/>
      <c r="P433" s="133"/>
      <c r="Q433" s="220"/>
      <c r="R433" s="220"/>
      <c r="S433" s="220"/>
      <c r="T433" s="220"/>
      <c r="U433" s="220"/>
      <c r="V433" s="220"/>
      <c r="W433" s="220"/>
      <c r="X433" s="220"/>
      <c r="Y433" s="220"/>
      <c r="Z433" s="220"/>
    </row>
    <row r="434" spans="1:26" ht="12.75" customHeight="1" x14ac:dyDescent="0.15">
      <c r="A434"/>
      <c r="B434" s="372" t="s">
        <v>506</v>
      </c>
      <c r="C434" s="394" t="s">
        <v>606</v>
      </c>
      <c r="D434" s="395"/>
      <c r="E434" s="331" t="s">
        <v>494</v>
      </c>
      <c r="F434" s="18">
        <v>20</v>
      </c>
      <c r="G434" s="18">
        <f>IFERROR(VLOOKUP(E434,AnswerFTBL,2,FALSE),0)</f>
        <v>0.2</v>
      </c>
      <c r="H434" s="104">
        <f>IFERROR(AVERAGE(G434,G438,G443,G448),0)</f>
        <v>0.15000000000000002</v>
      </c>
      <c r="I434" s="350"/>
      <c r="J434" s="396">
        <f>SUM(H434,H454,H479)</f>
        <v>0.3833333333333333</v>
      </c>
      <c r="K434" s="220"/>
      <c r="L434" s="133"/>
      <c r="M434" s="133"/>
      <c r="N434" s="133"/>
      <c r="O434" s="133"/>
      <c r="P434" s="133"/>
      <c r="Q434" s="220"/>
      <c r="R434" s="220"/>
      <c r="S434" s="220"/>
      <c r="T434" s="220"/>
      <c r="U434" s="220"/>
      <c r="V434" s="220"/>
      <c r="W434" s="220"/>
      <c r="X434" s="220"/>
      <c r="Y434" s="220"/>
      <c r="Z434" s="220"/>
    </row>
    <row r="435" spans="1:26" ht="12.75" customHeight="1" x14ac:dyDescent="0.15">
      <c r="A435"/>
      <c r="B435" s="373"/>
      <c r="C435" s="209" t="s">
        <v>370</v>
      </c>
      <c r="D435" s="20" t="s">
        <v>607</v>
      </c>
      <c r="E435" s="29"/>
      <c r="F435" s="24"/>
      <c r="G435" s="24"/>
      <c r="H435" s="118"/>
      <c r="I435" s="351"/>
      <c r="J435" s="397"/>
      <c r="K435" s="220"/>
      <c r="L435" s="133"/>
      <c r="M435" s="133"/>
      <c r="N435" s="133"/>
      <c r="O435" s="133"/>
      <c r="P435" s="133"/>
      <c r="Q435" s="220"/>
      <c r="R435" s="220"/>
      <c r="S435" s="220"/>
      <c r="T435" s="220"/>
      <c r="U435" s="220"/>
      <c r="V435" s="220"/>
      <c r="W435" s="220"/>
      <c r="X435" s="220"/>
      <c r="Y435" s="220"/>
      <c r="Z435" s="220"/>
    </row>
    <row r="436" spans="1:26" ht="12.75" customHeight="1" x14ac:dyDescent="0.15">
      <c r="A436"/>
      <c r="B436" s="373"/>
      <c r="C436" s="210" t="s">
        <v>370</v>
      </c>
      <c r="D436" s="290" t="s">
        <v>608</v>
      </c>
      <c r="E436" s="287"/>
      <c r="F436" s="25"/>
      <c r="G436" s="25"/>
      <c r="H436" s="116"/>
      <c r="I436" s="351"/>
      <c r="J436" s="397"/>
      <c r="K436" s="220"/>
      <c r="L436" s="133"/>
      <c r="M436" s="133"/>
      <c r="N436" s="133"/>
      <c r="O436" s="133"/>
      <c r="P436" s="133"/>
      <c r="Q436" s="220"/>
      <c r="R436" s="220"/>
      <c r="S436" s="220"/>
      <c r="T436" s="220"/>
      <c r="U436" s="220"/>
      <c r="V436" s="220"/>
      <c r="W436" s="220"/>
      <c r="X436" s="220"/>
      <c r="Y436" s="220"/>
      <c r="Z436" s="220"/>
    </row>
    <row r="437" spans="1:26" ht="12.75" customHeight="1" x14ac:dyDescent="0.15">
      <c r="A437"/>
      <c r="B437" s="373"/>
      <c r="C437" s="212"/>
      <c r="D437" s="21"/>
      <c r="E437" s="31"/>
      <c r="F437" s="26"/>
      <c r="G437" s="26"/>
      <c r="H437" s="117"/>
      <c r="I437" s="352"/>
      <c r="J437" s="398"/>
      <c r="K437" s="220"/>
      <c r="L437" s="133"/>
      <c r="M437" s="133"/>
      <c r="N437" s="133"/>
      <c r="O437" s="133"/>
      <c r="P437" s="133"/>
      <c r="Q437" s="220"/>
      <c r="R437" s="220"/>
      <c r="S437" s="220"/>
      <c r="T437" s="220"/>
      <c r="U437" s="220"/>
      <c r="V437" s="220"/>
      <c r="W437" s="220"/>
      <c r="X437" s="220"/>
      <c r="Y437" s="220"/>
      <c r="Z437" s="220"/>
    </row>
    <row r="438" spans="1:26" ht="12.75" customHeight="1" x14ac:dyDescent="0.15">
      <c r="A438"/>
      <c r="B438" s="373"/>
      <c r="C438" s="388" t="s">
        <v>513</v>
      </c>
      <c r="D438" s="389"/>
      <c r="E438" s="329" t="s">
        <v>490</v>
      </c>
      <c r="F438" s="18">
        <v>21</v>
      </c>
      <c r="G438" s="18">
        <f>IFERROR(VLOOKUP(E438,AnswerCTBL,2,FALSE),0)</f>
        <v>0.2</v>
      </c>
      <c r="H438" s="104"/>
      <c r="I438" s="342"/>
      <c r="J438" s="11"/>
      <c r="K438" s="220"/>
      <c r="L438" s="133"/>
      <c r="M438" s="133"/>
      <c r="N438" s="133"/>
      <c r="O438" s="133"/>
      <c r="P438" s="133"/>
      <c r="Q438" s="220"/>
      <c r="R438" s="220"/>
      <c r="S438" s="220"/>
      <c r="T438" s="220"/>
      <c r="U438" s="220"/>
      <c r="V438" s="220"/>
      <c r="W438" s="220"/>
      <c r="X438" s="220"/>
      <c r="Y438" s="220"/>
      <c r="Z438" s="220"/>
    </row>
    <row r="439" spans="1:26" ht="12.75" customHeight="1" x14ac:dyDescent="0.15">
      <c r="A439"/>
      <c r="B439" s="373"/>
      <c r="C439" s="209" t="s">
        <v>370</v>
      </c>
      <c r="D439" s="20" t="s">
        <v>609</v>
      </c>
      <c r="E439" s="29"/>
      <c r="F439" s="24"/>
      <c r="G439" s="24"/>
      <c r="H439" s="118"/>
      <c r="I439" s="336"/>
      <c r="J439" s="11"/>
      <c r="K439" s="220"/>
      <c r="L439" s="133"/>
      <c r="M439" s="133"/>
      <c r="N439" s="133"/>
      <c r="O439" s="133"/>
      <c r="P439" s="133"/>
      <c r="Q439" s="220"/>
      <c r="R439" s="220"/>
      <c r="S439" s="220"/>
      <c r="T439" s="220"/>
      <c r="U439" s="220"/>
      <c r="V439" s="220"/>
      <c r="W439" s="220"/>
      <c r="X439" s="220"/>
      <c r="Y439" s="220"/>
      <c r="Z439" s="220"/>
    </row>
    <row r="440" spans="1:26" ht="12.75" customHeight="1" x14ac:dyDescent="0.15">
      <c r="A440"/>
      <c r="B440" s="374"/>
      <c r="C440" s="210" t="s">
        <v>370</v>
      </c>
      <c r="D440" s="290" t="s">
        <v>610</v>
      </c>
      <c r="E440" s="287"/>
      <c r="F440" s="279"/>
      <c r="G440" s="279"/>
      <c r="H440" s="280"/>
      <c r="I440" s="336"/>
      <c r="J440" s="276"/>
      <c r="K440" s="275"/>
      <c r="L440" s="133"/>
      <c r="M440" s="133"/>
      <c r="N440" s="133"/>
      <c r="O440" s="133"/>
      <c r="P440" s="133"/>
      <c r="Q440" s="275"/>
      <c r="R440" s="275"/>
      <c r="S440" s="275"/>
      <c r="T440" s="275"/>
      <c r="U440" s="275"/>
      <c r="V440" s="275"/>
      <c r="W440" s="275"/>
      <c r="X440" s="275"/>
      <c r="Y440" s="275"/>
      <c r="Z440" s="275"/>
    </row>
    <row r="441" spans="1:26" ht="12" customHeight="1" x14ac:dyDescent="0.15">
      <c r="A441"/>
      <c r="B441" s="373"/>
      <c r="C441" s="210" t="s">
        <v>370</v>
      </c>
      <c r="D441" s="290" t="s">
        <v>611</v>
      </c>
      <c r="E441" s="287"/>
      <c r="F441" s="25"/>
      <c r="G441" s="25"/>
      <c r="H441" s="116"/>
      <c r="I441" s="336"/>
      <c r="J441" s="11"/>
      <c r="K441" s="220"/>
      <c r="L441" s="133"/>
      <c r="M441" s="133"/>
      <c r="N441" s="133"/>
      <c r="O441" s="133"/>
      <c r="P441" s="133"/>
      <c r="Q441" s="220"/>
      <c r="R441" s="220"/>
      <c r="S441" s="220"/>
      <c r="T441" s="220"/>
      <c r="U441" s="220"/>
      <c r="V441" s="220"/>
      <c r="W441" s="220"/>
      <c r="X441" s="220"/>
      <c r="Y441" s="220"/>
      <c r="Z441" s="220"/>
    </row>
    <row r="442" spans="1:26" ht="12.75" customHeight="1" x14ac:dyDescent="0.15">
      <c r="A442"/>
      <c r="B442" s="373"/>
      <c r="C442" s="210"/>
      <c r="D442" s="19"/>
      <c r="E442" s="30"/>
      <c r="F442" s="25"/>
      <c r="G442" s="25"/>
      <c r="H442" s="116"/>
      <c r="I442" s="361"/>
      <c r="J442" s="11"/>
      <c r="K442" s="222"/>
      <c r="L442" s="133"/>
      <c r="M442" s="133"/>
      <c r="N442" s="133"/>
      <c r="O442" s="133"/>
      <c r="P442" s="133"/>
      <c r="Q442" s="222"/>
      <c r="R442" s="222"/>
      <c r="S442" s="222"/>
      <c r="T442" s="222"/>
      <c r="U442" s="222"/>
      <c r="V442" s="222"/>
      <c r="W442" s="222"/>
      <c r="X442" s="222"/>
      <c r="Y442" s="222"/>
      <c r="Z442" s="222"/>
    </row>
    <row r="443" spans="1:26" ht="12" customHeight="1" x14ac:dyDescent="0.15">
      <c r="A443"/>
      <c r="B443" s="373"/>
      <c r="C443" s="388" t="s">
        <v>518</v>
      </c>
      <c r="D443" s="389"/>
      <c r="E443" s="637" t="s">
        <v>366</v>
      </c>
      <c r="F443" s="282">
        <v>22</v>
      </c>
      <c r="G443" s="282">
        <f>IFERROR(VLOOKUP(E443,AnswerCTBL,2,FALSE),0)</f>
        <v>0</v>
      </c>
      <c r="H443" s="283"/>
      <c r="I443" s="343"/>
      <c r="J443" s="11"/>
      <c r="K443" s="222"/>
      <c r="L443" s="133"/>
      <c r="M443" s="133"/>
      <c r="N443" s="133"/>
      <c r="O443" s="133"/>
      <c r="P443" s="133"/>
      <c r="Q443" s="222"/>
      <c r="R443" s="222"/>
      <c r="S443" s="222"/>
      <c r="T443" s="222"/>
      <c r="U443" s="222"/>
      <c r="V443" s="222"/>
      <c r="W443" s="222"/>
      <c r="X443" s="222"/>
      <c r="Y443" s="222"/>
      <c r="Z443" s="222"/>
    </row>
    <row r="444" spans="1:26" ht="28" customHeight="1" x14ac:dyDescent="0.15">
      <c r="A444"/>
      <c r="B444" s="373"/>
      <c r="C444" s="209" t="s">
        <v>370</v>
      </c>
      <c r="D444" s="299" t="s">
        <v>519</v>
      </c>
      <c r="E444" s="296"/>
      <c r="F444" s="24"/>
      <c r="G444" s="24"/>
      <c r="H444" s="118"/>
      <c r="I444" s="336"/>
      <c r="J444" s="11"/>
      <c r="K444" s="222"/>
      <c r="L444" s="133"/>
      <c r="M444" s="133"/>
      <c r="N444" s="133"/>
      <c r="O444" s="133"/>
      <c r="P444" s="133"/>
      <c r="Q444" s="222"/>
      <c r="R444" s="222"/>
      <c r="S444" s="222"/>
      <c r="T444" s="222"/>
      <c r="U444" s="222"/>
      <c r="V444" s="222"/>
      <c r="W444" s="222"/>
      <c r="X444" s="222"/>
      <c r="Y444" s="222"/>
      <c r="Z444" s="222"/>
    </row>
    <row r="445" spans="1:26" ht="12" customHeight="1" x14ac:dyDescent="0.15">
      <c r="A445"/>
      <c r="B445" s="374"/>
      <c r="C445" s="277" t="s">
        <v>370</v>
      </c>
      <c r="D445" s="290" t="s">
        <v>612</v>
      </c>
      <c r="E445" s="287"/>
      <c r="F445" s="279"/>
      <c r="G445" s="279"/>
      <c r="H445" s="280"/>
      <c r="I445" s="336"/>
      <c r="J445" s="276"/>
      <c r="K445" s="275"/>
      <c r="L445" s="133"/>
      <c r="M445" s="133"/>
      <c r="N445" s="133"/>
      <c r="O445" s="133"/>
      <c r="P445" s="133"/>
      <c r="Q445" s="275"/>
      <c r="R445" s="275"/>
      <c r="S445" s="275"/>
      <c r="T445" s="275"/>
      <c r="U445" s="275"/>
      <c r="V445" s="275"/>
      <c r="W445" s="275"/>
      <c r="X445" s="275"/>
      <c r="Y445" s="275"/>
      <c r="Z445" s="275"/>
    </row>
    <row r="446" spans="1:26" ht="28" customHeight="1" x14ac:dyDescent="0.15">
      <c r="A446"/>
      <c r="B446" s="373"/>
      <c r="C446" s="210" t="s">
        <v>370</v>
      </c>
      <c r="D446" s="290" t="s">
        <v>520</v>
      </c>
      <c r="E446" s="287"/>
      <c r="F446" s="25"/>
      <c r="G446" s="25"/>
      <c r="H446" s="116"/>
      <c r="I446" s="336"/>
      <c r="J446" s="11"/>
      <c r="K446" s="222"/>
      <c r="L446" s="133"/>
      <c r="M446" s="133"/>
      <c r="N446" s="133"/>
      <c r="O446" s="133"/>
      <c r="P446" s="133"/>
      <c r="Q446" s="222"/>
      <c r="R446" s="222"/>
      <c r="S446" s="222"/>
      <c r="T446" s="222"/>
      <c r="U446" s="222"/>
      <c r="V446" s="222"/>
      <c r="W446" s="222"/>
      <c r="X446" s="222"/>
      <c r="Y446" s="222"/>
      <c r="Z446" s="222"/>
    </row>
    <row r="447" spans="1:26" ht="11" customHeight="1" x14ac:dyDescent="0.15">
      <c r="A447"/>
      <c r="B447" s="374"/>
      <c r="C447" s="277"/>
      <c r="D447" s="302"/>
      <c r="E447" s="287"/>
      <c r="F447" s="279"/>
      <c r="G447" s="279"/>
      <c r="H447" s="280"/>
      <c r="I447" s="336"/>
      <c r="J447" s="276"/>
      <c r="K447" s="275"/>
      <c r="L447" s="133"/>
      <c r="M447" s="133"/>
      <c r="N447" s="133"/>
      <c r="O447" s="133"/>
      <c r="P447" s="133"/>
      <c r="Q447" s="275"/>
      <c r="R447" s="275"/>
      <c r="S447" s="275"/>
      <c r="T447" s="275"/>
      <c r="U447" s="275"/>
      <c r="V447" s="275"/>
      <c r="W447" s="275"/>
      <c r="X447" s="275"/>
      <c r="Y447" s="275"/>
      <c r="Z447" s="275"/>
    </row>
    <row r="448" spans="1:26" ht="13" customHeight="1" x14ac:dyDescent="0.15">
      <c r="A448"/>
      <c r="B448" s="374"/>
      <c r="C448" s="338" t="s">
        <v>602</v>
      </c>
      <c r="D448" s="339"/>
      <c r="E448" s="327" t="s">
        <v>490</v>
      </c>
      <c r="F448" s="282">
        <v>23</v>
      </c>
      <c r="G448" s="282">
        <f>IFERROR(VLOOKUP(E448,AnswerCTBL,2,FALSE),0)</f>
        <v>0.2</v>
      </c>
      <c r="H448" s="283"/>
      <c r="I448" s="336"/>
      <c r="J448" s="276"/>
      <c r="K448" s="275"/>
      <c r="L448" s="133"/>
      <c r="M448" s="133"/>
      <c r="N448" s="133"/>
      <c r="O448" s="133"/>
      <c r="P448" s="133"/>
      <c r="Q448" s="275"/>
      <c r="R448" s="275"/>
      <c r="S448" s="275"/>
      <c r="T448" s="275"/>
      <c r="U448" s="275"/>
      <c r="V448" s="275"/>
      <c r="W448" s="275"/>
      <c r="X448" s="275"/>
      <c r="Y448" s="275"/>
      <c r="Z448" s="275"/>
    </row>
    <row r="449" spans="1:26" ht="11" customHeight="1" x14ac:dyDescent="0.15">
      <c r="A449"/>
      <c r="B449" s="374"/>
      <c r="C449" s="277" t="s">
        <v>370</v>
      </c>
      <c r="D449" s="290" t="s">
        <v>603</v>
      </c>
      <c r="E449" s="287"/>
      <c r="F449" s="279"/>
      <c r="G449" s="279"/>
      <c r="H449" s="280"/>
      <c r="I449" s="336"/>
      <c r="J449" s="276"/>
      <c r="K449" s="275"/>
      <c r="L449" s="133"/>
      <c r="M449" s="133"/>
      <c r="N449" s="133"/>
      <c r="O449" s="133"/>
      <c r="P449" s="133"/>
      <c r="Q449" s="275"/>
      <c r="R449" s="275"/>
      <c r="S449" s="275"/>
      <c r="T449" s="275"/>
      <c r="U449" s="275"/>
      <c r="V449" s="275"/>
      <c r="W449" s="275"/>
      <c r="X449" s="275"/>
      <c r="Y449" s="275"/>
      <c r="Z449" s="275"/>
    </row>
    <row r="450" spans="1:26" ht="11" customHeight="1" x14ac:dyDescent="0.15">
      <c r="A450"/>
      <c r="B450" s="374"/>
      <c r="C450" s="277" t="s">
        <v>370</v>
      </c>
      <c r="D450" s="290" t="s">
        <v>604</v>
      </c>
      <c r="E450" s="287"/>
      <c r="F450" s="279"/>
      <c r="G450" s="279"/>
      <c r="H450" s="280"/>
      <c r="I450" s="336"/>
      <c r="J450" s="276"/>
      <c r="K450" s="275"/>
      <c r="L450" s="133"/>
      <c r="M450" s="133"/>
      <c r="N450" s="133"/>
      <c r="O450" s="133"/>
      <c r="P450" s="133"/>
      <c r="Q450" s="275"/>
      <c r="R450" s="275"/>
      <c r="S450" s="275"/>
      <c r="T450" s="275"/>
      <c r="U450" s="275"/>
      <c r="V450" s="275"/>
      <c r="W450" s="275"/>
      <c r="X450" s="275"/>
      <c r="Y450" s="275"/>
      <c r="Z450" s="275"/>
    </row>
    <row r="451" spans="1:26" ht="11" customHeight="1" x14ac:dyDescent="0.15">
      <c r="A451"/>
      <c r="B451" s="374"/>
      <c r="C451" s="277" t="s">
        <v>370</v>
      </c>
      <c r="D451" s="290" t="s">
        <v>605</v>
      </c>
      <c r="E451" s="287"/>
      <c r="F451" s="279"/>
      <c r="G451" s="279"/>
      <c r="H451" s="280"/>
      <c r="I451" s="336"/>
      <c r="J451" s="276"/>
      <c r="K451" s="275"/>
      <c r="L451" s="133"/>
      <c r="M451" s="133"/>
      <c r="N451" s="133"/>
      <c r="O451" s="133"/>
      <c r="P451" s="133"/>
      <c r="Q451" s="275"/>
      <c r="R451" s="275"/>
      <c r="S451" s="275"/>
      <c r="T451" s="275"/>
      <c r="U451" s="275"/>
      <c r="V451" s="275"/>
      <c r="W451" s="275"/>
      <c r="X451" s="275"/>
      <c r="Y451" s="275"/>
      <c r="Z451" s="275"/>
    </row>
    <row r="452" spans="1:26" ht="11" customHeight="1" x14ac:dyDescent="0.15">
      <c r="A452"/>
      <c r="B452" s="374"/>
      <c r="C452" s="277"/>
      <c r="D452" s="302"/>
      <c r="E452" s="287"/>
      <c r="F452" s="279"/>
      <c r="G452" s="279"/>
      <c r="H452" s="280"/>
      <c r="I452" s="336"/>
      <c r="J452" s="276"/>
      <c r="K452" s="275"/>
      <c r="L452" s="133"/>
      <c r="M452" s="133"/>
      <c r="N452" s="133"/>
      <c r="O452" s="133"/>
      <c r="P452" s="133"/>
      <c r="Q452" s="275"/>
      <c r="R452" s="275"/>
      <c r="S452" s="275"/>
      <c r="T452" s="275"/>
      <c r="U452" s="275"/>
      <c r="V452" s="275"/>
      <c r="W452" s="275"/>
      <c r="X452" s="275"/>
      <c r="Y452" s="275"/>
      <c r="Z452" s="275"/>
    </row>
    <row r="453" spans="1:26" ht="12.75" customHeight="1" x14ac:dyDescent="0.15">
      <c r="A453"/>
      <c r="B453" s="369"/>
      <c r="C453" s="370"/>
      <c r="D453" s="370"/>
      <c r="E453" s="370"/>
      <c r="F453" s="370"/>
      <c r="G453" s="370"/>
      <c r="H453" s="370"/>
      <c r="I453" s="371"/>
      <c r="J453" s="11"/>
      <c r="K453" s="220"/>
      <c r="L453" s="133"/>
      <c r="M453" s="133"/>
      <c r="N453" s="133"/>
      <c r="O453" s="133"/>
      <c r="P453" s="133"/>
      <c r="Q453" s="220"/>
      <c r="R453" s="220"/>
      <c r="S453" s="220"/>
      <c r="T453" s="220"/>
      <c r="U453" s="220"/>
      <c r="V453" s="220"/>
      <c r="W453" s="220"/>
      <c r="X453" s="220"/>
      <c r="Y453" s="220"/>
      <c r="Z453" s="220"/>
    </row>
    <row r="454" spans="1:26" ht="12.75" customHeight="1" x14ac:dyDescent="0.15">
      <c r="A454"/>
      <c r="B454" s="372" t="s">
        <v>507</v>
      </c>
      <c r="C454" s="349" t="s">
        <v>514</v>
      </c>
      <c r="D454" s="348"/>
      <c r="E454" s="331" t="s">
        <v>490</v>
      </c>
      <c r="F454" s="18">
        <v>24</v>
      </c>
      <c r="G454" s="18">
        <f>IFERROR(VLOOKUP(E454,AnswerCTBL,2,FALSE),0)</f>
        <v>0.2</v>
      </c>
      <c r="H454" s="104">
        <f>IFERROR(AVERAGE(G454,G462,G473),0)</f>
        <v>0.13333333333333333</v>
      </c>
      <c r="I454" s="350"/>
      <c r="J454" s="11"/>
      <c r="K454" s="220"/>
      <c r="L454" s="133"/>
      <c r="M454" s="133"/>
      <c r="N454" s="133"/>
      <c r="O454" s="133"/>
      <c r="P454" s="133"/>
      <c r="Q454" s="220"/>
      <c r="R454" s="220"/>
      <c r="S454" s="220"/>
      <c r="T454" s="220"/>
      <c r="U454" s="220"/>
      <c r="V454" s="220"/>
      <c r="W454" s="220"/>
      <c r="X454" s="220"/>
      <c r="Y454" s="220"/>
      <c r="Z454" s="220"/>
    </row>
    <row r="455" spans="1:26" ht="12.75" customHeight="1" x14ac:dyDescent="0.15">
      <c r="A455"/>
      <c r="B455" s="373"/>
      <c r="C455" s="209" t="s">
        <v>370</v>
      </c>
      <c r="D455" s="20" t="s">
        <v>522</v>
      </c>
      <c r="E455" s="29"/>
      <c r="F455" s="24"/>
      <c r="G455" s="24"/>
      <c r="H455" s="118"/>
      <c r="I455" s="351"/>
      <c r="J455" s="11"/>
      <c r="K455" s="220"/>
      <c r="L455" s="133"/>
      <c r="M455" s="133"/>
      <c r="N455" s="133"/>
      <c r="O455" s="133"/>
      <c r="P455" s="133"/>
      <c r="Q455" s="220"/>
      <c r="R455" s="220"/>
      <c r="S455" s="220"/>
      <c r="T455" s="220"/>
      <c r="U455" s="220"/>
      <c r="V455" s="220"/>
      <c r="W455" s="220"/>
      <c r="X455" s="220"/>
      <c r="Y455" s="220"/>
      <c r="Z455" s="220"/>
    </row>
    <row r="456" spans="1:26" ht="12.75" customHeight="1" x14ac:dyDescent="0.15">
      <c r="A456"/>
      <c r="B456" s="373"/>
      <c r="C456" s="210" t="s">
        <v>370</v>
      </c>
      <c r="D456" s="290" t="s">
        <v>526</v>
      </c>
      <c r="E456" s="287"/>
      <c r="F456" s="25"/>
      <c r="G456" s="25"/>
      <c r="H456" s="116"/>
      <c r="I456" s="351"/>
      <c r="J456" s="11"/>
      <c r="K456" s="220"/>
      <c r="L456" s="133"/>
      <c r="M456" s="133"/>
      <c r="N456" s="133"/>
      <c r="O456" s="133"/>
      <c r="P456" s="133"/>
      <c r="Q456" s="220"/>
      <c r="R456" s="220"/>
      <c r="S456" s="220"/>
      <c r="T456" s="220"/>
      <c r="U456" s="220"/>
      <c r="V456" s="220"/>
      <c r="W456" s="220"/>
      <c r="X456" s="220"/>
      <c r="Y456" s="220"/>
      <c r="Z456" s="220"/>
    </row>
    <row r="457" spans="1:26" ht="12.75" customHeight="1" x14ac:dyDescent="0.15">
      <c r="A457"/>
      <c r="B457" s="373"/>
      <c r="C457" s="210" t="s">
        <v>370</v>
      </c>
      <c r="D457" s="290" t="s">
        <v>525</v>
      </c>
      <c r="E457" s="287"/>
      <c r="F457" s="25"/>
      <c r="G457" s="25"/>
      <c r="H457" s="116"/>
      <c r="I457" s="351"/>
      <c r="J457" s="11"/>
      <c r="K457" s="220"/>
      <c r="L457" s="133"/>
      <c r="M457" s="133"/>
      <c r="N457" s="133"/>
      <c r="O457" s="133"/>
      <c r="P457" s="133"/>
      <c r="Q457" s="220"/>
      <c r="R457" s="220"/>
      <c r="S457" s="220"/>
      <c r="T457" s="220"/>
      <c r="U457" s="220"/>
      <c r="V457" s="220"/>
      <c r="W457" s="220"/>
      <c r="X457" s="220"/>
      <c r="Y457" s="220"/>
      <c r="Z457" s="220"/>
    </row>
    <row r="458" spans="1:26" ht="12.75" customHeight="1" x14ac:dyDescent="0.15">
      <c r="A458"/>
      <c r="B458" s="374"/>
      <c r="C458" s="210" t="s">
        <v>370</v>
      </c>
      <c r="D458" s="290" t="s">
        <v>670</v>
      </c>
      <c r="E458" s="287"/>
      <c r="F458" s="279"/>
      <c r="G458" s="279"/>
      <c r="H458" s="280"/>
      <c r="I458" s="351"/>
      <c r="J458" s="276"/>
      <c r="K458" s="275"/>
      <c r="L458" s="133"/>
      <c r="M458" s="133"/>
      <c r="N458" s="133"/>
      <c r="O458" s="133"/>
      <c r="P458" s="133"/>
      <c r="Q458" s="275"/>
      <c r="R458" s="275"/>
      <c r="S458" s="275"/>
      <c r="T458" s="275"/>
      <c r="U458" s="275"/>
      <c r="V458" s="275"/>
      <c r="W458" s="275"/>
      <c r="X458" s="275"/>
      <c r="Y458" s="275"/>
      <c r="Z458" s="275"/>
    </row>
    <row r="459" spans="1:26" ht="12.75" customHeight="1" x14ac:dyDescent="0.15">
      <c r="A459"/>
      <c r="B459" s="374"/>
      <c r="C459" s="210" t="s">
        <v>370</v>
      </c>
      <c r="D459" s="290" t="s">
        <v>613</v>
      </c>
      <c r="E459" s="287"/>
      <c r="F459" s="279"/>
      <c r="G459" s="279"/>
      <c r="H459" s="280"/>
      <c r="I459" s="351"/>
      <c r="J459" s="276"/>
      <c r="K459" s="275"/>
      <c r="L459" s="133"/>
      <c r="M459" s="133"/>
      <c r="N459" s="133"/>
      <c r="O459" s="133"/>
      <c r="P459" s="133"/>
      <c r="Q459" s="275"/>
      <c r="R459" s="275"/>
      <c r="S459" s="275"/>
      <c r="T459" s="275"/>
      <c r="U459" s="275"/>
      <c r="V459" s="275"/>
      <c r="W459" s="275"/>
      <c r="X459" s="275"/>
      <c r="Y459" s="275"/>
      <c r="Z459" s="275"/>
    </row>
    <row r="460" spans="1:26" ht="12.75" customHeight="1" x14ac:dyDescent="0.15">
      <c r="A460"/>
      <c r="B460" s="374"/>
      <c r="C460" s="210" t="s">
        <v>370</v>
      </c>
      <c r="D460" s="290" t="s">
        <v>614</v>
      </c>
      <c r="E460" s="287"/>
      <c r="F460" s="279"/>
      <c r="G460" s="279"/>
      <c r="H460" s="280"/>
      <c r="I460" s="351"/>
      <c r="J460" s="276"/>
      <c r="K460" s="275"/>
      <c r="L460" s="133"/>
      <c r="M460" s="133"/>
      <c r="N460" s="133"/>
      <c r="O460" s="133"/>
      <c r="P460" s="133"/>
      <c r="Q460" s="275"/>
      <c r="R460" s="275"/>
      <c r="S460" s="275"/>
      <c r="T460" s="275"/>
      <c r="U460" s="275"/>
      <c r="V460" s="275"/>
      <c r="W460" s="275"/>
      <c r="X460" s="275"/>
      <c r="Y460" s="275"/>
      <c r="Z460" s="275"/>
    </row>
    <row r="461" spans="1:26" ht="12" customHeight="1" x14ac:dyDescent="0.15">
      <c r="A461"/>
      <c r="B461" s="373"/>
      <c r="C461" s="212"/>
      <c r="D461" s="21"/>
      <c r="E461" s="31"/>
      <c r="F461" s="26"/>
      <c r="G461" s="26"/>
      <c r="H461" s="117"/>
      <c r="I461" s="352"/>
      <c r="J461" s="11"/>
      <c r="K461" s="220"/>
      <c r="L461" s="133"/>
      <c r="M461" s="133"/>
      <c r="N461" s="133"/>
      <c r="O461" s="133"/>
      <c r="P461" s="133"/>
      <c r="Q461" s="220"/>
      <c r="R461" s="220"/>
      <c r="S461" s="220"/>
      <c r="T461" s="220"/>
      <c r="U461" s="220"/>
      <c r="V461" s="220"/>
      <c r="W461" s="220"/>
      <c r="X461" s="220"/>
      <c r="Y461" s="220"/>
      <c r="Z461" s="220"/>
    </row>
    <row r="462" spans="1:26" ht="12" customHeight="1" x14ac:dyDescent="0.15">
      <c r="A462"/>
      <c r="B462" s="373"/>
      <c r="C462" s="346" t="s">
        <v>515</v>
      </c>
      <c r="D462" s="345"/>
      <c r="E462" s="329" t="s">
        <v>366</v>
      </c>
      <c r="F462" s="18">
        <v>25</v>
      </c>
      <c r="G462" s="18">
        <f>IFERROR(VLOOKUP(E462,AnswerETBL,2,FALSE),0)</f>
        <v>0</v>
      </c>
      <c r="H462" s="104"/>
      <c r="I462" s="342"/>
      <c r="J462" s="11"/>
      <c r="K462" s="220"/>
      <c r="L462" s="133"/>
      <c r="M462" s="133"/>
      <c r="N462" s="133"/>
      <c r="O462" s="133"/>
      <c r="P462" s="133"/>
      <c r="Q462" s="220"/>
      <c r="R462" s="220"/>
      <c r="S462" s="220"/>
      <c r="T462" s="220"/>
      <c r="U462" s="220"/>
      <c r="V462" s="220"/>
      <c r="W462" s="220"/>
      <c r="X462" s="220"/>
      <c r="Y462" s="220"/>
      <c r="Z462" s="220"/>
    </row>
    <row r="463" spans="1:26" ht="12" customHeight="1" x14ac:dyDescent="0.15">
      <c r="A463"/>
      <c r="B463" s="373"/>
      <c r="C463" s="209" t="s">
        <v>370</v>
      </c>
      <c r="D463" s="20" t="s">
        <v>523</v>
      </c>
      <c r="E463" s="29"/>
      <c r="F463" s="24"/>
      <c r="G463" s="24"/>
      <c r="H463" s="118"/>
      <c r="I463" s="336"/>
      <c r="J463" s="11"/>
      <c r="K463" s="220"/>
      <c r="L463" s="133"/>
      <c r="M463" s="133"/>
      <c r="N463" s="133"/>
      <c r="O463" s="133"/>
      <c r="P463" s="133"/>
      <c r="Q463" s="220"/>
      <c r="R463" s="220"/>
      <c r="S463" s="220"/>
      <c r="T463" s="220"/>
      <c r="U463" s="220"/>
      <c r="V463" s="220"/>
      <c r="W463" s="220"/>
      <c r="X463" s="220"/>
      <c r="Y463" s="220"/>
      <c r="Z463" s="220"/>
    </row>
    <row r="464" spans="1:26" ht="12" customHeight="1" x14ac:dyDescent="0.15">
      <c r="A464"/>
      <c r="B464" s="373"/>
      <c r="C464" s="210" t="s">
        <v>370</v>
      </c>
      <c r="D464" s="290" t="s">
        <v>524</v>
      </c>
      <c r="E464" s="287"/>
      <c r="F464" s="25"/>
      <c r="G464" s="25"/>
      <c r="H464" s="116"/>
      <c r="I464" s="336"/>
      <c r="J464" s="11"/>
      <c r="K464" s="220"/>
      <c r="L464" s="133"/>
      <c r="M464" s="133"/>
      <c r="N464" s="133"/>
      <c r="O464" s="133"/>
      <c r="P464" s="133"/>
      <c r="Q464" s="220"/>
      <c r="R464" s="220"/>
      <c r="S464" s="220"/>
      <c r="T464" s="220"/>
      <c r="U464" s="220"/>
      <c r="V464" s="220"/>
      <c r="W464" s="220"/>
      <c r="X464" s="220"/>
      <c r="Y464" s="220"/>
      <c r="Z464" s="220"/>
    </row>
    <row r="465" spans="1:26" ht="12" customHeight="1" x14ac:dyDescent="0.15">
      <c r="A465"/>
      <c r="B465" s="374"/>
      <c r="C465" s="210" t="s">
        <v>370</v>
      </c>
      <c r="D465" s="290" t="s">
        <v>615</v>
      </c>
      <c r="E465" s="287"/>
      <c r="F465" s="279"/>
      <c r="G465" s="279"/>
      <c r="H465" s="280"/>
      <c r="I465" s="336"/>
      <c r="J465" s="276"/>
      <c r="K465" s="275"/>
      <c r="L465" s="133"/>
      <c r="M465" s="133"/>
      <c r="N465" s="133"/>
      <c r="O465" s="133"/>
      <c r="P465" s="133"/>
      <c r="Q465" s="275"/>
      <c r="R465" s="275"/>
      <c r="S465" s="275"/>
      <c r="T465" s="275"/>
      <c r="U465" s="275"/>
      <c r="V465" s="275"/>
      <c r="W465" s="275"/>
      <c r="X465" s="275"/>
      <c r="Y465" s="275"/>
      <c r="Z465" s="275"/>
    </row>
    <row r="466" spans="1:26" ht="12" customHeight="1" x14ac:dyDescent="0.15">
      <c r="A466"/>
      <c r="B466" s="374"/>
      <c r="C466" s="210" t="s">
        <v>370</v>
      </c>
      <c r="D466" s="290" t="s">
        <v>616</v>
      </c>
      <c r="E466" s="287"/>
      <c r="F466" s="279"/>
      <c r="G466" s="279"/>
      <c r="H466" s="280"/>
      <c r="I466" s="336"/>
      <c r="J466" s="276"/>
      <c r="K466" s="275"/>
      <c r="L466" s="133"/>
      <c r="M466" s="133"/>
      <c r="N466" s="133"/>
      <c r="O466" s="133"/>
      <c r="P466" s="133"/>
      <c r="Q466" s="275"/>
      <c r="R466" s="275"/>
      <c r="S466" s="275"/>
      <c r="T466" s="275"/>
      <c r="U466" s="275"/>
      <c r="V466" s="275"/>
      <c r="W466" s="275"/>
      <c r="X466" s="275"/>
      <c r="Y466" s="275"/>
      <c r="Z466" s="275"/>
    </row>
    <row r="467" spans="1:26" ht="12" customHeight="1" x14ac:dyDescent="0.15">
      <c r="A467"/>
      <c r="B467" s="374"/>
      <c r="C467" s="210" t="s">
        <v>370</v>
      </c>
      <c r="D467" s="290" t="s">
        <v>618</v>
      </c>
      <c r="E467" s="287"/>
      <c r="F467" s="279"/>
      <c r="G467" s="279"/>
      <c r="H467" s="280"/>
      <c r="I467" s="336"/>
      <c r="J467" s="276"/>
      <c r="K467" s="275"/>
      <c r="L467" s="133"/>
      <c r="M467" s="133"/>
      <c r="N467" s="133"/>
      <c r="O467" s="133"/>
      <c r="P467" s="133"/>
      <c r="Q467" s="275"/>
      <c r="R467" s="275"/>
      <c r="S467" s="275"/>
      <c r="T467" s="275"/>
      <c r="U467" s="275"/>
      <c r="V467" s="275"/>
      <c r="W467" s="275"/>
      <c r="X467" s="275"/>
      <c r="Y467" s="275"/>
      <c r="Z467" s="275"/>
    </row>
    <row r="468" spans="1:26" ht="12" customHeight="1" x14ac:dyDescent="0.15">
      <c r="A468"/>
      <c r="B468" s="374"/>
      <c r="C468" s="210" t="s">
        <v>370</v>
      </c>
      <c r="D468" s="290" t="s">
        <v>619</v>
      </c>
      <c r="E468" s="287"/>
      <c r="F468" s="279"/>
      <c r="G468" s="279"/>
      <c r="H468" s="280"/>
      <c r="I468" s="336"/>
      <c r="J468" s="276"/>
      <c r="K468" s="275"/>
      <c r="L468" s="133"/>
      <c r="M468" s="133"/>
      <c r="N468" s="133"/>
      <c r="O468" s="133"/>
      <c r="P468" s="133"/>
      <c r="Q468" s="275"/>
      <c r="R468" s="275"/>
      <c r="S468" s="275"/>
      <c r="T468" s="275"/>
      <c r="U468" s="275"/>
      <c r="V468" s="275"/>
      <c r="W468" s="275"/>
      <c r="X468" s="275"/>
      <c r="Y468" s="275"/>
      <c r="Z468" s="275"/>
    </row>
    <row r="469" spans="1:26" ht="12" customHeight="1" x14ac:dyDescent="0.15">
      <c r="A469"/>
      <c r="B469" s="374"/>
      <c r="C469" s="210" t="s">
        <v>370</v>
      </c>
      <c r="D469" s="290" t="s">
        <v>620</v>
      </c>
      <c r="E469" s="287"/>
      <c r="F469" s="279"/>
      <c r="G469" s="279"/>
      <c r="H469" s="280"/>
      <c r="I469" s="336"/>
      <c r="J469" s="276"/>
      <c r="K469" s="275"/>
      <c r="L469" s="133"/>
      <c r="M469" s="133"/>
      <c r="N469" s="133"/>
      <c r="O469" s="133"/>
      <c r="P469" s="133"/>
      <c r="Q469" s="275"/>
      <c r="R469" s="275"/>
      <c r="S469" s="275"/>
      <c r="T469" s="275"/>
      <c r="U469" s="275"/>
      <c r="V469" s="275"/>
      <c r="W469" s="275"/>
      <c r="X469" s="275"/>
      <c r="Y469" s="275"/>
      <c r="Z469" s="275"/>
    </row>
    <row r="470" spans="1:26" ht="12" customHeight="1" x14ac:dyDescent="0.15">
      <c r="A470"/>
      <c r="B470" s="374"/>
      <c r="C470" s="210" t="s">
        <v>370</v>
      </c>
      <c r="D470" s="290" t="s">
        <v>617</v>
      </c>
      <c r="E470" s="287"/>
      <c r="F470" s="279"/>
      <c r="G470" s="279"/>
      <c r="H470" s="280"/>
      <c r="I470" s="336"/>
      <c r="J470" s="276"/>
      <c r="K470" s="275"/>
      <c r="L470" s="133"/>
      <c r="M470" s="133"/>
      <c r="N470" s="133"/>
      <c r="O470" s="133"/>
      <c r="P470" s="133"/>
      <c r="Q470" s="275"/>
      <c r="R470" s="275"/>
      <c r="S470" s="275"/>
      <c r="T470" s="275"/>
      <c r="U470" s="275"/>
      <c r="V470" s="275"/>
      <c r="W470" s="275"/>
      <c r="X470" s="275"/>
      <c r="Y470" s="275"/>
      <c r="Z470" s="275"/>
    </row>
    <row r="471" spans="1:26" ht="12" customHeight="1" x14ac:dyDescent="0.15">
      <c r="A471"/>
      <c r="B471" s="373"/>
      <c r="C471" s="210" t="s">
        <v>370</v>
      </c>
      <c r="D471" s="290" t="s">
        <v>527</v>
      </c>
      <c r="E471" s="287"/>
      <c r="F471" s="25"/>
      <c r="G471" s="25"/>
      <c r="H471" s="116"/>
      <c r="I471" s="336"/>
      <c r="J471" s="11"/>
      <c r="K471" s="220"/>
      <c r="L471" s="133"/>
      <c r="M471" s="133"/>
      <c r="N471" s="133"/>
      <c r="O471" s="133"/>
      <c r="P471" s="133"/>
      <c r="Q471" s="220"/>
      <c r="R471" s="220"/>
      <c r="S471" s="220"/>
      <c r="T471" s="220"/>
      <c r="U471" s="220"/>
      <c r="V471" s="220"/>
      <c r="W471" s="220"/>
      <c r="X471" s="220"/>
      <c r="Y471" s="220"/>
      <c r="Z471" s="220"/>
    </row>
    <row r="472" spans="1:26" ht="12" customHeight="1" x14ac:dyDescent="0.15">
      <c r="A472"/>
      <c r="B472" s="373"/>
      <c r="C472" s="210"/>
      <c r="D472" s="256"/>
      <c r="E472" s="30"/>
      <c r="F472" s="25"/>
      <c r="G472" s="25"/>
      <c r="H472" s="116"/>
      <c r="I472" s="361"/>
      <c r="J472" s="11"/>
      <c r="K472" s="222"/>
      <c r="L472" s="133"/>
      <c r="M472" s="133"/>
      <c r="N472" s="133"/>
      <c r="O472" s="133"/>
      <c r="P472" s="133"/>
      <c r="Q472" s="222"/>
      <c r="R472" s="222"/>
      <c r="S472" s="222"/>
      <c r="T472" s="222"/>
      <c r="U472" s="222"/>
      <c r="V472" s="222"/>
      <c r="W472" s="222"/>
      <c r="X472" s="222"/>
      <c r="Y472" s="222"/>
      <c r="Z472" s="222"/>
    </row>
    <row r="473" spans="1:26" ht="12" customHeight="1" x14ac:dyDescent="0.15">
      <c r="A473"/>
      <c r="B473" s="373"/>
      <c r="C473" s="378" t="s">
        <v>521</v>
      </c>
      <c r="D473" s="379"/>
      <c r="E473" s="637" t="s">
        <v>490</v>
      </c>
      <c r="F473" s="282">
        <v>26</v>
      </c>
      <c r="G473" s="282">
        <f>IFERROR(VLOOKUP(E473,AnswerCTBL,2,FALSE),0)</f>
        <v>0.2</v>
      </c>
      <c r="H473" s="283"/>
      <c r="I473" s="343"/>
      <c r="J473" s="11"/>
      <c r="K473" s="222"/>
      <c r="L473" s="133"/>
      <c r="M473" s="133"/>
      <c r="N473" s="133"/>
      <c r="O473" s="133"/>
      <c r="P473" s="133"/>
      <c r="Q473" s="222"/>
      <c r="R473" s="222"/>
      <c r="S473" s="222"/>
      <c r="T473" s="222"/>
      <c r="U473" s="222"/>
      <c r="V473" s="222"/>
      <c r="W473" s="222"/>
      <c r="X473" s="222"/>
      <c r="Y473" s="222"/>
      <c r="Z473" s="222"/>
    </row>
    <row r="474" spans="1:26" ht="13" customHeight="1" x14ac:dyDescent="0.15">
      <c r="A474"/>
      <c r="B474" s="373"/>
      <c r="C474" s="209" t="s">
        <v>370</v>
      </c>
      <c r="D474" s="20" t="s">
        <v>621</v>
      </c>
      <c r="E474" s="29"/>
      <c r="F474" s="24"/>
      <c r="G474" s="24"/>
      <c r="H474" s="118"/>
      <c r="I474" s="336"/>
      <c r="J474" s="11"/>
      <c r="K474" s="222"/>
      <c r="L474" s="133"/>
      <c r="M474" s="133"/>
      <c r="N474" s="133"/>
      <c r="O474" s="133"/>
      <c r="P474" s="133"/>
      <c r="Q474" s="222"/>
      <c r="R474" s="222"/>
      <c r="S474" s="222"/>
      <c r="T474" s="222"/>
      <c r="U474" s="222"/>
      <c r="V474" s="222"/>
      <c r="W474" s="222"/>
      <c r="X474" s="222"/>
      <c r="Y474" s="222"/>
      <c r="Z474" s="222"/>
    </row>
    <row r="475" spans="1:26" ht="13" customHeight="1" x14ac:dyDescent="0.15">
      <c r="A475"/>
      <c r="B475" s="374"/>
      <c r="C475" s="277" t="s">
        <v>370</v>
      </c>
      <c r="D475" s="290" t="s">
        <v>623</v>
      </c>
      <c r="E475" s="287"/>
      <c r="F475" s="279"/>
      <c r="G475" s="279"/>
      <c r="H475" s="280"/>
      <c r="I475" s="336"/>
      <c r="J475" s="276"/>
      <c r="K475" s="275"/>
      <c r="L475" s="133"/>
      <c r="M475" s="133"/>
      <c r="N475" s="133"/>
      <c r="O475" s="133"/>
      <c r="P475" s="133"/>
      <c r="Q475" s="275"/>
      <c r="R475" s="275"/>
      <c r="S475" s="275"/>
      <c r="T475" s="275"/>
      <c r="U475" s="275"/>
      <c r="V475" s="275"/>
      <c r="W475" s="275"/>
      <c r="X475" s="275"/>
      <c r="Y475" s="275"/>
      <c r="Z475" s="275"/>
    </row>
    <row r="476" spans="1:26" ht="12" customHeight="1" x14ac:dyDescent="0.15">
      <c r="A476"/>
      <c r="B476" s="373"/>
      <c r="C476" s="210" t="s">
        <v>370</v>
      </c>
      <c r="D476" s="290" t="s">
        <v>622</v>
      </c>
      <c r="E476" s="287"/>
      <c r="F476" s="25"/>
      <c r="G476" s="25"/>
      <c r="H476" s="116"/>
      <c r="I476" s="336"/>
      <c r="J476" s="11"/>
      <c r="K476" s="222"/>
      <c r="L476" s="133"/>
      <c r="M476" s="133"/>
      <c r="N476" s="133"/>
      <c r="O476" s="133"/>
      <c r="P476" s="133"/>
      <c r="Q476" s="222"/>
      <c r="R476" s="222"/>
      <c r="S476" s="222"/>
      <c r="T476" s="222"/>
      <c r="U476" s="222"/>
      <c r="V476" s="222"/>
      <c r="W476" s="222"/>
      <c r="X476" s="222"/>
      <c r="Y476" s="222"/>
      <c r="Z476" s="222"/>
    </row>
    <row r="477" spans="1:26" ht="12" customHeight="1" x14ac:dyDescent="0.15">
      <c r="A477"/>
      <c r="B477" s="374"/>
      <c r="C477" s="277"/>
      <c r="D477" s="256"/>
      <c r="E477" s="278"/>
      <c r="F477" s="279"/>
      <c r="G477" s="279"/>
      <c r="H477" s="280"/>
      <c r="I477" s="361"/>
      <c r="J477" s="11"/>
      <c r="K477" s="220"/>
      <c r="L477" s="133"/>
      <c r="M477" s="133"/>
      <c r="N477" s="133"/>
      <c r="O477" s="133"/>
      <c r="P477" s="133"/>
      <c r="Q477" s="220"/>
      <c r="R477" s="220"/>
      <c r="S477" s="220"/>
      <c r="T477" s="220"/>
      <c r="U477" s="220"/>
      <c r="V477" s="220"/>
      <c r="W477" s="220"/>
      <c r="X477" s="220"/>
      <c r="Y477" s="220"/>
      <c r="Z477" s="220"/>
    </row>
    <row r="478" spans="1:26" ht="12.75" customHeight="1" x14ac:dyDescent="0.15">
      <c r="A478"/>
      <c r="B478" s="369"/>
      <c r="C478" s="370"/>
      <c r="D478" s="370"/>
      <c r="E478" s="370"/>
      <c r="F478" s="370"/>
      <c r="G478" s="370"/>
      <c r="H478" s="370"/>
      <c r="I478" s="371"/>
      <c r="J478" s="11"/>
      <c r="K478" s="220"/>
      <c r="L478" s="133"/>
      <c r="M478" s="133"/>
      <c r="N478" s="133"/>
      <c r="O478" s="133"/>
      <c r="P478" s="133"/>
      <c r="Q478" s="220"/>
      <c r="R478" s="220"/>
      <c r="S478" s="220"/>
      <c r="T478" s="220"/>
      <c r="U478" s="220"/>
      <c r="V478" s="220"/>
      <c r="W478" s="220"/>
      <c r="X478" s="220"/>
      <c r="Y478" s="220"/>
      <c r="Z478" s="220"/>
    </row>
    <row r="479" spans="1:26" ht="12.75" customHeight="1" x14ac:dyDescent="0.15">
      <c r="A479"/>
      <c r="B479" s="372" t="s">
        <v>508</v>
      </c>
      <c r="C479" s="376" t="s">
        <v>516</v>
      </c>
      <c r="D479" s="377"/>
      <c r="E479" s="329" t="s">
        <v>490</v>
      </c>
      <c r="F479" s="18">
        <v>27</v>
      </c>
      <c r="G479" s="18">
        <f>IFERROR(VLOOKUP(E479,AnswerCTBL,2,FALSE),0)</f>
        <v>0.2</v>
      </c>
      <c r="H479" s="104">
        <f>IFERROR(AVERAGE(G479,G486),0)</f>
        <v>0.1</v>
      </c>
      <c r="I479" s="350"/>
      <c r="J479" s="11"/>
      <c r="K479" s="220"/>
      <c r="L479" s="133"/>
      <c r="M479" s="133"/>
      <c r="N479" s="133"/>
      <c r="O479" s="133"/>
      <c r="P479" s="133"/>
      <c r="Q479" s="220"/>
      <c r="R479" s="220"/>
      <c r="S479" s="220"/>
      <c r="T479" s="220"/>
      <c r="U479" s="220"/>
      <c r="V479" s="220"/>
      <c r="W479" s="220"/>
      <c r="X479" s="220"/>
      <c r="Y479" s="220"/>
      <c r="Z479" s="220"/>
    </row>
    <row r="480" spans="1:26" ht="12.75" customHeight="1" x14ac:dyDescent="0.15">
      <c r="A480"/>
      <c r="B480" s="373"/>
      <c r="C480" s="277" t="s">
        <v>370</v>
      </c>
      <c r="D480" s="293" t="s">
        <v>624</v>
      </c>
      <c r="E480" s="29"/>
      <c r="F480" s="24"/>
      <c r="G480" s="24"/>
      <c r="H480" s="118"/>
      <c r="I480" s="351"/>
      <c r="J480" s="11"/>
      <c r="K480" s="220"/>
      <c r="L480" s="133"/>
      <c r="M480" s="133"/>
      <c r="N480" s="133"/>
      <c r="O480" s="133"/>
      <c r="P480" s="133"/>
      <c r="Q480" s="220"/>
      <c r="R480" s="220"/>
      <c r="S480" s="220"/>
      <c r="T480" s="220"/>
      <c r="U480" s="220"/>
      <c r="V480" s="220"/>
      <c r="W480" s="220"/>
      <c r="X480" s="220"/>
      <c r="Y480" s="220"/>
      <c r="Z480" s="220"/>
    </row>
    <row r="481" spans="1:26" ht="12.75" customHeight="1" x14ac:dyDescent="0.15">
      <c r="A481"/>
      <c r="B481" s="374"/>
      <c r="C481" s="277" t="s">
        <v>370</v>
      </c>
      <c r="D481" s="290" t="s">
        <v>625</v>
      </c>
      <c r="E481" s="287"/>
      <c r="F481" s="279"/>
      <c r="G481" s="279"/>
      <c r="H481" s="280"/>
      <c r="I481" s="351"/>
      <c r="J481" s="276"/>
      <c r="K481" s="275"/>
      <c r="L481" s="133"/>
      <c r="M481" s="133"/>
      <c r="N481" s="133"/>
      <c r="O481" s="133"/>
      <c r="P481" s="133"/>
      <c r="Q481" s="275"/>
      <c r="R481" s="275"/>
      <c r="S481" s="275"/>
      <c r="T481" s="275"/>
      <c r="U481" s="275"/>
      <c r="V481" s="275"/>
      <c r="W481" s="275"/>
      <c r="X481" s="275"/>
      <c r="Y481" s="275"/>
      <c r="Z481" s="275"/>
    </row>
    <row r="482" spans="1:26" ht="12.75" customHeight="1" x14ac:dyDescent="0.15">
      <c r="A482"/>
      <c r="B482" s="374"/>
      <c r="C482" s="277" t="s">
        <v>370</v>
      </c>
      <c r="D482" s="290" t="s">
        <v>669</v>
      </c>
      <c r="E482" s="287"/>
      <c r="F482" s="279"/>
      <c r="G482" s="279"/>
      <c r="H482" s="280"/>
      <c r="I482" s="351"/>
      <c r="J482" s="276"/>
      <c r="K482" s="275"/>
      <c r="L482" s="133"/>
      <c r="M482" s="133"/>
      <c r="N482" s="133"/>
      <c r="O482" s="133"/>
      <c r="P482" s="133"/>
      <c r="Q482" s="275"/>
      <c r="R482" s="275"/>
      <c r="S482" s="275"/>
      <c r="T482" s="275"/>
      <c r="U482" s="275"/>
      <c r="V482" s="275"/>
      <c r="W482" s="275"/>
      <c r="X482" s="275"/>
      <c r="Y482" s="275"/>
      <c r="Z482" s="275"/>
    </row>
    <row r="483" spans="1:26" ht="12.75" customHeight="1" x14ac:dyDescent="0.15">
      <c r="A483"/>
      <c r="B483" s="373"/>
      <c r="C483" s="210" t="s">
        <v>370</v>
      </c>
      <c r="D483" s="290" t="s">
        <v>528</v>
      </c>
      <c r="E483" s="287"/>
      <c r="F483" s="25"/>
      <c r="G483" s="25"/>
      <c r="H483" s="116"/>
      <c r="I483" s="351"/>
      <c r="J483" s="11"/>
      <c r="K483" s="220"/>
      <c r="L483" s="133"/>
      <c r="M483" s="133"/>
      <c r="N483" s="133"/>
      <c r="O483" s="133"/>
      <c r="P483" s="133"/>
      <c r="Q483" s="220"/>
      <c r="R483" s="220"/>
      <c r="S483" s="220"/>
      <c r="T483" s="220"/>
      <c r="U483" s="220"/>
      <c r="V483" s="220"/>
      <c r="W483" s="220"/>
      <c r="X483" s="220"/>
      <c r="Y483" s="220"/>
      <c r="Z483" s="220"/>
    </row>
    <row r="484" spans="1:26" ht="13" customHeight="1" x14ac:dyDescent="0.15">
      <c r="A484"/>
      <c r="B484" s="373"/>
      <c r="C484" s="210" t="s">
        <v>370</v>
      </c>
      <c r="D484" s="290" t="s">
        <v>529</v>
      </c>
      <c r="E484" s="287"/>
      <c r="F484" s="25"/>
      <c r="G484" s="25"/>
      <c r="H484" s="116"/>
      <c r="I484" s="351"/>
      <c r="J484" s="11"/>
      <c r="K484" s="220"/>
      <c r="L484" s="133"/>
      <c r="M484" s="133"/>
      <c r="N484" s="133"/>
      <c r="O484" s="133"/>
      <c r="P484" s="133"/>
      <c r="Q484" s="220"/>
      <c r="R484" s="220"/>
      <c r="S484" s="220"/>
      <c r="T484" s="220"/>
      <c r="U484" s="220"/>
      <c r="V484" s="220"/>
      <c r="W484" s="220"/>
      <c r="X484" s="220"/>
      <c r="Y484" s="220"/>
      <c r="Z484" s="220"/>
    </row>
    <row r="485" spans="1:26" ht="12.75" customHeight="1" x14ac:dyDescent="0.15">
      <c r="A485"/>
      <c r="B485" s="373"/>
      <c r="C485" s="212"/>
      <c r="D485" s="21"/>
      <c r="E485" s="31"/>
      <c r="F485" s="26"/>
      <c r="G485" s="26"/>
      <c r="H485" s="117"/>
      <c r="I485" s="352"/>
      <c r="J485" s="11"/>
      <c r="K485" s="220"/>
      <c r="L485" s="133"/>
      <c r="M485" s="133"/>
      <c r="N485" s="133"/>
      <c r="O485" s="133"/>
      <c r="P485" s="133"/>
      <c r="Q485" s="220"/>
      <c r="R485" s="220"/>
      <c r="S485" s="220"/>
      <c r="T485" s="220"/>
      <c r="U485" s="220"/>
      <c r="V485" s="220"/>
      <c r="W485" s="220"/>
      <c r="X485" s="220"/>
      <c r="Y485" s="220"/>
      <c r="Z485" s="220"/>
    </row>
    <row r="486" spans="1:26" ht="12.75" customHeight="1" x14ac:dyDescent="0.15">
      <c r="A486"/>
      <c r="B486" s="373"/>
      <c r="C486" s="378" t="s">
        <v>517</v>
      </c>
      <c r="D486" s="379"/>
      <c r="E486" s="329" t="s">
        <v>366</v>
      </c>
      <c r="F486" s="18">
        <v>28</v>
      </c>
      <c r="G486" s="18">
        <f>IFERROR(VLOOKUP(E486,AnswerCTBL,2,FALSE),0)</f>
        <v>0</v>
      </c>
      <c r="H486" s="104"/>
      <c r="I486" s="350"/>
      <c r="J486" s="11"/>
      <c r="K486" s="220"/>
      <c r="L486" s="133"/>
      <c r="M486" s="133"/>
      <c r="N486" s="133"/>
      <c r="O486" s="133"/>
      <c r="P486" s="133"/>
      <c r="Q486" s="220"/>
      <c r="R486" s="220"/>
      <c r="S486" s="220"/>
      <c r="T486" s="220"/>
      <c r="U486" s="220"/>
      <c r="V486" s="220"/>
      <c r="W486" s="220"/>
      <c r="X486" s="220"/>
      <c r="Y486" s="220"/>
      <c r="Z486" s="220"/>
    </row>
    <row r="487" spans="1:26" ht="12.75" customHeight="1" x14ac:dyDescent="0.15">
      <c r="A487"/>
      <c r="B487" s="373"/>
      <c r="C487" s="277" t="s">
        <v>370</v>
      </c>
      <c r="D487" s="293" t="s">
        <v>628</v>
      </c>
      <c r="E487" s="29"/>
      <c r="F487" s="24"/>
      <c r="G487" s="24"/>
      <c r="H487" s="118"/>
      <c r="I487" s="351"/>
      <c r="J487" s="11"/>
      <c r="K487" s="220"/>
      <c r="L487" s="133"/>
      <c r="M487" s="133"/>
      <c r="N487" s="133"/>
      <c r="O487" s="133"/>
      <c r="P487" s="133"/>
      <c r="Q487" s="220"/>
      <c r="R487" s="220"/>
      <c r="S487" s="220"/>
      <c r="T487" s="220"/>
      <c r="U487" s="220"/>
      <c r="V487" s="220"/>
      <c r="W487" s="220"/>
      <c r="X487" s="220"/>
      <c r="Y487" s="220"/>
      <c r="Z487" s="220"/>
    </row>
    <row r="488" spans="1:26" ht="12.75" customHeight="1" x14ac:dyDescent="0.15">
      <c r="A488"/>
      <c r="B488" s="374"/>
      <c r="C488" s="277" t="s">
        <v>370</v>
      </c>
      <c r="D488" s="290" t="s">
        <v>627</v>
      </c>
      <c r="E488" s="287"/>
      <c r="F488" s="279"/>
      <c r="G488" s="279"/>
      <c r="H488" s="280"/>
      <c r="I488" s="351"/>
      <c r="J488" s="276"/>
      <c r="K488" s="275"/>
      <c r="L488" s="133"/>
      <c r="M488" s="133"/>
      <c r="N488" s="133"/>
      <c r="O488" s="133"/>
      <c r="P488" s="133"/>
      <c r="Q488" s="275"/>
      <c r="R488" s="275"/>
      <c r="S488" s="275"/>
      <c r="T488" s="275"/>
      <c r="U488" s="275"/>
      <c r="V488" s="275"/>
      <c r="W488" s="275"/>
      <c r="X488" s="275"/>
      <c r="Y488" s="275"/>
      <c r="Z488" s="275"/>
    </row>
    <row r="489" spans="1:26" ht="12.75" customHeight="1" x14ac:dyDescent="0.15">
      <c r="A489"/>
      <c r="B489" s="374"/>
      <c r="C489" s="277" t="s">
        <v>370</v>
      </c>
      <c r="D489" s="290" t="s">
        <v>626</v>
      </c>
      <c r="E489" s="287"/>
      <c r="F489" s="279"/>
      <c r="G489" s="279"/>
      <c r="H489" s="280"/>
      <c r="I489" s="351"/>
      <c r="J489" s="276"/>
      <c r="K489" s="275"/>
      <c r="L489" s="133"/>
      <c r="M489" s="133"/>
      <c r="N489" s="133"/>
      <c r="O489" s="133"/>
      <c r="P489" s="133"/>
      <c r="Q489" s="275"/>
      <c r="R489" s="275"/>
      <c r="S489" s="275"/>
      <c r="T489" s="275"/>
      <c r="U489" s="275"/>
      <c r="V489" s="275"/>
      <c r="W489" s="275"/>
      <c r="X489" s="275"/>
      <c r="Y489" s="275"/>
      <c r="Z489" s="275"/>
    </row>
    <row r="490" spans="1:26" ht="12.75" customHeight="1" x14ac:dyDescent="0.15">
      <c r="A490"/>
      <c r="B490" s="374"/>
      <c r="C490" s="277" t="s">
        <v>370</v>
      </c>
      <c r="D490" s="19" t="s">
        <v>530</v>
      </c>
      <c r="E490" s="287"/>
      <c r="F490" s="279"/>
      <c r="G490" s="279"/>
      <c r="H490" s="280"/>
      <c r="I490" s="351"/>
      <c r="J490" s="276"/>
      <c r="K490" s="275"/>
      <c r="L490" s="133"/>
      <c r="M490" s="133"/>
      <c r="N490" s="133"/>
      <c r="O490" s="133"/>
      <c r="P490" s="133"/>
      <c r="Q490" s="275"/>
      <c r="R490" s="275"/>
      <c r="S490" s="275"/>
      <c r="T490" s="275"/>
      <c r="U490" s="275"/>
      <c r="V490" s="275"/>
      <c r="W490" s="275"/>
      <c r="X490" s="275"/>
      <c r="Y490" s="275"/>
      <c r="Z490" s="275"/>
    </row>
    <row r="491" spans="1:26" ht="12.75" customHeight="1" x14ac:dyDescent="0.15">
      <c r="A491"/>
      <c r="B491" s="373"/>
      <c r="C491" s="210" t="s">
        <v>370</v>
      </c>
      <c r="D491" s="290" t="s">
        <v>531</v>
      </c>
      <c r="E491" s="287"/>
      <c r="F491" s="25"/>
      <c r="G491" s="25"/>
      <c r="H491" s="116"/>
      <c r="I491" s="351"/>
      <c r="J491" s="11"/>
      <c r="K491" s="220"/>
      <c r="L491" s="133"/>
      <c r="M491" s="133"/>
      <c r="N491" s="133"/>
      <c r="O491" s="133"/>
      <c r="P491" s="133"/>
      <c r="Q491" s="220"/>
      <c r="R491" s="220"/>
      <c r="S491" s="220"/>
      <c r="T491" s="220"/>
      <c r="U491" s="220"/>
      <c r="V491" s="220"/>
      <c r="W491" s="220"/>
      <c r="X491" s="220"/>
      <c r="Y491" s="220"/>
      <c r="Z491" s="220"/>
    </row>
    <row r="492" spans="1:26" ht="12.75" customHeight="1" x14ac:dyDescent="0.15">
      <c r="A492"/>
      <c r="B492" s="373"/>
      <c r="C492" s="210" t="s">
        <v>370</v>
      </c>
      <c r="D492" s="290" t="s">
        <v>532</v>
      </c>
      <c r="E492" s="287"/>
      <c r="F492" s="25"/>
      <c r="G492" s="25"/>
      <c r="H492" s="116"/>
      <c r="I492" s="351"/>
      <c r="J492" s="11"/>
      <c r="K492" s="220"/>
      <c r="L492" s="133"/>
      <c r="M492" s="133"/>
      <c r="N492" s="133"/>
      <c r="O492" s="133"/>
      <c r="P492" s="133"/>
      <c r="Q492" s="220"/>
      <c r="R492" s="220"/>
      <c r="S492" s="220"/>
      <c r="T492" s="220"/>
      <c r="U492" s="220"/>
      <c r="V492" s="220"/>
      <c r="W492" s="220"/>
      <c r="X492" s="220"/>
      <c r="Y492" s="220"/>
      <c r="Z492" s="220"/>
    </row>
    <row r="493" spans="1:26" ht="12.75" customHeight="1" x14ac:dyDescent="0.15">
      <c r="A493"/>
      <c r="B493" s="375"/>
      <c r="C493" s="212"/>
      <c r="D493" s="21"/>
      <c r="E493" s="31"/>
      <c r="F493" s="26"/>
      <c r="G493" s="26"/>
      <c r="H493" s="117"/>
      <c r="I493" s="352"/>
      <c r="J493" s="11"/>
      <c r="K493" s="220"/>
      <c r="L493" s="133"/>
      <c r="M493" s="133"/>
      <c r="N493" s="133"/>
      <c r="O493" s="133"/>
      <c r="P493" s="133"/>
      <c r="Q493" s="220"/>
      <c r="R493" s="220"/>
      <c r="S493" s="220"/>
      <c r="T493" s="220"/>
      <c r="U493" s="220"/>
      <c r="V493" s="220"/>
      <c r="W493" s="220"/>
      <c r="X493" s="220"/>
      <c r="Y493" s="220"/>
      <c r="Z493" s="220"/>
    </row>
    <row r="494" spans="1:26" ht="12.75" customHeight="1" x14ac:dyDescent="0.15">
      <c r="A494"/>
      <c r="B494" s="383" t="s">
        <v>373</v>
      </c>
      <c r="C494" s="383"/>
      <c r="D494" s="383"/>
      <c r="E494" s="383"/>
      <c r="F494" s="383"/>
      <c r="G494" s="383"/>
      <c r="H494" s="383"/>
      <c r="I494" s="383"/>
      <c r="J494" s="383"/>
      <c r="K494" s="1"/>
      <c r="L494" s="133"/>
      <c r="M494" s="133"/>
      <c r="N494" s="133"/>
      <c r="O494" s="133"/>
      <c r="P494" s="133"/>
      <c r="Q494" s="1"/>
      <c r="R494" s="1"/>
      <c r="S494" s="1"/>
      <c r="T494" s="1"/>
      <c r="U494" s="1"/>
      <c r="V494" s="1"/>
      <c r="W494" s="1"/>
      <c r="X494" s="1"/>
      <c r="Y494" s="1"/>
      <c r="Z494" s="1"/>
    </row>
    <row r="495" spans="1:26" ht="12.75" customHeight="1" x14ac:dyDescent="0.15">
      <c r="A495"/>
      <c r="B495" s="457" t="s">
        <v>374</v>
      </c>
      <c r="C495" s="458"/>
      <c r="D495" s="459"/>
      <c r="E495" s="86" t="s">
        <v>371</v>
      </c>
      <c r="F495" s="86"/>
      <c r="G495" s="86"/>
      <c r="H495" s="125"/>
      <c r="I495" s="87" t="s">
        <v>60</v>
      </c>
      <c r="J495" s="87" t="s">
        <v>368</v>
      </c>
      <c r="K495" s="1"/>
      <c r="L495" s="133"/>
      <c r="M495" s="133"/>
      <c r="N495" s="133"/>
      <c r="O495" s="133"/>
      <c r="P495" s="133"/>
      <c r="Q495" s="1"/>
      <c r="R495" s="1"/>
      <c r="S495" s="1"/>
      <c r="T495" s="1"/>
      <c r="U495" s="1"/>
      <c r="V495" s="1"/>
      <c r="W495" s="1"/>
      <c r="X495" s="1"/>
      <c r="Y495" s="1"/>
      <c r="Z495" s="1"/>
    </row>
    <row r="496" spans="1:26" ht="12.75" customHeight="1" x14ac:dyDescent="0.15">
      <c r="A496"/>
      <c r="B496" s="365" t="s">
        <v>375</v>
      </c>
      <c r="C496" s="349" t="s">
        <v>418</v>
      </c>
      <c r="D496" s="348"/>
      <c r="E496" s="5" t="s">
        <v>490</v>
      </c>
      <c r="F496" s="18">
        <v>1</v>
      </c>
      <c r="G496" s="18">
        <f>IFERROR(VLOOKUP(E496,AnswerCTBL,2,FALSE),0)</f>
        <v>0.2</v>
      </c>
      <c r="H496" s="104">
        <f>IFERROR(AVERAGE(G496,G500,G504),0)</f>
        <v>0.13333333333333333</v>
      </c>
      <c r="I496" s="350"/>
      <c r="J496" s="384">
        <f>SUM(H496,H508,H522)</f>
        <v>0.43333333333333335</v>
      </c>
      <c r="K496" s="1"/>
      <c r="L496" s="133"/>
      <c r="M496" s="133"/>
      <c r="N496" s="133"/>
      <c r="O496" s="133"/>
      <c r="P496" s="133"/>
      <c r="Q496" s="1"/>
      <c r="R496" s="1"/>
      <c r="S496" s="1"/>
      <c r="T496" s="1"/>
      <c r="U496" s="1"/>
      <c r="V496" s="1"/>
      <c r="W496" s="1"/>
      <c r="X496" s="1"/>
      <c r="Y496" s="1"/>
      <c r="Z496" s="1"/>
    </row>
    <row r="497" spans="1:26" ht="12.75" customHeight="1" x14ac:dyDescent="0.15">
      <c r="A497"/>
      <c r="B497" s="366"/>
      <c r="C497" s="209" t="s">
        <v>370</v>
      </c>
      <c r="D497" s="20" t="s">
        <v>286</v>
      </c>
      <c r="E497" s="29"/>
      <c r="F497" s="24"/>
      <c r="G497" s="24"/>
      <c r="H497" s="118"/>
      <c r="I497" s="351"/>
      <c r="J497" s="385"/>
      <c r="K497" s="1"/>
      <c r="L497" s="133"/>
      <c r="M497" s="133"/>
      <c r="N497" s="133"/>
      <c r="O497" s="133"/>
      <c r="P497" s="133"/>
      <c r="Q497" s="1"/>
      <c r="R497" s="1"/>
      <c r="S497" s="1"/>
      <c r="T497" s="1"/>
      <c r="U497" s="1"/>
      <c r="V497" s="1"/>
      <c r="W497" s="1"/>
      <c r="X497" s="1"/>
      <c r="Y497" s="1"/>
      <c r="Z497" s="1"/>
    </row>
    <row r="498" spans="1:26" ht="12.75" customHeight="1" x14ac:dyDescent="0.15">
      <c r="A498"/>
      <c r="B498" s="366"/>
      <c r="C498" s="210" t="s">
        <v>370</v>
      </c>
      <c r="D498" s="19" t="s">
        <v>287</v>
      </c>
      <c r="E498" s="30"/>
      <c r="F498" s="25"/>
      <c r="G498" s="25"/>
      <c r="H498" s="116"/>
      <c r="I498" s="351"/>
      <c r="J498" s="385"/>
      <c r="K498" s="1"/>
      <c r="L498" s="133"/>
      <c r="M498" s="133"/>
      <c r="N498" s="133"/>
      <c r="O498" s="133"/>
      <c r="P498" s="133"/>
      <c r="Q498" s="1"/>
      <c r="R498" s="1"/>
      <c r="S498" s="1"/>
      <c r="T498" s="1"/>
      <c r="U498" s="1"/>
      <c r="V498" s="1"/>
      <c r="W498" s="1"/>
      <c r="X498" s="1"/>
      <c r="Y498" s="1"/>
      <c r="Z498" s="1"/>
    </row>
    <row r="499" spans="1:26" ht="12.75" customHeight="1" x14ac:dyDescent="0.15">
      <c r="A499"/>
      <c r="B499" s="366"/>
      <c r="C499" s="212"/>
      <c r="D499" s="21"/>
      <c r="E499" s="31"/>
      <c r="F499" s="26"/>
      <c r="G499" s="26"/>
      <c r="H499" s="117"/>
      <c r="I499" s="352"/>
      <c r="J499" s="385"/>
      <c r="K499" s="1"/>
      <c r="L499" s="133"/>
      <c r="M499" s="133"/>
      <c r="N499" s="133"/>
      <c r="O499" s="133"/>
      <c r="P499" s="133"/>
      <c r="Q499" s="1"/>
      <c r="R499" s="1"/>
      <c r="S499" s="1"/>
      <c r="T499" s="1"/>
      <c r="U499" s="1"/>
      <c r="V499" s="1"/>
      <c r="W499" s="1"/>
      <c r="X499" s="1"/>
      <c r="Y499" s="1"/>
      <c r="Z499" s="1"/>
    </row>
    <row r="500" spans="1:26" ht="12.75" customHeight="1" x14ac:dyDescent="0.15">
      <c r="A500"/>
      <c r="B500" s="366"/>
      <c r="C500" s="346" t="s">
        <v>288</v>
      </c>
      <c r="D500" s="345"/>
      <c r="E500" s="22" t="s">
        <v>366</v>
      </c>
      <c r="F500" s="18">
        <v>2</v>
      </c>
      <c r="G500" s="18">
        <f>IFERROR(VLOOKUP(E500,AnswerATBL,2,FALSE),0)</f>
        <v>0</v>
      </c>
      <c r="H500" s="104"/>
      <c r="I500" s="350"/>
      <c r="J500" s="387"/>
      <c r="K500" s="1"/>
      <c r="L500" s="133"/>
      <c r="M500" s="133"/>
      <c r="N500" s="133"/>
      <c r="O500" s="133"/>
      <c r="P500" s="133"/>
      <c r="Q500" s="1"/>
      <c r="R500" s="1"/>
      <c r="S500" s="1"/>
      <c r="T500" s="1"/>
      <c r="U500" s="1"/>
      <c r="V500" s="1"/>
      <c r="W500" s="1"/>
      <c r="X500" s="1"/>
      <c r="Y500" s="1"/>
      <c r="Z500" s="1"/>
    </row>
    <row r="501" spans="1:26" ht="28" x14ac:dyDescent="0.15">
      <c r="A501"/>
      <c r="B501" s="366"/>
      <c r="C501" s="209" t="s">
        <v>370</v>
      </c>
      <c r="D501" s="20" t="s">
        <v>289</v>
      </c>
      <c r="E501" s="29"/>
      <c r="F501" s="24"/>
      <c r="G501" s="24"/>
      <c r="H501" s="118"/>
      <c r="I501" s="351"/>
      <c r="J501" s="11"/>
      <c r="K501" s="1"/>
      <c r="L501" s="133"/>
      <c r="M501" s="133"/>
      <c r="N501" s="133"/>
      <c r="O501" s="133"/>
      <c r="P501" s="133"/>
      <c r="Q501" s="1"/>
      <c r="R501" s="1"/>
      <c r="S501" s="1"/>
      <c r="T501" s="1"/>
      <c r="U501" s="1"/>
      <c r="V501" s="1"/>
      <c r="W501" s="1"/>
      <c r="X501" s="1"/>
      <c r="Y501" s="1"/>
      <c r="Z501" s="1"/>
    </row>
    <row r="502" spans="1:26" ht="12.75" customHeight="1" x14ac:dyDescent="0.15">
      <c r="A502"/>
      <c r="B502" s="366"/>
      <c r="C502" s="210" t="s">
        <v>370</v>
      </c>
      <c r="D502" s="19" t="s">
        <v>290</v>
      </c>
      <c r="E502" s="30"/>
      <c r="F502" s="25"/>
      <c r="G502" s="25"/>
      <c r="H502" s="116"/>
      <c r="I502" s="351"/>
      <c r="J502" s="11"/>
      <c r="K502" s="1"/>
      <c r="L502" s="133"/>
      <c r="M502" s="133"/>
      <c r="N502" s="133"/>
      <c r="O502" s="133"/>
      <c r="P502" s="133"/>
      <c r="Q502" s="1"/>
      <c r="R502" s="1"/>
      <c r="S502" s="1"/>
      <c r="T502" s="1"/>
      <c r="U502" s="1"/>
      <c r="V502" s="1"/>
      <c r="W502" s="1"/>
      <c r="X502" s="1"/>
      <c r="Y502" s="1"/>
      <c r="Z502" s="1"/>
    </row>
    <row r="503" spans="1:26" ht="12.75" customHeight="1" x14ac:dyDescent="0.15">
      <c r="A503"/>
      <c r="B503" s="366"/>
      <c r="C503" s="212"/>
      <c r="D503" s="21"/>
      <c r="E503" s="31"/>
      <c r="F503" s="26"/>
      <c r="G503" s="26"/>
      <c r="H503" s="117"/>
      <c r="I503" s="352"/>
      <c r="J503" s="11"/>
      <c r="K503" s="1"/>
      <c r="L503" s="133"/>
      <c r="M503" s="133"/>
      <c r="N503" s="133"/>
      <c r="O503" s="133"/>
      <c r="P503" s="133"/>
      <c r="Q503" s="1"/>
      <c r="R503" s="1"/>
      <c r="S503" s="1"/>
      <c r="T503" s="1"/>
      <c r="U503" s="1"/>
      <c r="V503" s="1"/>
      <c r="W503" s="1"/>
      <c r="X503" s="1"/>
      <c r="Y503" s="1"/>
      <c r="Z503" s="1"/>
    </row>
    <row r="504" spans="1:26" ht="12.75" customHeight="1" x14ac:dyDescent="0.15">
      <c r="A504"/>
      <c r="B504" s="366"/>
      <c r="C504" s="346" t="s">
        <v>355</v>
      </c>
      <c r="D504" s="345"/>
      <c r="E504" s="22" t="s">
        <v>490</v>
      </c>
      <c r="F504" s="18">
        <v>3</v>
      </c>
      <c r="G504" s="18">
        <f>IFERROR(VLOOKUP(E504,AnswerCTBL,2,FALSE),0)</f>
        <v>0.2</v>
      </c>
      <c r="H504" s="104"/>
      <c r="I504" s="350"/>
      <c r="J504" s="11"/>
      <c r="K504" s="1"/>
      <c r="L504" s="133"/>
      <c r="M504" s="133"/>
      <c r="N504" s="133"/>
      <c r="O504" s="133"/>
      <c r="P504" s="133"/>
      <c r="Q504" s="1"/>
      <c r="R504" s="1"/>
      <c r="S504" s="1"/>
      <c r="T504" s="1"/>
      <c r="U504" s="1"/>
      <c r="V504" s="1"/>
      <c r="W504" s="1"/>
      <c r="X504" s="1"/>
      <c r="Y504" s="1"/>
      <c r="Z504" s="1"/>
    </row>
    <row r="505" spans="1:26" ht="12.75" customHeight="1" x14ac:dyDescent="0.15">
      <c r="A505"/>
      <c r="B505" s="366"/>
      <c r="C505" s="209" t="s">
        <v>370</v>
      </c>
      <c r="D505" s="20" t="s">
        <v>291</v>
      </c>
      <c r="E505" s="29"/>
      <c r="F505" s="24"/>
      <c r="G505" s="24"/>
      <c r="H505" s="118"/>
      <c r="I505" s="351"/>
      <c r="J505" s="11"/>
      <c r="K505" s="1"/>
      <c r="L505" s="133"/>
      <c r="M505" s="133"/>
      <c r="N505" s="133"/>
      <c r="O505" s="133"/>
      <c r="P505" s="133"/>
      <c r="Q505" s="1"/>
      <c r="R505" s="1"/>
      <c r="S505" s="1"/>
      <c r="T505" s="1"/>
      <c r="U505" s="1"/>
      <c r="V505" s="1"/>
      <c r="W505" s="1"/>
      <c r="X505" s="1"/>
      <c r="Y505" s="1"/>
      <c r="Z505" s="1"/>
    </row>
    <row r="506" spans="1:26" ht="12.75" customHeight="1" x14ac:dyDescent="0.15">
      <c r="A506"/>
      <c r="B506" s="368"/>
      <c r="C506" s="212"/>
      <c r="D506" s="21"/>
      <c r="E506" s="31"/>
      <c r="F506" s="26"/>
      <c r="G506" s="26"/>
      <c r="H506" s="117"/>
      <c r="I506" s="352"/>
      <c r="J506" s="11"/>
      <c r="K506" s="1"/>
      <c r="L506" s="133"/>
      <c r="M506" s="133"/>
      <c r="N506" s="133"/>
      <c r="O506" s="133"/>
      <c r="P506" s="133"/>
      <c r="Q506" s="1"/>
      <c r="R506" s="1"/>
      <c r="S506" s="1"/>
      <c r="T506" s="1"/>
      <c r="U506" s="1"/>
      <c r="V506" s="1"/>
      <c r="W506" s="1"/>
      <c r="X506" s="1"/>
      <c r="Y506" s="1"/>
      <c r="Z506" s="1"/>
    </row>
    <row r="507" spans="1:26" ht="12.75" customHeight="1" x14ac:dyDescent="0.15">
      <c r="A507"/>
      <c r="B507" s="362"/>
      <c r="C507" s="363"/>
      <c r="D507" s="363"/>
      <c r="E507" s="363"/>
      <c r="F507" s="363"/>
      <c r="G507" s="363"/>
      <c r="H507" s="363"/>
      <c r="I507" s="364"/>
      <c r="J507" s="11"/>
      <c r="K507" s="1"/>
      <c r="L507" s="133"/>
      <c r="M507" s="133"/>
      <c r="N507" s="133"/>
      <c r="O507" s="133"/>
      <c r="P507" s="133"/>
      <c r="Q507" s="1"/>
      <c r="R507" s="1"/>
      <c r="S507" s="1"/>
      <c r="T507" s="1"/>
      <c r="U507" s="1"/>
      <c r="V507" s="1"/>
      <c r="W507" s="1"/>
      <c r="X507" s="1"/>
      <c r="Y507" s="1"/>
      <c r="Z507" s="1"/>
    </row>
    <row r="508" spans="1:26" ht="12.75" customHeight="1" x14ac:dyDescent="0.15">
      <c r="A508"/>
      <c r="B508" s="365" t="s">
        <v>376</v>
      </c>
      <c r="C508" s="349" t="s">
        <v>292</v>
      </c>
      <c r="D508" s="348"/>
      <c r="E508" s="5" t="s">
        <v>441</v>
      </c>
      <c r="F508" s="18">
        <v>4</v>
      </c>
      <c r="G508" s="18">
        <f>IFERROR(VLOOKUP(E508,AnswerGTBL,2,FALSE),0)</f>
        <v>0.2</v>
      </c>
      <c r="H508" s="104">
        <f>IFERROR(AVERAGE(G508,G518),0)</f>
        <v>0.2</v>
      </c>
      <c r="I508" s="350"/>
      <c r="J508" s="11"/>
      <c r="K508" s="1"/>
      <c r="L508" s="133"/>
      <c r="M508" s="133"/>
      <c r="N508" s="133"/>
      <c r="O508" s="133"/>
      <c r="P508" s="133"/>
      <c r="Q508" s="1"/>
      <c r="R508" s="1"/>
      <c r="S508" s="1"/>
      <c r="T508" s="1"/>
      <c r="U508" s="1"/>
      <c r="V508" s="1"/>
      <c r="W508" s="1"/>
      <c r="X508" s="1"/>
      <c r="Y508" s="1"/>
      <c r="Z508" s="1"/>
    </row>
    <row r="509" spans="1:26" ht="12.75" customHeight="1" x14ac:dyDescent="0.15">
      <c r="A509"/>
      <c r="B509" s="366"/>
      <c r="C509" s="209" t="s">
        <v>370</v>
      </c>
      <c r="D509" s="20" t="s">
        <v>293</v>
      </c>
      <c r="E509" s="29"/>
      <c r="F509" s="24"/>
      <c r="G509" s="24"/>
      <c r="H509" s="118"/>
      <c r="I509" s="351"/>
      <c r="J509" s="11"/>
      <c r="K509" s="1"/>
      <c r="L509" s="133"/>
      <c r="M509" s="133"/>
      <c r="N509" s="133"/>
      <c r="O509" s="133"/>
      <c r="P509" s="133"/>
      <c r="Q509" s="1"/>
      <c r="R509" s="1"/>
      <c r="S509" s="1"/>
      <c r="T509" s="1"/>
      <c r="U509" s="1"/>
      <c r="V509" s="1"/>
      <c r="W509" s="1"/>
      <c r="X509" s="1"/>
      <c r="Y509" s="1"/>
      <c r="Z509" s="1"/>
    </row>
    <row r="510" spans="1:26" ht="12.75" customHeight="1" x14ac:dyDescent="0.15">
      <c r="A510"/>
      <c r="B510" s="366"/>
      <c r="C510" s="210" t="s">
        <v>370</v>
      </c>
      <c r="D510" s="19" t="s">
        <v>294</v>
      </c>
      <c r="E510" s="30"/>
      <c r="F510" s="25"/>
      <c r="G510" s="25"/>
      <c r="H510" s="116"/>
      <c r="I510" s="351"/>
      <c r="J510" s="11"/>
      <c r="K510" s="1"/>
      <c r="L510" s="133"/>
      <c r="M510" s="133"/>
      <c r="N510" s="133"/>
      <c r="O510" s="133"/>
      <c r="P510" s="133"/>
      <c r="Q510" s="1"/>
      <c r="R510" s="1"/>
      <c r="S510" s="1"/>
      <c r="T510" s="1"/>
      <c r="U510" s="1"/>
      <c r="V510" s="1"/>
      <c r="W510" s="1"/>
      <c r="X510" s="1"/>
      <c r="Y510" s="1"/>
      <c r="Z510" s="1"/>
    </row>
    <row r="511" spans="1:26" ht="56" x14ac:dyDescent="0.15">
      <c r="A511"/>
      <c r="B511" s="366"/>
      <c r="C511" s="210" t="s">
        <v>370</v>
      </c>
      <c r="D511" s="19" t="s">
        <v>295</v>
      </c>
      <c r="E511" s="30"/>
      <c r="F511" s="25"/>
      <c r="G511" s="25"/>
      <c r="H511" s="116"/>
      <c r="I511" s="351"/>
      <c r="J511" s="11"/>
      <c r="K511" s="1"/>
      <c r="L511" s="133"/>
      <c r="M511" s="133"/>
      <c r="N511" s="133"/>
      <c r="O511" s="133"/>
      <c r="P511" s="133"/>
      <c r="Q511" s="1"/>
      <c r="R511" s="1"/>
      <c r="S511" s="1"/>
      <c r="T511" s="1"/>
      <c r="U511" s="1"/>
      <c r="V511" s="1"/>
      <c r="W511" s="1"/>
      <c r="X511" s="1"/>
      <c r="Y511" s="1"/>
      <c r="Z511" s="1"/>
    </row>
    <row r="512" spans="1:26" x14ac:dyDescent="0.15">
      <c r="A512"/>
      <c r="B512" s="366"/>
      <c r="C512" s="210" t="s">
        <v>370</v>
      </c>
      <c r="D512" s="19" t="s">
        <v>296</v>
      </c>
      <c r="E512" s="30"/>
      <c r="F512" s="25"/>
      <c r="G512" s="25"/>
      <c r="H512" s="116"/>
      <c r="I512" s="351"/>
      <c r="J512" s="11"/>
      <c r="K512" s="1"/>
      <c r="L512" s="133"/>
      <c r="M512" s="133"/>
      <c r="N512" s="133"/>
      <c r="O512" s="133"/>
      <c r="P512" s="133"/>
      <c r="Q512" s="1"/>
      <c r="R512" s="1"/>
      <c r="S512" s="1"/>
      <c r="T512" s="1"/>
      <c r="U512" s="1"/>
      <c r="V512" s="1"/>
      <c r="W512" s="1"/>
      <c r="X512" s="1"/>
      <c r="Y512" s="1"/>
      <c r="Z512" s="1"/>
    </row>
    <row r="513" spans="1:26" ht="12.75" customHeight="1" x14ac:dyDescent="0.15">
      <c r="A513"/>
      <c r="B513" s="366"/>
      <c r="C513" s="210" t="s">
        <v>370</v>
      </c>
      <c r="D513" s="19" t="s">
        <v>297</v>
      </c>
      <c r="E513" s="30"/>
      <c r="F513" s="25"/>
      <c r="G513" s="25"/>
      <c r="H513" s="116"/>
      <c r="I513" s="351"/>
      <c r="J513" s="11"/>
      <c r="K513" s="1"/>
      <c r="L513" s="133"/>
      <c r="M513" s="133"/>
      <c r="N513" s="133"/>
      <c r="O513" s="133"/>
      <c r="P513" s="133"/>
      <c r="Q513" s="1"/>
      <c r="R513" s="1"/>
      <c r="S513" s="1"/>
      <c r="T513" s="1"/>
      <c r="U513" s="1"/>
      <c r="V513" s="1"/>
      <c r="W513" s="1"/>
      <c r="X513" s="1"/>
      <c r="Y513" s="1"/>
      <c r="Z513" s="1"/>
    </row>
    <row r="514" spans="1:26" ht="12.75" customHeight="1" x14ac:dyDescent="0.15">
      <c r="A514"/>
      <c r="B514" s="366"/>
      <c r="C514" s="210" t="s">
        <v>370</v>
      </c>
      <c r="D514" s="19" t="s">
        <v>298</v>
      </c>
      <c r="E514" s="30"/>
      <c r="F514" s="25"/>
      <c r="G514" s="25"/>
      <c r="H514" s="116"/>
      <c r="I514" s="351"/>
      <c r="J514" s="11"/>
      <c r="K514" s="1"/>
      <c r="L514" s="133"/>
      <c r="M514" s="133"/>
      <c r="N514" s="133"/>
      <c r="O514" s="133"/>
      <c r="P514" s="133"/>
      <c r="Q514" s="1"/>
      <c r="R514" s="1"/>
      <c r="S514" s="1"/>
      <c r="T514" s="1"/>
      <c r="U514" s="1"/>
      <c r="V514" s="1"/>
      <c r="W514" s="1"/>
      <c r="X514" s="1"/>
      <c r="Y514" s="1"/>
      <c r="Z514" s="1"/>
    </row>
    <row r="515" spans="1:26" ht="12.75" customHeight="1" x14ac:dyDescent="0.15">
      <c r="A515"/>
      <c r="B515" s="366"/>
      <c r="C515" s="210" t="s">
        <v>370</v>
      </c>
      <c r="D515" s="19" t="s">
        <v>299</v>
      </c>
      <c r="E515" s="30"/>
      <c r="F515" s="25"/>
      <c r="G515" s="25"/>
      <c r="H515" s="116"/>
      <c r="I515" s="351"/>
      <c r="J515" s="11"/>
      <c r="K515" s="1"/>
      <c r="L515" s="133"/>
      <c r="M515" s="133"/>
      <c r="N515" s="133"/>
      <c r="O515" s="133"/>
      <c r="P515" s="133"/>
      <c r="Q515" s="1"/>
      <c r="R515" s="1"/>
      <c r="S515" s="1"/>
      <c r="T515" s="1"/>
      <c r="U515" s="1"/>
      <c r="V515" s="1"/>
      <c r="W515" s="1"/>
      <c r="X515" s="1"/>
      <c r="Y515" s="1"/>
      <c r="Z515" s="1"/>
    </row>
    <row r="516" spans="1:26" ht="28" x14ac:dyDescent="0.15">
      <c r="A516"/>
      <c r="B516" s="366"/>
      <c r="C516" s="210" t="s">
        <v>370</v>
      </c>
      <c r="D516" s="19" t="s">
        <v>300</v>
      </c>
      <c r="E516" s="30"/>
      <c r="F516" s="25"/>
      <c r="G516" s="25"/>
      <c r="H516" s="116"/>
      <c r="I516" s="351"/>
      <c r="J516" s="11"/>
      <c r="K516" s="1"/>
      <c r="L516" s="133"/>
      <c r="M516" s="133"/>
      <c r="N516" s="133"/>
      <c r="O516" s="133"/>
      <c r="P516" s="133"/>
      <c r="Q516" s="1"/>
      <c r="R516" s="1"/>
      <c r="S516" s="1"/>
      <c r="T516" s="1"/>
      <c r="U516" s="1"/>
      <c r="V516" s="1"/>
      <c r="W516" s="1"/>
      <c r="X516" s="1"/>
      <c r="Y516" s="1"/>
      <c r="Z516" s="1"/>
    </row>
    <row r="517" spans="1:26" ht="12.75" customHeight="1" x14ac:dyDescent="0.15">
      <c r="A517"/>
      <c r="B517" s="366"/>
      <c r="C517" s="212"/>
      <c r="D517" s="21"/>
      <c r="E517" s="31"/>
      <c r="F517" s="26"/>
      <c r="G517" s="26"/>
      <c r="H517" s="117"/>
      <c r="I517" s="352"/>
      <c r="J517" s="11"/>
      <c r="K517" s="1"/>
      <c r="L517" s="133"/>
      <c r="M517" s="133"/>
      <c r="N517" s="133"/>
      <c r="O517" s="133"/>
      <c r="P517" s="133"/>
      <c r="Q517" s="1"/>
      <c r="R517" s="1"/>
      <c r="S517" s="1"/>
      <c r="T517" s="1"/>
      <c r="U517" s="1"/>
      <c r="V517" s="1"/>
      <c r="W517" s="1"/>
      <c r="X517" s="1"/>
      <c r="Y517" s="1"/>
      <c r="Z517" s="1"/>
    </row>
    <row r="518" spans="1:26" ht="12.75" customHeight="1" x14ac:dyDescent="0.15">
      <c r="A518"/>
      <c r="B518" s="366"/>
      <c r="C518" s="346" t="s">
        <v>356</v>
      </c>
      <c r="D518" s="345"/>
      <c r="E518" s="22" t="s">
        <v>490</v>
      </c>
      <c r="F518" s="18">
        <v>5</v>
      </c>
      <c r="G518" s="18">
        <f>IFERROR(VLOOKUP(E518,AnswerCTBL,2,FALSE),0)</f>
        <v>0.2</v>
      </c>
      <c r="H518" s="104"/>
      <c r="I518" s="350"/>
      <c r="J518" s="11"/>
      <c r="K518" s="1"/>
      <c r="L518" s="133"/>
      <c r="M518" s="133"/>
      <c r="N518" s="133"/>
      <c r="O518" s="133"/>
      <c r="P518" s="133"/>
      <c r="Q518" s="1"/>
      <c r="R518" s="1"/>
      <c r="S518" s="1"/>
      <c r="T518" s="1"/>
      <c r="U518" s="1"/>
      <c r="V518" s="1"/>
      <c r="W518" s="1"/>
      <c r="X518" s="1"/>
      <c r="Y518" s="1"/>
      <c r="Z518" s="1"/>
    </row>
    <row r="519" spans="1:26" ht="12.75" customHeight="1" x14ac:dyDescent="0.15">
      <c r="A519"/>
      <c r="B519" s="366"/>
      <c r="C519" s="209" t="s">
        <v>370</v>
      </c>
      <c r="D519" s="20" t="s">
        <v>301</v>
      </c>
      <c r="E519" s="29"/>
      <c r="F519" s="24"/>
      <c r="G519" s="24"/>
      <c r="H519" s="118"/>
      <c r="I519" s="351"/>
      <c r="J519" s="11"/>
      <c r="K519" s="1"/>
      <c r="L519" s="133"/>
      <c r="M519" s="133"/>
      <c r="N519" s="133"/>
      <c r="O519" s="133"/>
      <c r="P519" s="133"/>
      <c r="Q519" s="1"/>
      <c r="R519" s="1"/>
      <c r="S519" s="1"/>
      <c r="T519" s="1"/>
      <c r="U519" s="1"/>
      <c r="V519" s="1"/>
      <c r="W519" s="1"/>
      <c r="X519" s="1"/>
      <c r="Y519" s="1"/>
      <c r="Z519" s="1"/>
    </row>
    <row r="520" spans="1:26" ht="12.75" customHeight="1" x14ac:dyDescent="0.15">
      <c r="A520"/>
      <c r="B520" s="368"/>
      <c r="C520" s="212"/>
      <c r="D520" s="21"/>
      <c r="E520" s="31"/>
      <c r="F520" s="26"/>
      <c r="G520" s="26"/>
      <c r="H520" s="117"/>
      <c r="I520" s="352"/>
      <c r="J520" s="11"/>
      <c r="K520" s="1"/>
      <c r="L520" s="133"/>
      <c r="M520" s="133"/>
      <c r="N520" s="133"/>
      <c r="O520" s="133"/>
      <c r="P520" s="133"/>
      <c r="Q520" s="1"/>
      <c r="R520" s="1"/>
      <c r="S520" s="1"/>
      <c r="T520" s="1"/>
      <c r="U520" s="1"/>
      <c r="V520" s="1"/>
      <c r="W520" s="1"/>
      <c r="X520" s="1"/>
      <c r="Y520" s="1"/>
      <c r="Z520" s="1"/>
    </row>
    <row r="521" spans="1:26" ht="12.75" customHeight="1" x14ac:dyDescent="0.15">
      <c r="A521"/>
      <c r="B521" s="362"/>
      <c r="C521" s="363"/>
      <c r="D521" s="363"/>
      <c r="E521" s="363"/>
      <c r="F521" s="363"/>
      <c r="G521" s="363"/>
      <c r="H521" s="363"/>
      <c r="I521" s="364"/>
      <c r="J521" s="11"/>
      <c r="K521" s="1"/>
      <c r="L521" s="133"/>
      <c r="M521" s="133"/>
      <c r="N521" s="133"/>
      <c r="O521" s="133"/>
      <c r="P521" s="133"/>
      <c r="Q521" s="1"/>
      <c r="R521" s="1"/>
      <c r="S521" s="1"/>
      <c r="T521" s="1"/>
      <c r="U521" s="1"/>
      <c r="V521" s="1"/>
      <c r="W521" s="1"/>
      <c r="X521" s="1"/>
      <c r="Y521" s="1"/>
      <c r="Z521" s="1"/>
    </row>
    <row r="522" spans="1:26" ht="12.75" customHeight="1" x14ac:dyDescent="0.15">
      <c r="A522"/>
      <c r="B522" s="365" t="s">
        <v>377</v>
      </c>
      <c r="C522" s="347" t="s">
        <v>357</v>
      </c>
      <c r="D522" s="348"/>
      <c r="E522" s="5" t="s">
        <v>366</v>
      </c>
      <c r="F522" s="18">
        <v>6</v>
      </c>
      <c r="G522" s="18">
        <f>IFERROR(VLOOKUP(E522,AnswerCTBL,2,FALSE),0)</f>
        <v>0</v>
      </c>
      <c r="H522" s="104">
        <f>IFERROR(AVERAGE(G522,G528),0)</f>
        <v>0.1</v>
      </c>
      <c r="I522" s="350"/>
      <c r="J522" s="11"/>
      <c r="K522" s="1"/>
      <c r="L522" s="133"/>
      <c r="M522" s="133"/>
      <c r="N522" s="133"/>
      <c r="O522" s="133"/>
      <c r="P522" s="133"/>
      <c r="Q522" s="1"/>
      <c r="R522" s="1"/>
      <c r="S522" s="1"/>
      <c r="T522" s="1"/>
      <c r="U522" s="1"/>
      <c r="V522" s="1"/>
      <c r="W522" s="1"/>
      <c r="X522" s="1"/>
      <c r="Y522" s="1"/>
      <c r="Z522" s="1"/>
    </row>
    <row r="523" spans="1:26" ht="12.75" customHeight="1" x14ac:dyDescent="0.15">
      <c r="A523"/>
      <c r="B523" s="366"/>
      <c r="C523" s="209" t="s">
        <v>370</v>
      </c>
      <c r="D523" s="20" t="s">
        <v>302</v>
      </c>
      <c r="E523" s="29"/>
      <c r="F523" s="24"/>
      <c r="G523" s="24"/>
      <c r="H523" s="118"/>
      <c r="I523" s="351"/>
      <c r="J523" s="11"/>
      <c r="K523" s="1"/>
      <c r="L523" s="133"/>
      <c r="M523" s="133"/>
      <c r="N523" s="133"/>
      <c r="O523" s="133"/>
      <c r="P523" s="133"/>
      <c r="Q523" s="1"/>
      <c r="R523" s="1"/>
      <c r="S523" s="1"/>
      <c r="T523" s="1"/>
      <c r="U523" s="1"/>
      <c r="V523" s="1"/>
      <c r="W523" s="1"/>
      <c r="X523" s="1"/>
      <c r="Y523" s="1"/>
      <c r="Z523" s="1"/>
    </row>
    <row r="524" spans="1:26" ht="12.75" customHeight="1" x14ac:dyDescent="0.15">
      <c r="A524"/>
      <c r="B524" s="366"/>
      <c r="C524" s="210" t="s">
        <v>370</v>
      </c>
      <c r="D524" s="19" t="s">
        <v>303</v>
      </c>
      <c r="E524" s="30"/>
      <c r="F524" s="25"/>
      <c r="G524" s="25"/>
      <c r="H524" s="116"/>
      <c r="I524" s="351"/>
      <c r="J524" s="11"/>
      <c r="K524" s="1"/>
      <c r="L524" s="133"/>
      <c r="M524" s="133"/>
      <c r="N524" s="133"/>
      <c r="O524" s="133"/>
      <c r="P524" s="133"/>
      <c r="Q524" s="1"/>
      <c r="R524" s="1"/>
      <c r="S524" s="1"/>
      <c r="T524" s="1"/>
      <c r="U524" s="1"/>
      <c r="V524" s="1"/>
      <c r="W524" s="1"/>
      <c r="X524" s="1"/>
      <c r="Y524" s="1"/>
      <c r="Z524" s="1"/>
    </row>
    <row r="525" spans="1:26" ht="12.75" customHeight="1" x14ac:dyDescent="0.15">
      <c r="A525"/>
      <c r="B525" s="366"/>
      <c r="C525" s="210" t="s">
        <v>370</v>
      </c>
      <c r="D525" s="19" t="s">
        <v>304</v>
      </c>
      <c r="E525" s="30"/>
      <c r="F525" s="25"/>
      <c r="G525" s="25"/>
      <c r="H525" s="116"/>
      <c r="I525" s="351"/>
      <c r="J525" s="11"/>
      <c r="K525" s="1"/>
      <c r="L525" s="133"/>
      <c r="M525" s="133"/>
      <c r="N525" s="133"/>
      <c r="O525" s="133"/>
      <c r="P525" s="133"/>
      <c r="Q525" s="1"/>
      <c r="R525" s="1"/>
      <c r="S525" s="1"/>
      <c r="T525" s="1"/>
      <c r="U525" s="1"/>
      <c r="V525" s="1"/>
      <c r="W525" s="1"/>
      <c r="X525" s="1"/>
      <c r="Y525" s="1"/>
      <c r="Z525" s="1"/>
    </row>
    <row r="526" spans="1:26" ht="12.75" customHeight="1" x14ac:dyDescent="0.15">
      <c r="A526"/>
      <c r="B526" s="366"/>
      <c r="C526" s="210" t="s">
        <v>370</v>
      </c>
      <c r="D526" s="19" t="s">
        <v>305</v>
      </c>
      <c r="E526" s="30"/>
      <c r="F526" s="25"/>
      <c r="G526" s="25"/>
      <c r="H526" s="116"/>
      <c r="I526" s="351"/>
      <c r="J526" s="11"/>
      <c r="K526" s="1"/>
      <c r="L526" s="133"/>
      <c r="M526" s="133"/>
      <c r="N526" s="133"/>
      <c r="O526" s="133"/>
      <c r="P526" s="133"/>
      <c r="Q526" s="1"/>
      <c r="R526" s="1"/>
      <c r="S526" s="1"/>
      <c r="T526" s="1"/>
      <c r="U526" s="1"/>
      <c r="V526" s="1"/>
      <c r="W526" s="1"/>
      <c r="X526" s="1"/>
      <c r="Y526" s="1"/>
      <c r="Z526" s="1"/>
    </row>
    <row r="527" spans="1:26" ht="12.75" customHeight="1" x14ac:dyDescent="0.15">
      <c r="A527"/>
      <c r="B527" s="366"/>
      <c r="C527" s="212"/>
      <c r="D527" s="21"/>
      <c r="E527" s="31"/>
      <c r="F527" s="26"/>
      <c r="G527" s="26"/>
      <c r="H527" s="117"/>
      <c r="I527" s="352"/>
      <c r="J527" s="11"/>
      <c r="K527" s="1"/>
      <c r="L527" s="133"/>
      <c r="M527" s="133"/>
      <c r="N527" s="133"/>
      <c r="O527" s="133"/>
      <c r="P527" s="133"/>
      <c r="Q527" s="1"/>
      <c r="R527" s="1"/>
      <c r="S527" s="1"/>
      <c r="T527" s="1"/>
      <c r="U527" s="1"/>
      <c r="V527" s="1"/>
      <c r="W527" s="1"/>
      <c r="X527" s="1"/>
      <c r="Y527" s="1"/>
      <c r="Z527" s="1"/>
    </row>
    <row r="528" spans="1:26" ht="12.75" customHeight="1" x14ac:dyDescent="0.15">
      <c r="A528"/>
      <c r="B528" s="366"/>
      <c r="C528" s="344" t="s">
        <v>358</v>
      </c>
      <c r="D528" s="345"/>
      <c r="E528" s="22" t="s">
        <v>490</v>
      </c>
      <c r="F528" s="18">
        <v>7</v>
      </c>
      <c r="G528" s="18">
        <f>IFERROR(VLOOKUP(E528,AnswerCTBL,2,FALSE),0)</f>
        <v>0.2</v>
      </c>
      <c r="H528" s="104"/>
      <c r="I528" s="350"/>
      <c r="J528" s="11"/>
      <c r="K528" s="1"/>
      <c r="L528" s="133"/>
      <c r="M528" s="133"/>
      <c r="N528" s="133"/>
      <c r="O528" s="133"/>
      <c r="P528" s="133"/>
      <c r="Q528" s="1"/>
      <c r="R528" s="1"/>
      <c r="S528" s="1"/>
      <c r="T528" s="1"/>
      <c r="U528" s="1"/>
      <c r="V528" s="1"/>
      <c r="W528" s="1"/>
      <c r="X528" s="1"/>
      <c r="Y528" s="1"/>
      <c r="Z528" s="1"/>
    </row>
    <row r="529" spans="1:26" ht="12.75" customHeight="1" x14ac:dyDescent="0.15">
      <c r="A529"/>
      <c r="B529" s="366"/>
      <c r="C529" s="209" t="s">
        <v>370</v>
      </c>
      <c r="D529" s="20" t="s">
        <v>306</v>
      </c>
      <c r="E529" s="29"/>
      <c r="F529" s="24"/>
      <c r="G529" s="24"/>
      <c r="H529" s="118"/>
      <c r="I529" s="351"/>
      <c r="J529" s="11"/>
      <c r="K529" s="1"/>
      <c r="L529" s="133"/>
      <c r="M529" s="133"/>
      <c r="N529" s="133"/>
      <c r="O529" s="133"/>
      <c r="P529" s="133"/>
      <c r="Q529" s="1"/>
      <c r="R529" s="1"/>
      <c r="S529" s="1"/>
      <c r="T529" s="1"/>
      <c r="U529" s="1"/>
      <c r="V529" s="1"/>
      <c r="W529" s="1"/>
      <c r="X529" s="1"/>
      <c r="Y529" s="1"/>
      <c r="Z529" s="1"/>
    </row>
    <row r="530" spans="1:26" ht="42" x14ac:dyDescent="0.15">
      <c r="A530"/>
      <c r="B530" s="366"/>
      <c r="C530" s="210" t="s">
        <v>370</v>
      </c>
      <c r="D530" s="19" t="s">
        <v>307</v>
      </c>
      <c r="E530" s="30"/>
      <c r="F530" s="25"/>
      <c r="G530" s="25"/>
      <c r="H530" s="116"/>
      <c r="I530" s="351"/>
      <c r="J530" s="11"/>
      <c r="K530" s="1"/>
      <c r="L530" s="133"/>
      <c r="M530" s="133"/>
      <c r="N530" s="133"/>
      <c r="O530" s="133"/>
      <c r="P530" s="133"/>
      <c r="Q530" s="1"/>
      <c r="R530" s="1"/>
      <c r="S530" s="1"/>
      <c r="T530" s="1"/>
      <c r="U530" s="1"/>
      <c r="V530" s="1"/>
      <c r="W530" s="1"/>
      <c r="X530" s="1"/>
      <c r="Y530" s="1"/>
      <c r="Z530" s="1"/>
    </row>
    <row r="531" spans="1:26" ht="28" x14ac:dyDescent="0.15">
      <c r="A531"/>
      <c r="B531" s="366"/>
      <c r="C531" s="210" t="s">
        <v>370</v>
      </c>
      <c r="D531" s="19" t="s">
        <v>308</v>
      </c>
      <c r="E531" s="30"/>
      <c r="F531" s="25"/>
      <c r="G531" s="25"/>
      <c r="H531" s="116"/>
      <c r="I531" s="351"/>
      <c r="J531" s="11"/>
      <c r="K531" s="1"/>
      <c r="L531" s="133"/>
      <c r="M531" s="133"/>
      <c r="N531" s="133"/>
      <c r="O531" s="133"/>
      <c r="P531" s="133"/>
      <c r="Q531" s="1"/>
      <c r="R531" s="1"/>
      <c r="S531" s="1"/>
      <c r="T531" s="1"/>
      <c r="U531" s="1"/>
      <c r="V531" s="1"/>
      <c r="W531" s="1"/>
      <c r="X531" s="1"/>
      <c r="Y531" s="1"/>
      <c r="Z531" s="1"/>
    </row>
    <row r="532" spans="1:26" ht="12.75" customHeight="1" x14ac:dyDescent="0.15">
      <c r="A532"/>
      <c r="B532" s="368"/>
      <c r="C532" s="212"/>
      <c r="D532" s="21"/>
      <c r="E532" s="31"/>
      <c r="F532" s="26"/>
      <c r="G532" s="26"/>
      <c r="H532" s="117"/>
      <c r="I532" s="352"/>
      <c r="J532" s="11"/>
      <c r="K532" s="1"/>
      <c r="L532" s="133"/>
      <c r="M532" s="133"/>
      <c r="N532" s="133"/>
      <c r="O532" s="133"/>
      <c r="P532" s="133"/>
      <c r="Q532" s="1"/>
      <c r="R532" s="1"/>
      <c r="S532" s="1"/>
      <c r="T532" s="1"/>
      <c r="U532" s="1"/>
      <c r="V532" s="1"/>
      <c r="W532" s="1"/>
      <c r="X532" s="1"/>
      <c r="Y532" s="1"/>
      <c r="Z532" s="1"/>
    </row>
    <row r="533" spans="1:26" ht="12.75" customHeight="1" x14ac:dyDescent="0.15">
      <c r="A533"/>
      <c r="B533" s="460" t="s">
        <v>309</v>
      </c>
      <c r="C533" s="461"/>
      <c r="D533" s="462"/>
      <c r="E533" s="88" t="s">
        <v>371</v>
      </c>
      <c r="F533" s="88"/>
      <c r="G533" s="88"/>
      <c r="H533" s="126"/>
      <c r="I533" s="87" t="s">
        <v>60</v>
      </c>
      <c r="J533" s="87" t="s">
        <v>368</v>
      </c>
      <c r="K533" s="1"/>
      <c r="L533" s="133"/>
      <c r="M533" s="133"/>
      <c r="N533" s="133"/>
      <c r="O533" s="133"/>
      <c r="P533" s="133"/>
      <c r="Q533" s="1"/>
      <c r="R533" s="1"/>
      <c r="S533" s="1"/>
      <c r="T533" s="1"/>
      <c r="U533" s="1"/>
      <c r="V533" s="1"/>
      <c r="W533" s="1"/>
      <c r="X533" s="1"/>
      <c r="Y533" s="1"/>
      <c r="Z533" s="1"/>
    </row>
    <row r="534" spans="1:26" ht="12.75" customHeight="1" x14ac:dyDescent="0.15">
      <c r="A534"/>
      <c r="B534" s="365" t="s">
        <v>310</v>
      </c>
      <c r="C534" s="347" t="s">
        <v>359</v>
      </c>
      <c r="D534" s="348"/>
      <c r="E534" s="5" t="s">
        <v>490</v>
      </c>
      <c r="F534" s="18">
        <v>8</v>
      </c>
      <c r="G534" s="18">
        <f>IFERROR(VLOOKUP(E534,AnswerCTBL,2,FALSE),0)</f>
        <v>0.2</v>
      </c>
      <c r="H534" s="104">
        <f>IFERROR(AVERAGE(G534,G540),0)</f>
        <v>0.2</v>
      </c>
      <c r="I534" s="350"/>
      <c r="J534" s="384">
        <f>SUM(H534,H545,H558)</f>
        <v>0.4</v>
      </c>
      <c r="K534" s="1"/>
      <c r="L534" s="133"/>
      <c r="M534" s="133"/>
      <c r="N534" s="133"/>
      <c r="O534" s="133"/>
      <c r="P534" s="133"/>
      <c r="Q534" s="1"/>
      <c r="R534" s="1"/>
      <c r="S534" s="1"/>
      <c r="T534" s="1"/>
      <c r="U534" s="1"/>
      <c r="V534" s="1"/>
      <c r="W534" s="1"/>
      <c r="X534" s="1"/>
      <c r="Y534" s="1"/>
      <c r="Z534" s="1"/>
    </row>
    <row r="535" spans="1:26" ht="12.75" customHeight="1" x14ac:dyDescent="0.15">
      <c r="A535"/>
      <c r="B535" s="366"/>
      <c r="C535" s="209" t="s">
        <v>370</v>
      </c>
      <c r="D535" s="20" t="s">
        <v>311</v>
      </c>
      <c r="E535" s="29"/>
      <c r="F535" s="24"/>
      <c r="G535" s="24"/>
      <c r="H535" s="118"/>
      <c r="I535" s="351"/>
      <c r="J535" s="385"/>
      <c r="K535" s="1"/>
      <c r="L535" s="133"/>
      <c r="M535" s="133"/>
      <c r="N535" s="133"/>
      <c r="O535" s="133"/>
      <c r="P535" s="133"/>
      <c r="Q535" s="1"/>
      <c r="R535" s="1"/>
      <c r="S535" s="1"/>
      <c r="T535" s="1"/>
      <c r="U535" s="1"/>
      <c r="V535" s="1"/>
      <c r="W535" s="1"/>
      <c r="X535" s="1"/>
      <c r="Y535" s="1"/>
      <c r="Z535" s="1"/>
    </row>
    <row r="536" spans="1:26" ht="12.75" customHeight="1" x14ac:dyDescent="0.15">
      <c r="A536"/>
      <c r="B536" s="366"/>
      <c r="C536" s="210" t="s">
        <v>370</v>
      </c>
      <c r="D536" s="19" t="s">
        <v>312</v>
      </c>
      <c r="E536" s="30"/>
      <c r="F536" s="25"/>
      <c r="G536" s="25"/>
      <c r="H536" s="116"/>
      <c r="I536" s="351"/>
      <c r="J536" s="385"/>
      <c r="K536" s="1"/>
      <c r="L536" s="133"/>
      <c r="M536" s="133"/>
      <c r="N536" s="133"/>
      <c r="O536" s="133"/>
      <c r="P536" s="133"/>
      <c r="Q536" s="1"/>
      <c r="R536" s="1"/>
      <c r="S536" s="1"/>
      <c r="T536" s="1"/>
      <c r="U536" s="1"/>
      <c r="V536" s="1"/>
      <c r="W536" s="1"/>
      <c r="X536" s="1"/>
      <c r="Y536" s="1"/>
      <c r="Z536" s="1"/>
    </row>
    <row r="537" spans="1:26" ht="12.75" customHeight="1" x14ac:dyDescent="0.15">
      <c r="A537"/>
      <c r="B537" s="366"/>
      <c r="C537" s="210" t="s">
        <v>370</v>
      </c>
      <c r="D537" s="19" t="s">
        <v>313</v>
      </c>
      <c r="E537" s="30"/>
      <c r="F537" s="25"/>
      <c r="G537" s="25"/>
      <c r="H537" s="116"/>
      <c r="I537" s="351"/>
      <c r="J537" s="385"/>
      <c r="K537" s="1"/>
      <c r="L537" s="133"/>
      <c r="M537" s="133"/>
      <c r="N537" s="133"/>
      <c r="O537" s="133"/>
      <c r="P537" s="133"/>
      <c r="Q537" s="1"/>
      <c r="R537" s="1"/>
      <c r="S537" s="1"/>
      <c r="T537" s="1"/>
      <c r="U537" s="1"/>
      <c r="V537" s="1"/>
      <c r="W537" s="1"/>
      <c r="X537" s="1"/>
      <c r="Y537" s="1"/>
      <c r="Z537" s="1"/>
    </row>
    <row r="538" spans="1:26" ht="12.75" customHeight="1" x14ac:dyDescent="0.15">
      <c r="A538"/>
      <c r="B538" s="366"/>
      <c r="C538" s="210" t="s">
        <v>370</v>
      </c>
      <c r="D538" s="19" t="s">
        <v>314</v>
      </c>
      <c r="E538" s="30"/>
      <c r="F538" s="25"/>
      <c r="G538" s="25"/>
      <c r="H538" s="116"/>
      <c r="I538" s="351"/>
      <c r="J538" s="387"/>
      <c r="K538" s="1"/>
      <c r="L538" s="133"/>
      <c r="M538" s="133"/>
      <c r="N538" s="133"/>
      <c r="O538" s="133"/>
      <c r="P538" s="133"/>
      <c r="Q538" s="1"/>
      <c r="R538" s="1"/>
      <c r="S538" s="1"/>
      <c r="T538" s="1"/>
      <c r="U538" s="1"/>
      <c r="V538" s="1"/>
      <c r="W538" s="1"/>
      <c r="X538" s="1"/>
      <c r="Y538" s="1"/>
      <c r="Z538" s="1"/>
    </row>
    <row r="539" spans="1:26" ht="12.75" customHeight="1" x14ac:dyDescent="0.15">
      <c r="A539"/>
      <c r="B539" s="366"/>
      <c r="C539" s="212"/>
      <c r="D539" s="21"/>
      <c r="E539" s="31"/>
      <c r="F539" s="26"/>
      <c r="G539" s="26"/>
      <c r="H539" s="117"/>
      <c r="I539" s="352"/>
      <c r="J539" s="11"/>
      <c r="K539" s="1"/>
      <c r="L539" s="133"/>
      <c r="M539" s="133"/>
      <c r="N539" s="133"/>
      <c r="O539" s="133"/>
      <c r="P539" s="133"/>
      <c r="Q539" s="1"/>
      <c r="R539" s="1"/>
      <c r="S539" s="1"/>
      <c r="T539" s="1"/>
      <c r="U539" s="1"/>
      <c r="V539" s="1"/>
      <c r="W539" s="1"/>
      <c r="X539" s="1"/>
      <c r="Y539" s="1"/>
      <c r="Z539" s="1"/>
    </row>
    <row r="540" spans="1:26" ht="12.75" customHeight="1" x14ac:dyDescent="0.15">
      <c r="A540"/>
      <c r="B540" s="366"/>
      <c r="C540" s="344" t="s">
        <v>360</v>
      </c>
      <c r="D540" s="345"/>
      <c r="E540" s="22" t="s">
        <v>490</v>
      </c>
      <c r="F540" s="18">
        <v>9</v>
      </c>
      <c r="G540" s="18">
        <f>IFERROR(VLOOKUP(E540,AnswerCTBL,2,FALSE),0)</f>
        <v>0.2</v>
      </c>
      <c r="H540" s="104"/>
      <c r="I540" s="350"/>
      <c r="J540" s="11"/>
      <c r="K540" s="1"/>
      <c r="L540" s="133"/>
      <c r="M540" s="133"/>
      <c r="N540" s="133"/>
      <c r="O540" s="133"/>
      <c r="P540" s="133"/>
      <c r="Q540" s="1"/>
      <c r="R540" s="1"/>
      <c r="S540" s="1"/>
      <c r="T540" s="1"/>
      <c r="U540" s="1"/>
      <c r="V540" s="1"/>
      <c r="W540" s="1"/>
      <c r="X540" s="1"/>
      <c r="Y540" s="1"/>
      <c r="Z540" s="1"/>
    </row>
    <row r="541" spans="1:26" ht="12.75" customHeight="1" x14ac:dyDescent="0.15">
      <c r="A541"/>
      <c r="B541" s="366"/>
      <c r="C541" s="209" t="s">
        <v>370</v>
      </c>
      <c r="D541" s="20" t="s">
        <v>315</v>
      </c>
      <c r="E541" s="29"/>
      <c r="F541" s="24"/>
      <c r="G541" s="24"/>
      <c r="H541" s="118"/>
      <c r="I541" s="351"/>
      <c r="J541" s="11"/>
      <c r="K541" s="1"/>
      <c r="L541" s="133"/>
      <c r="M541" s="133"/>
      <c r="N541" s="133"/>
      <c r="O541" s="133"/>
      <c r="P541" s="133"/>
      <c r="Q541" s="1"/>
      <c r="R541" s="1"/>
      <c r="S541" s="1"/>
      <c r="T541" s="1"/>
      <c r="U541" s="1"/>
      <c r="V541" s="1"/>
      <c r="W541" s="1"/>
      <c r="X541" s="1"/>
      <c r="Y541" s="1"/>
      <c r="Z541" s="1"/>
    </row>
    <row r="542" spans="1:26" ht="12.75" customHeight="1" x14ac:dyDescent="0.15">
      <c r="A542"/>
      <c r="B542" s="366"/>
      <c r="C542" s="210" t="s">
        <v>370</v>
      </c>
      <c r="D542" s="19" t="s">
        <v>316</v>
      </c>
      <c r="E542" s="30"/>
      <c r="F542" s="25"/>
      <c r="G542" s="25"/>
      <c r="H542" s="116"/>
      <c r="I542" s="351"/>
      <c r="J542" s="11"/>
      <c r="K542" s="1"/>
      <c r="L542" s="133"/>
      <c r="M542" s="133"/>
      <c r="N542" s="133"/>
      <c r="O542" s="133"/>
      <c r="P542" s="133"/>
      <c r="Q542" s="1"/>
      <c r="R542" s="1"/>
      <c r="S542" s="1"/>
      <c r="T542" s="1"/>
      <c r="U542" s="1"/>
      <c r="V542" s="1"/>
      <c r="W542" s="1"/>
      <c r="X542" s="1"/>
      <c r="Y542" s="1"/>
      <c r="Z542" s="1"/>
    </row>
    <row r="543" spans="1:26" ht="12.75" customHeight="1" x14ac:dyDescent="0.15">
      <c r="A543"/>
      <c r="B543" s="368"/>
      <c r="C543" s="212"/>
      <c r="D543" s="21"/>
      <c r="E543" s="31"/>
      <c r="F543" s="26"/>
      <c r="G543" s="26"/>
      <c r="H543" s="117"/>
      <c r="I543" s="352"/>
      <c r="J543" s="11"/>
      <c r="K543" s="1"/>
      <c r="L543" s="133"/>
      <c r="M543" s="133"/>
      <c r="N543" s="133"/>
      <c r="O543" s="133"/>
      <c r="P543" s="133"/>
      <c r="Q543" s="1"/>
      <c r="R543" s="1"/>
      <c r="S543" s="1"/>
      <c r="T543" s="1"/>
      <c r="U543" s="1"/>
      <c r="V543" s="1"/>
      <c r="W543" s="1"/>
      <c r="X543" s="1"/>
      <c r="Y543" s="1"/>
      <c r="Z543" s="1"/>
    </row>
    <row r="544" spans="1:26" ht="12.75" customHeight="1" x14ac:dyDescent="0.15">
      <c r="A544"/>
      <c r="B544" s="362"/>
      <c r="C544" s="363"/>
      <c r="D544" s="363"/>
      <c r="E544" s="363"/>
      <c r="F544" s="363"/>
      <c r="G544" s="363"/>
      <c r="H544" s="363"/>
      <c r="I544" s="364"/>
      <c r="J544" s="11"/>
      <c r="K544" s="1"/>
      <c r="L544" s="133"/>
      <c r="M544" s="133"/>
      <c r="N544" s="133"/>
      <c r="O544" s="133"/>
      <c r="P544" s="133"/>
      <c r="Q544" s="1"/>
      <c r="R544" s="1"/>
      <c r="S544" s="1"/>
      <c r="T544" s="1"/>
      <c r="U544" s="1"/>
      <c r="V544" s="1"/>
      <c r="W544" s="1"/>
      <c r="X544" s="1"/>
      <c r="Y544" s="1"/>
      <c r="Z544" s="1"/>
    </row>
    <row r="545" spans="1:26" ht="12.75" customHeight="1" x14ac:dyDescent="0.15">
      <c r="A545"/>
      <c r="B545" s="365" t="s">
        <v>317</v>
      </c>
      <c r="C545" s="349" t="s">
        <v>318</v>
      </c>
      <c r="D545" s="348"/>
      <c r="E545" s="5" t="s">
        <v>366</v>
      </c>
      <c r="F545" s="18">
        <v>10</v>
      </c>
      <c r="G545" s="18">
        <f>IFERROR(VLOOKUP(E545,AnswerGTBL,2,FALSE),0)</f>
        <v>0</v>
      </c>
      <c r="H545" s="104">
        <f>IFERROR(AVERAGE(G545,G550),0)</f>
        <v>0.1</v>
      </c>
      <c r="I545" s="350"/>
      <c r="J545" s="11"/>
      <c r="K545" s="1"/>
      <c r="L545" s="133"/>
      <c r="M545" s="133"/>
      <c r="N545" s="133"/>
      <c r="O545" s="133"/>
      <c r="P545" s="133"/>
      <c r="Q545" s="1"/>
      <c r="R545" s="1"/>
      <c r="S545" s="1"/>
      <c r="T545" s="1"/>
      <c r="U545" s="1"/>
      <c r="V545" s="1"/>
      <c r="W545" s="1"/>
      <c r="X545" s="1"/>
      <c r="Y545" s="1"/>
      <c r="Z545" s="1"/>
    </row>
    <row r="546" spans="1:26" ht="12.75" customHeight="1" x14ac:dyDescent="0.15">
      <c r="A546"/>
      <c r="B546" s="366"/>
      <c r="C546" s="209" t="s">
        <v>370</v>
      </c>
      <c r="D546" s="20" t="s">
        <v>319</v>
      </c>
      <c r="E546" s="29"/>
      <c r="F546" s="24"/>
      <c r="G546" s="24"/>
      <c r="H546" s="118"/>
      <c r="I546" s="351"/>
      <c r="J546" s="11"/>
      <c r="K546" s="1"/>
      <c r="L546" s="133"/>
      <c r="M546" s="133"/>
      <c r="N546" s="133"/>
      <c r="O546" s="133"/>
      <c r="P546" s="133"/>
      <c r="Q546" s="1"/>
      <c r="R546" s="1"/>
      <c r="S546" s="1"/>
      <c r="T546" s="1"/>
      <c r="U546" s="1"/>
      <c r="V546" s="1"/>
      <c r="W546" s="1"/>
      <c r="X546" s="1"/>
      <c r="Y546" s="1"/>
      <c r="Z546" s="1"/>
    </row>
    <row r="547" spans="1:26" ht="12.75" customHeight="1" x14ac:dyDescent="0.15">
      <c r="A547"/>
      <c r="B547" s="366"/>
      <c r="C547" s="210" t="s">
        <v>370</v>
      </c>
      <c r="D547" s="19" t="s">
        <v>320</v>
      </c>
      <c r="E547" s="30"/>
      <c r="F547" s="25"/>
      <c r="G547" s="25"/>
      <c r="H547" s="116"/>
      <c r="I547" s="351"/>
      <c r="J547" s="11"/>
      <c r="K547" s="1"/>
      <c r="L547" s="133"/>
      <c r="M547" s="133"/>
      <c r="N547" s="133"/>
      <c r="O547" s="133"/>
      <c r="P547" s="133"/>
      <c r="Q547" s="1"/>
      <c r="R547" s="1"/>
      <c r="S547" s="1"/>
      <c r="T547" s="1"/>
      <c r="U547" s="1"/>
      <c r="V547" s="1"/>
      <c r="W547" s="1"/>
      <c r="X547" s="1"/>
      <c r="Y547" s="1"/>
      <c r="Z547" s="1"/>
    </row>
    <row r="548" spans="1:26" ht="12.75" customHeight="1" x14ac:dyDescent="0.15">
      <c r="A548"/>
      <c r="B548" s="366"/>
      <c r="C548" s="210" t="s">
        <v>370</v>
      </c>
      <c r="D548" s="19" t="s">
        <v>321</v>
      </c>
      <c r="E548" s="30"/>
      <c r="F548" s="25"/>
      <c r="G548" s="25"/>
      <c r="H548" s="116"/>
      <c r="I548" s="351"/>
      <c r="J548" s="11"/>
      <c r="K548" s="1"/>
      <c r="L548" s="133"/>
      <c r="M548" s="133"/>
      <c r="N548" s="133"/>
      <c r="O548" s="133"/>
      <c r="P548" s="133"/>
      <c r="Q548" s="1"/>
      <c r="R548" s="1"/>
      <c r="S548" s="1"/>
      <c r="T548" s="1"/>
      <c r="U548" s="1"/>
      <c r="V548" s="1"/>
      <c r="W548" s="1"/>
      <c r="X548" s="1"/>
      <c r="Y548" s="1"/>
      <c r="Z548" s="1"/>
    </row>
    <row r="549" spans="1:26" ht="12.75" customHeight="1" x14ac:dyDescent="0.15">
      <c r="A549"/>
      <c r="B549" s="366"/>
      <c r="C549" s="212"/>
      <c r="D549" s="21"/>
      <c r="E549" s="31"/>
      <c r="F549" s="26"/>
      <c r="G549" s="26"/>
      <c r="H549" s="117"/>
      <c r="I549" s="352"/>
      <c r="J549" s="11"/>
      <c r="K549" s="1"/>
      <c r="L549" s="133"/>
      <c r="M549" s="133"/>
      <c r="N549" s="133"/>
      <c r="O549" s="133"/>
      <c r="P549" s="133"/>
      <c r="Q549" s="1"/>
      <c r="R549" s="1"/>
      <c r="S549" s="1"/>
      <c r="T549" s="1"/>
      <c r="U549" s="1"/>
      <c r="V549" s="1"/>
      <c r="W549" s="1"/>
      <c r="X549" s="1"/>
      <c r="Y549" s="1"/>
      <c r="Z549" s="1"/>
    </row>
    <row r="550" spans="1:26" ht="12.75" customHeight="1" x14ac:dyDescent="0.15">
      <c r="A550"/>
      <c r="B550" s="366"/>
      <c r="C550" s="344" t="s">
        <v>361</v>
      </c>
      <c r="D550" s="345"/>
      <c r="E550" s="22" t="s">
        <v>490</v>
      </c>
      <c r="F550" s="18">
        <v>11</v>
      </c>
      <c r="G550" s="18">
        <f>IFERROR(VLOOKUP(E550,AnswerCTBL,2,FALSE),0)</f>
        <v>0.2</v>
      </c>
      <c r="H550" s="104"/>
      <c r="I550" s="350"/>
      <c r="J550" s="11"/>
      <c r="K550" s="1"/>
      <c r="L550" s="133"/>
      <c r="M550" s="133"/>
      <c r="N550" s="133"/>
      <c r="O550" s="133"/>
      <c r="P550" s="133"/>
      <c r="Q550" s="1"/>
      <c r="R550" s="1"/>
      <c r="S550" s="1"/>
      <c r="T550" s="1"/>
      <c r="U550" s="1"/>
      <c r="V550" s="1"/>
      <c r="W550" s="1"/>
      <c r="X550" s="1"/>
      <c r="Y550" s="1"/>
      <c r="Z550" s="1"/>
    </row>
    <row r="551" spans="1:26" ht="28" x14ac:dyDescent="0.15">
      <c r="A551"/>
      <c r="B551" s="366"/>
      <c r="C551" s="209" t="s">
        <v>370</v>
      </c>
      <c r="D551" s="20" t="s">
        <v>322</v>
      </c>
      <c r="E551" s="29"/>
      <c r="F551" s="24"/>
      <c r="G551" s="24"/>
      <c r="H551" s="118"/>
      <c r="I551" s="351"/>
      <c r="J551" s="11"/>
      <c r="K551" s="1"/>
      <c r="L551" s="133"/>
      <c r="M551" s="133"/>
      <c r="N551" s="133"/>
      <c r="O551" s="133"/>
      <c r="P551" s="133"/>
      <c r="Q551" s="1"/>
      <c r="R551" s="1"/>
      <c r="S551" s="1"/>
      <c r="T551" s="1"/>
      <c r="U551" s="1"/>
      <c r="V551" s="1"/>
      <c r="W551" s="1"/>
      <c r="X551" s="1"/>
      <c r="Y551" s="1"/>
      <c r="Z551" s="1"/>
    </row>
    <row r="552" spans="1:26" ht="28" x14ac:dyDescent="0.15">
      <c r="A552"/>
      <c r="B552" s="366"/>
      <c r="C552" s="210" t="s">
        <v>370</v>
      </c>
      <c r="D552" s="19" t="s">
        <v>323</v>
      </c>
      <c r="E552" s="30"/>
      <c r="F552" s="25"/>
      <c r="G552" s="25"/>
      <c r="H552" s="116"/>
      <c r="I552" s="351"/>
      <c r="J552" s="11"/>
      <c r="K552" s="1"/>
      <c r="L552" s="133"/>
      <c r="M552" s="133"/>
      <c r="N552" s="133"/>
      <c r="O552" s="133"/>
      <c r="P552" s="133"/>
      <c r="Q552" s="1"/>
      <c r="R552" s="1"/>
      <c r="S552" s="1"/>
      <c r="T552" s="1"/>
      <c r="U552" s="1"/>
      <c r="V552" s="1"/>
      <c r="W552" s="1"/>
      <c r="X552" s="1"/>
      <c r="Y552" s="1"/>
      <c r="Z552" s="1"/>
    </row>
    <row r="553" spans="1:26" x14ac:dyDescent="0.15">
      <c r="A553"/>
      <c r="B553" s="366"/>
      <c r="C553" s="210" t="s">
        <v>370</v>
      </c>
      <c r="D553" s="19" t="s">
        <v>324</v>
      </c>
      <c r="E553" s="30"/>
      <c r="F553" s="25"/>
      <c r="G553" s="25"/>
      <c r="H553" s="116"/>
      <c r="I553" s="351"/>
      <c r="J553" s="11"/>
      <c r="K553" s="1"/>
      <c r="L553" s="133"/>
      <c r="M553" s="133"/>
      <c r="N553" s="133"/>
      <c r="O553" s="133"/>
      <c r="P553" s="133"/>
      <c r="Q553" s="1"/>
      <c r="R553" s="1"/>
      <c r="S553" s="1"/>
      <c r="T553" s="1"/>
      <c r="U553" s="1"/>
      <c r="V553" s="1"/>
      <c r="W553" s="1"/>
      <c r="X553" s="1"/>
      <c r="Y553" s="1"/>
      <c r="Z553" s="1"/>
    </row>
    <row r="554" spans="1:26" ht="28" x14ac:dyDescent="0.15">
      <c r="A554"/>
      <c r="B554" s="366"/>
      <c r="C554" s="210" t="s">
        <v>370</v>
      </c>
      <c r="D554" s="19" t="s">
        <v>325</v>
      </c>
      <c r="E554" s="30"/>
      <c r="F554" s="25"/>
      <c r="G554" s="25"/>
      <c r="H554" s="116"/>
      <c r="I554" s="351"/>
      <c r="J554" s="11"/>
      <c r="K554" s="1"/>
      <c r="L554" s="133"/>
      <c r="M554" s="133"/>
      <c r="N554" s="133"/>
      <c r="O554" s="133"/>
      <c r="P554" s="133"/>
      <c r="Q554" s="1"/>
      <c r="R554" s="1"/>
      <c r="S554" s="1"/>
      <c r="T554" s="1"/>
      <c r="U554" s="1"/>
      <c r="V554" s="1"/>
      <c r="W554" s="1"/>
      <c r="X554" s="1"/>
      <c r="Y554" s="1"/>
      <c r="Z554" s="1"/>
    </row>
    <row r="555" spans="1:26" ht="28" x14ac:dyDescent="0.15">
      <c r="A555"/>
      <c r="B555" s="366"/>
      <c r="C555" s="210" t="s">
        <v>370</v>
      </c>
      <c r="D555" s="19" t="s">
        <v>326</v>
      </c>
      <c r="E555" s="30"/>
      <c r="F555" s="25"/>
      <c r="G555" s="25"/>
      <c r="H555" s="116"/>
      <c r="I555" s="351"/>
      <c r="J555" s="11"/>
      <c r="K555" s="1"/>
      <c r="L555" s="133"/>
      <c r="M555" s="133"/>
      <c r="N555" s="133"/>
      <c r="O555" s="133"/>
      <c r="P555" s="133"/>
      <c r="Q555" s="1"/>
      <c r="R555" s="1"/>
      <c r="S555" s="1"/>
      <c r="T555" s="1"/>
      <c r="U555" s="1"/>
      <c r="V555" s="1"/>
      <c r="W555" s="1"/>
      <c r="X555" s="1"/>
      <c r="Y555" s="1"/>
      <c r="Z555" s="1"/>
    </row>
    <row r="556" spans="1:26" ht="12.75" customHeight="1" x14ac:dyDescent="0.15">
      <c r="A556"/>
      <c r="B556" s="368"/>
      <c r="C556" s="212"/>
      <c r="D556" s="21"/>
      <c r="E556" s="31"/>
      <c r="F556" s="26"/>
      <c r="G556" s="26"/>
      <c r="H556" s="117"/>
      <c r="I556" s="352"/>
      <c r="J556" s="11"/>
      <c r="K556" s="1"/>
      <c r="L556" s="133"/>
      <c r="M556" s="133"/>
      <c r="N556" s="133"/>
      <c r="O556" s="133"/>
      <c r="P556" s="133"/>
      <c r="Q556" s="1"/>
      <c r="R556" s="1"/>
      <c r="S556" s="1"/>
      <c r="T556" s="1"/>
      <c r="U556" s="1"/>
      <c r="V556" s="1"/>
      <c r="W556" s="1"/>
      <c r="X556" s="1"/>
      <c r="Y556" s="1"/>
      <c r="Z556" s="1"/>
    </row>
    <row r="557" spans="1:26" ht="12.75" customHeight="1" x14ac:dyDescent="0.15">
      <c r="A557"/>
      <c r="B557" s="362"/>
      <c r="C557" s="363"/>
      <c r="D557" s="363"/>
      <c r="E557" s="363"/>
      <c r="F557" s="363"/>
      <c r="G557" s="363"/>
      <c r="H557" s="363"/>
      <c r="I557" s="364"/>
      <c r="J557" s="11"/>
      <c r="K557" s="1"/>
      <c r="L557" s="133"/>
      <c r="M557" s="133"/>
      <c r="N557" s="133"/>
      <c r="O557" s="133"/>
      <c r="P557" s="133"/>
      <c r="Q557" s="1"/>
      <c r="R557" s="1"/>
      <c r="S557" s="1"/>
      <c r="T557" s="1"/>
      <c r="U557" s="1"/>
      <c r="V557" s="1"/>
      <c r="W557" s="1"/>
      <c r="X557" s="1"/>
      <c r="Y557" s="1"/>
      <c r="Z557" s="1"/>
    </row>
    <row r="558" spans="1:26" ht="12.75" customHeight="1" x14ac:dyDescent="0.15">
      <c r="A558"/>
      <c r="B558" s="365" t="s">
        <v>327</v>
      </c>
      <c r="C558" s="349" t="s">
        <v>0</v>
      </c>
      <c r="D558" s="348"/>
      <c r="E558" s="5" t="s">
        <v>494</v>
      </c>
      <c r="F558" s="18">
        <v>12</v>
      </c>
      <c r="G558" s="18">
        <f>IFERROR(VLOOKUP(E558,AnswerFTBL,2,FALSE),0)</f>
        <v>0.2</v>
      </c>
      <c r="H558" s="104">
        <f>IFERROR(AVERAGE(G558,G562),0)</f>
        <v>0.1</v>
      </c>
      <c r="I558" s="350"/>
      <c r="J558" s="11"/>
      <c r="K558" s="1"/>
      <c r="L558" s="133"/>
      <c r="M558" s="133"/>
      <c r="N558" s="133"/>
      <c r="O558" s="133"/>
      <c r="P558" s="133"/>
      <c r="Q558" s="1"/>
      <c r="R558" s="1"/>
      <c r="S558" s="1"/>
      <c r="T558" s="1"/>
      <c r="U558" s="1"/>
      <c r="V558" s="1"/>
      <c r="W558" s="1"/>
      <c r="X558" s="1"/>
      <c r="Y558" s="1"/>
      <c r="Z558" s="1"/>
    </row>
    <row r="559" spans="1:26" ht="12.75" customHeight="1" x14ac:dyDescent="0.15">
      <c r="A559"/>
      <c r="B559" s="366"/>
      <c r="C559" s="209" t="s">
        <v>370</v>
      </c>
      <c r="D559" s="20" t="s">
        <v>1</v>
      </c>
      <c r="E559" s="29"/>
      <c r="F559" s="24"/>
      <c r="G559" s="24"/>
      <c r="H559" s="118"/>
      <c r="I559" s="351"/>
      <c r="J559" s="11"/>
      <c r="K559" s="1"/>
      <c r="L559" s="133"/>
      <c r="M559" s="133"/>
      <c r="N559" s="133"/>
      <c r="O559" s="133"/>
      <c r="P559" s="133"/>
      <c r="Q559" s="1"/>
      <c r="R559" s="1"/>
      <c r="S559" s="1"/>
      <c r="T559" s="1"/>
      <c r="U559" s="1"/>
      <c r="V559" s="1"/>
      <c r="W559" s="1"/>
      <c r="X559" s="1"/>
      <c r="Y559" s="1"/>
      <c r="Z559" s="1"/>
    </row>
    <row r="560" spans="1:26" ht="12.75" customHeight="1" x14ac:dyDescent="0.15">
      <c r="A560"/>
      <c r="B560" s="366"/>
      <c r="C560" s="210" t="s">
        <v>370</v>
      </c>
      <c r="D560" s="19" t="s">
        <v>2</v>
      </c>
      <c r="E560" s="30"/>
      <c r="F560" s="25"/>
      <c r="G560" s="25"/>
      <c r="H560" s="116"/>
      <c r="I560" s="351"/>
      <c r="J560" s="11"/>
      <c r="K560" s="1"/>
      <c r="L560" s="133"/>
      <c r="M560" s="133"/>
      <c r="N560" s="133"/>
      <c r="O560" s="133"/>
      <c r="P560" s="133"/>
      <c r="Q560" s="1"/>
      <c r="R560" s="1"/>
      <c r="S560" s="1"/>
      <c r="T560" s="1"/>
      <c r="U560" s="1"/>
      <c r="V560" s="1"/>
      <c r="W560" s="1"/>
      <c r="X560" s="1"/>
      <c r="Y560" s="1"/>
      <c r="Z560" s="1"/>
    </row>
    <row r="561" spans="1:26" ht="12.75" customHeight="1" x14ac:dyDescent="0.15">
      <c r="A561"/>
      <c r="B561" s="366"/>
      <c r="C561" s="212"/>
      <c r="D561" s="21"/>
      <c r="E561" s="31"/>
      <c r="F561" s="26"/>
      <c r="G561" s="26"/>
      <c r="H561" s="117"/>
      <c r="I561" s="352"/>
      <c r="J561" s="11"/>
      <c r="K561" s="1"/>
      <c r="L561" s="133"/>
      <c r="M561" s="133"/>
      <c r="N561" s="133"/>
      <c r="O561" s="133"/>
      <c r="P561" s="133"/>
      <c r="Q561" s="1"/>
      <c r="R561" s="1"/>
      <c r="S561" s="1"/>
      <c r="T561" s="1"/>
      <c r="U561" s="1"/>
      <c r="V561" s="1"/>
      <c r="W561" s="1"/>
      <c r="X561" s="1"/>
      <c r="Y561" s="1"/>
      <c r="Z561" s="1"/>
    </row>
    <row r="562" spans="1:26" ht="12.75" customHeight="1" x14ac:dyDescent="0.15">
      <c r="A562"/>
      <c r="B562" s="366"/>
      <c r="C562" s="346" t="s">
        <v>419</v>
      </c>
      <c r="D562" s="345"/>
      <c r="E562" s="22" t="s">
        <v>366</v>
      </c>
      <c r="F562" s="18">
        <v>13</v>
      </c>
      <c r="G562" s="18">
        <f>IFERROR(VLOOKUP(E562,AnswerGTBL,2,FALSE),0)</f>
        <v>0</v>
      </c>
      <c r="H562" s="104"/>
      <c r="I562" s="350"/>
      <c r="J562" s="11"/>
      <c r="K562" s="1"/>
      <c r="L562" s="133"/>
      <c r="M562" s="133"/>
      <c r="N562" s="133"/>
      <c r="O562" s="133"/>
      <c r="P562" s="133"/>
      <c r="Q562" s="1"/>
      <c r="R562" s="1"/>
      <c r="S562" s="1"/>
      <c r="T562" s="1"/>
      <c r="U562" s="1"/>
      <c r="V562" s="1"/>
      <c r="W562" s="1"/>
      <c r="X562" s="1"/>
      <c r="Y562" s="1"/>
      <c r="Z562" s="1"/>
    </row>
    <row r="563" spans="1:26" ht="12.75" customHeight="1" x14ac:dyDescent="0.15">
      <c r="A563"/>
      <c r="B563" s="366"/>
      <c r="C563" s="209" t="s">
        <v>370</v>
      </c>
      <c r="D563" s="20" t="s">
        <v>3</v>
      </c>
      <c r="E563" s="29"/>
      <c r="F563" s="24"/>
      <c r="G563" s="24"/>
      <c r="H563" s="118"/>
      <c r="I563" s="351"/>
      <c r="J563" s="11"/>
      <c r="K563" s="1"/>
      <c r="L563" s="133"/>
      <c r="M563" s="133"/>
      <c r="N563" s="133"/>
      <c r="O563" s="133"/>
      <c r="P563" s="133"/>
      <c r="Q563" s="1"/>
      <c r="R563" s="1"/>
      <c r="S563" s="1"/>
      <c r="T563" s="1"/>
      <c r="U563" s="1"/>
      <c r="V563" s="1"/>
      <c r="W563" s="1"/>
      <c r="X563" s="1"/>
      <c r="Y563" s="1"/>
      <c r="Z563" s="1"/>
    </row>
    <row r="564" spans="1:26" ht="12.75" customHeight="1" x14ac:dyDescent="0.15">
      <c r="A564"/>
      <c r="B564" s="366"/>
      <c r="C564" s="210" t="s">
        <v>370</v>
      </c>
      <c r="D564" s="19" t="s">
        <v>4</v>
      </c>
      <c r="E564" s="30"/>
      <c r="F564" s="25"/>
      <c r="G564" s="25"/>
      <c r="H564" s="116"/>
      <c r="I564" s="351"/>
      <c r="J564" s="11"/>
      <c r="K564" s="1"/>
      <c r="L564" s="133"/>
      <c r="M564" s="133"/>
      <c r="N564" s="133"/>
      <c r="O564" s="133"/>
      <c r="P564" s="133"/>
      <c r="Q564" s="1"/>
      <c r="R564" s="1"/>
      <c r="S564" s="1"/>
      <c r="T564" s="1"/>
      <c r="U564" s="1"/>
      <c r="V564" s="1"/>
      <c r="W564" s="1"/>
      <c r="X564" s="1"/>
      <c r="Y564" s="1"/>
      <c r="Z564" s="1"/>
    </row>
    <row r="565" spans="1:26" ht="12.75" customHeight="1" x14ac:dyDescent="0.15">
      <c r="A565"/>
      <c r="B565" s="366"/>
      <c r="C565" s="210" t="s">
        <v>370</v>
      </c>
      <c r="D565" s="19" t="s">
        <v>5</v>
      </c>
      <c r="E565" s="30"/>
      <c r="F565" s="25"/>
      <c r="G565" s="25"/>
      <c r="H565" s="116"/>
      <c r="I565" s="351"/>
      <c r="J565" s="11"/>
      <c r="K565" s="1"/>
      <c r="L565" s="133"/>
      <c r="M565" s="133"/>
      <c r="N565" s="133"/>
      <c r="O565" s="133"/>
      <c r="P565" s="133"/>
      <c r="Q565" s="1"/>
      <c r="R565" s="1"/>
      <c r="S565" s="1"/>
      <c r="T565" s="1"/>
      <c r="U565" s="1"/>
      <c r="V565" s="1"/>
      <c r="W565" s="1"/>
      <c r="X565" s="1"/>
      <c r="Y565" s="1"/>
      <c r="Z565" s="1"/>
    </row>
    <row r="566" spans="1:26" ht="28" x14ac:dyDescent="0.15">
      <c r="A566"/>
      <c r="B566" s="366"/>
      <c r="C566" s="210" t="s">
        <v>370</v>
      </c>
      <c r="D566" s="19" t="s">
        <v>6</v>
      </c>
      <c r="E566" s="30"/>
      <c r="F566" s="25"/>
      <c r="G566" s="25"/>
      <c r="H566" s="116"/>
      <c r="I566" s="351"/>
      <c r="J566" s="11"/>
      <c r="K566" s="1"/>
      <c r="L566" s="133"/>
      <c r="M566" s="133"/>
      <c r="N566" s="133"/>
      <c r="O566" s="133"/>
      <c r="P566" s="133"/>
      <c r="Q566" s="1"/>
      <c r="R566" s="1"/>
      <c r="S566" s="1"/>
      <c r="T566" s="1"/>
      <c r="U566" s="1"/>
      <c r="V566" s="1"/>
      <c r="W566" s="1"/>
      <c r="X566" s="1"/>
      <c r="Y566" s="1"/>
      <c r="Z566" s="1"/>
    </row>
    <row r="567" spans="1:26" ht="12.75" customHeight="1" x14ac:dyDescent="0.15">
      <c r="A567"/>
      <c r="B567" s="368"/>
      <c r="C567" s="212"/>
      <c r="D567" s="21"/>
      <c r="E567" s="31"/>
      <c r="F567" s="26"/>
      <c r="G567" s="26"/>
      <c r="H567" s="117"/>
      <c r="I567" s="352"/>
      <c r="J567" s="11"/>
      <c r="K567" s="1"/>
      <c r="L567" s="133"/>
      <c r="M567" s="133"/>
      <c r="N567" s="133"/>
      <c r="O567" s="133"/>
      <c r="P567" s="133"/>
      <c r="Q567" s="1"/>
      <c r="R567" s="1"/>
      <c r="S567" s="1"/>
      <c r="T567" s="1"/>
      <c r="U567" s="1"/>
      <c r="V567" s="1"/>
      <c r="W567" s="1"/>
      <c r="X567" s="1"/>
      <c r="Y567" s="1"/>
      <c r="Z567" s="1"/>
    </row>
    <row r="568" spans="1:26" ht="12.75" customHeight="1" x14ac:dyDescent="0.15">
      <c r="A568"/>
      <c r="B568" s="460" t="s">
        <v>7</v>
      </c>
      <c r="C568" s="461"/>
      <c r="D568" s="462"/>
      <c r="E568" s="88" t="s">
        <v>371</v>
      </c>
      <c r="F568" s="88"/>
      <c r="G568" s="88"/>
      <c r="H568" s="126"/>
      <c r="I568" s="87" t="s">
        <v>60</v>
      </c>
      <c r="J568" s="87" t="s">
        <v>368</v>
      </c>
      <c r="K568" s="1"/>
      <c r="L568" s="133"/>
      <c r="M568" s="133"/>
      <c r="N568" s="133"/>
      <c r="O568" s="133"/>
      <c r="P568" s="133"/>
      <c r="Q568" s="1"/>
      <c r="R568" s="1"/>
      <c r="S568" s="1"/>
      <c r="T568" s="1"/>
      <c r="U568" s="1"/>
      <c r="V568" s="1"/>
      <c r="W568" s="1"/>
      <c r="X568" s="1"/>
      <c r="Y568" s="1"/>
      <c r="Z568" s="1"/>
    </row>
    <row r="569" spans="1:26" ht="12.75" customHeight="1" x14ac:dyDescent="0.15">
      <c r="A569"/>
      <c r="B569" s="365" t="s">
        <v>8</v>
      </c>
      <c r="C569" s="347" t="s">
        <v>362</v>
      </c>
      <c r="D569" s="348"/>
      <c r="E569" s="5" t="s">
        <v>490</v>
      </c>
      <c r="F569" s="18">
        <v>14</v>
      </c>
      <c r="G569" s="18">
        <f>IFERROR(VLOOKUP(E569,AnswerCTBL,2,FALSE),0)</f>
        <v>0.2</v>
      </c>
      <c r="H569" s="104">
        <f>IFERROR(AVERAGE(G569,G575),0)</f>
        <v>0.2</v>
      </c>
      <c r="I569" s="350"/>
      <c r="J569" s="384">
        <f>SUM(H569,H582,H597)</f>
        <v>0.4</v>
      </c>
      <c r="K569" s="1"/>
      <c r="L569" s="133"/>
      <c r="M569" s="133"/>
      <c r="N569" s="133"/>
      <c r="O569" s="133"/>
      <c r="P569" s="133"/>
      <c r="Q569" s="1"/>
      <c r="R569" s="1"/>
      <c r="S569" s="1"/>
      <c r="T569" s="1"/>
      <c r="U569" s="1"/>
      <c r="V569" s="1"/>
      <c r="W569" s="1"/>
      <c r="X569" s="1"/>
      <c r="Y569" s="1"/>
      <c r="Z569" s="1"/>
    </row>
    <row r="570" spans="1:26" ht="12" customHeight="1" x14ac:dyDescent="0.15">
      <c r="A570"/>
      <c r="B570" s="366"/>
      <c r="C570" s="209" t="s">
        <v>370</v>
      </c>
      <c r="D570" s="20" t="s">
        <v>9</v>
      </c>
      <c r="E570" s="29"/>
      <c r="F570" s="24"/>
      <c r="G570" s="24"/>
      <c r="H570" s="118"/>
      <c r="I570" s="351"/>
      <c r="J570" s="385"/>
      <c r="K570" s="1"/>
      <c r="L570" s="133"/>
      <c r="M570" s="133"/>
      <c r="N570" s="133"/>
      <c r="O570" s="133"/>
      <c r="P570" s="133"/>
      <c r="Q570" s="1"/>
      <c r="R570" s="1"/>
      <c r="S570" s="1"/>
      <c r="T570" s="1"/>
      <c r="U570" s="1"/>
      <c r="V570" s="1"/>
      <c r="W570" s="1"/>
      <c r="X570" s="1"/>
      <c r="Y570" s="1"/>
      <c r="Z570" s="1"/>
    </row>
    <row r="571" spans="1:26" ht="28" x14ac:dyDescent="0.15">
      <c r="A571"/>
      <c r="B571" s="366"/>
      <c r="C571" s="210" t="s">
        <v>370</v>
      </c>
      <c r="D571" s="19" t="s">
        <v>10</v>
      </c>
      <c r="E571" s="30"/>
      <c r="F571" s="25"/>
      <c r="G571" s="25"/>
      <c r="H571" s="116"/>
      <c r="I571" s="351"/>
      <c r="J571" s="385"/>
      <c r="K571" s="1"/>
      <c r="L571" s="133"/>
      <c r="M571" s="133"/>
      <c r="N571" s="133"/>
      <c r="O571" s="133"/>
      <c r="P571" s="133"/>
      <c r="Q571" s="1"/>
      <c r="R571" s="1"/>
      <c r="S571" s="1"/>
      <c r="T571" s="1"/>
      <c r="U571" s="1"/>
      <c r="V571" s="1"/>
      <c r="W571" s="1"/>
      <c r="X571" s="1"/>
      <c r="Y571" s="1"/>
      <c r="Z571" s="1"/>
    </row>
    <row r="572" spans="1:26" x14ac:dyDescent="0.15">
      <c r="A572"/>
      <c r="B572" s="366"/>
      <c r="C572" s="210" t="s">
        <v>370</v>
      </c>
      <c r="D572" s="19" t="s">
        <v>11</v>
      </c>
      <c r="E572" s="30"/>
      <c r="F572" s="25"/>
      <c r="G572" s="25"/>
      <c r="H572" s="116"/>
      <c r="I572" s="351"/>
      <c r="J572" s="385"/>
      <c r="K572" s="1"/>
      <c r="L572" s="133"/>
      <c r="M572" s="133"/>
      <c r="N572" s="133"/>
      <c r="O572" s="133"/>
      <c r="P572" s="133"/>
      <c r="Q572" s="1"/>
      <c r="R572" s="1"/>
      <c r="S572" s="1"/>
      <c r="T572" s="1"/>
      <c r="U572" s="1"/>
      <c r="V572" s="1"/>
      <c r="W572" s="1"/>
      <c r="X572" s="1"/>
      <c r="Y572" s="1"/>
      <c r="Z572" s="1"/>
    </row>
    <row r="573" spans="1:26" ht="12.75" customHeight="1" x14ac:dyDescent="0.15">
      <c r="A573"/>
      <c r="B573" s="366"/>
      <c r="C573" s="210" t="s">
        <v>370</v>
      </c>
      <c r="D573" s="19" t="s">
        <v>12</v>
      </c>
      <c r="E573" s="30"/>
      <c r="F573" s="25"/>
      <c r="G573" s="25"/>
      <c r="H573" s="116"/>
      <c r="I573" s="351"/>
      <c r="J573" s="387"/>
      <c r="K573" s="1"/>
      <c r="L573" s="133"/>
      <c r="M573" s="133"/>
      <c r="N573" s="133"/>
      <c r="O573" s="133"/>
      <c r="P573" s="133"/>
      <c r="Q573" s="1"/>
      <c r="R573" s="1"/>
      <c r="S573" s="1"/>
      <c r="T573" s="1"/>
      <c r="U573" s="1"/>
      <c r="V573" s="1"/>
      <c r="W573" s="1"/>
      <c r="X573" s="1"/>
      <c r="Y573" s="1"/>
      <c r="Z573" s="1"/>
    </row>
    <row r="574" spans="1:26" ht="12.75" customHeight="1" x14ac:dyDescent="0.15">
      <c r="A574"/>
      <c r="B574" s="366"/>
      <c r="C574" s="212"/>
      <c r="D574" s="21"/>
      <c r="E574" s="31"/>
      <c r="F574" s="26"/>
      <c r="G574" s="26"/>
      <c r="H574" s="117"/>
      <c r="I574" s="352"/>
      <c r="J574" s="11"/>
      <c r="K574" s="1"/>
      <c r="L574" s="133"/>
      <c r="M574" s="133"/>
      <c r="N574" s="133"/>
      <c r="O574" s="133"/>
      <c r="P574" s="133"/>
      <c r="Q574" s="1"/>
      <c r="R574" s="1"/>
      <c r="S574" s="1"/>
      <c r="T574" s="1"/>
      <c r="U574" s="1"/>
      <c r="V574" s="1"/>
      <c r="W574" s="1"/>
      <c r="X574" s="1"/>
      <c r="Y574" s="1"/>
      <c r="Z574" s="1"/>
    </row>
    <row r="575" spans="1:26" ht="12.75" customHeight="1" x14ac:dyDescent="0.15">
      <c r="A575"/>
      <c r="B575" s="366"/>
      <c r="C575" s="344" t="s">
        <v>363</v>
      </c>
      <c r="D575" s="345"/>
      <c r="E575" s="22" t="s">
        <v>490</v>
      </c>
      <c r="F575" s="18">
        <v>15</v>
      </c>
      <c r="G575" s="18">
        <f>IFERROR(VLOOKUP(E575,AnswerCTBL,2,FALSE),0)</f>
        <v>0.2</v>
      </c>
      <c r="H575" s="104"/>
      <c r="I575" s="350"/>
      <c r="J575" s="11"/>
      <c r="K575" s="1"/>
      <c r="L575" s="133"/>
      <c r="M575" s="133"/>
      <c r="N575" s="133"/>
      <c r="O575" s="133"/>
      <c r="P575" s="133"/>
      <c r="Q575" s="1"/>
      <c r="R575" s="1"/>
      <c r="S575" s="1"/>
      <c r="T575" s="1"/>
      <c r="U575" s="1"/>
      <c r="V575" s="1"/>
      <c r="W575" s="1"/>
      <c r="X575" s="1"/>
      <c r="Y575" s="1"/>
      <c r="Z575" s="1"/>
    </row>
    <row r="576" spans="1:26" ht="12.75" customHeight="1" x14ac:dyDescent="0.15">
      <c r="A576"/>
      <c r="B576" s="366"/>
      <c r="C576" s="209" t="s">
        <v>370</v>
      </c>
      <c r="D576" s="20" t="s">
        <v>13</v>
      </c>
      <c r="E576" s="29"/>
      <c r="F576" s="24"/>
      <c r="G576" s="24"/>
      <c r="H576" s="118"/>
      <c r="I576" s="351"/>
      <c r="J576" s="11"/>
      <c r="K576" s="1"/>
      <c r="L576" s="133"/>
      <c r="M576" s="133"/>
      <c r="N576" s="133"/>
      <c r="O576" s="133"/>
      <c r="P576" s="133"/>
      <c r="Q576" s="1"/>
      <c r="R576" s="1"/>
      <c r="S576" s="1"/>
      <c r="T576" s="1"/>
      <c r="U576" s="1"/>
      <c r="V576" s="1"/>
      <c r="W576" s="1"/>
      <c r="X576" s="1"/>
      <c r="Y576" s="1"/>
      <c r="Z576" s="1"/>
    </row>
    <row r="577" spans="1:26" ht="12.75" customHeight="1" x14ac:dyDescent="0.15">
      <c r="A577"/>
      <c r="B577" s="366"/>
      <c r="C577" s="210" t="s">
        <v>370</v>
      </c>
      <c r="D577" s="19" t="s">
        <v>14</v>
      </c>
      <c r="E577" s="30"/>
      <c r="F577" s="25"/>
      <c r="G577" s="25"/>
      <c r="H577" s="116"/>
      <c r="I577" s="351"/>
      <c r="J577" s="11"/>
      <c r="K577" s="1"/>
      <c r="L577" s="133"/>
      <c r="M577" s="133"/>
      <c r="N577" s="133"/>
      <c r="O577" s="133"/>
      <c r="P577" s="133"/>
      <c r="Q577" s="1"/>
      <c r="R577" s="1"/>
      <c r="S577" s="1"/>
      <c r="T577" s="1"/>
      <c r="U577" s="1"/>
      <c r="V577" s="1"/>
      <c r="W577" s="1"/>
      <c r="X577" s="1"/>
      <c r="Y577" s="1"/>
      <c r="Z577" s="1"/>
    </row>
    <row r="578" spans="1:26" ht="12.75" customHeight="1" x14ac:dyDescent="0.15">
      <c r="A578"/>
      <c r="B578" s="366"/>
      <c r="C578" s="210" t="s">
        <v>370</v>
      </c>
      <c r="D578" s="19" t="s">
        <v>15</v>
      </c>
      <c r="E578" s="30"/>
      <c r="F578" s="25"/>
      <c r="G578" s="25"/>
      <c r="H578" s="116"/>
      <c r="I578" s="351"/>
      <c r="J578" s="11"/>
      <c r="K578" s="1"/>
      <c r="L578" s="133"/>
      <c r="M578" s="133"/>
      <c r="N578" s="133"/>
      <c r="O578" s="133"/>
      <c r="P578" s="133"/>
      <c r="Q578" s="1"/>
      <c r="R578" s="1"/>
      <c r="S578" s="1"/>
      <c r="T578" s="1"/>
      <c r="U578" s="1"/>
      <c r="V578" s="1"/>
      <c r="W578" s="1"/>
      <c r="X578" s="1"/>
      <c r="Y578" s="1"/>
      <c r="Z578" s="1"/>
    </row>
    <row r="579" spans="1:26" ht="12.75" customHeight="1" x14ac:dyDescent="0.15">
      <c r="A579"/>
      <c r="B579" s="366"/>
      <c r="C579" s="210" t="s">
        <v>370</v>
      </c>
      <c r="D579" s="19" t="s">
        <v>16</v>
      </c>
      <c r="E579" s="30"/>
      <c r="F579" s="25"/>
      <c r="G579" s="25"/>
      <c r="H579" s="116"/>
      <c r="I579" s="351"/>
      <c r="J579" s="11"/>
      <c r="K579" s="1"/>
      <c r="L579" s="133"/>
      <c r="M579" s="133"/>
      <c r="N579" s="133"/>
      <c r="O579" s="133"/>
      <c r="P579" s="133"/>
      <c r="Q579" s="1"/>
      <c r="R579" s="1"/>
      <c r="S579" s="1"/>
      <c r="T579" s="1"/>
      <c r="U579" s="1"/>
      <c r="V579" s="1"/>
      <c r="W579" s="1"/>
      <c r="X579" s="1"/>
      <c r="Y579" s="1"/>
      <c r="Z579" s="1"/>
    </row>
    <row r="580" spans="1:26" ht="12.75" customHeight="1" x14ac:dyDescent="0.15">
      <c r="A580"/>
      <c r="B580" s="368"/>
      <c r="C580" s="212"/>
      <c r="D580" s="21"/>
      <c r="E580" s="31"/>
      <c r="F580" s="26"/>
      <c r="G580" s="26"/>
      <c r="H580" s="117"/>
      <c r="I580" s="352"/>
      <c r="J580" s="11"/>
      <c r="K580" s="1"/>
      <c r="L580" s="133"/>
      <c r="M580" s="133"/>
      <c r="N580" s="133"/>
      <c r="O580" s="133"/>
      <c r="P580" s="133"/>
      <c r="Q580" s="1"/>
      <c r="R580" s="1"/>
      <c r="S580" s="1"/>
      <c r="T580" s="1"/>
      <c r="U580" s="1"/>
      <c r="V580" s="1"/>
      <c r="W580" s="1"/>
      <c r="X580" s="1"/>
      <c r="Y580" s="1"/>
      <c r="Z580" s="1"/>
    </row>
    <row r="581" spans="1:26" ht="12.75" customHeight="1" x14ac:dyDescent="0.15">
      <c r="A581"/>
      <c r="B581" s="362"/>
      <c r="C581" s="363"/>
      <c r="D581" s="363"/>
      <c r="E581" s="363"/>
      <c r="F581" s="363"/>
      <c r="G581" s="363"/>
      <c r="H581" s="363"/>
      <c r="I581" s="364"/>
      <c r="J581" s="11"/>
      <c r="K581" s="1"/>
      <c r="L581" s="133"/>
      <c r="M581" s="133"/>
      <c r="N581" s="133"/>
      <c r="O581" s="133"/>
      <c r="P581" s="133"/>
      <c r="Q581" s="1"/>
      <c r="R581" s="1"/>
      <c r="S581" s="1"/>
      <c r="T581" s="1"/>
      <c r="U581" s="1"/>
      <c r="V581" s="1"/>
      <c r="W581" s="1"/>
      <c r="X581" s="1"/>
      <c r="Y581" s="1"/>
      <c r="Z581" s="1"/>
    </row>
    <row r="582" spans="1:26" ht="12.75" customHeight="1" x14ac:dyDescent="0.15">
      <c r="A582"/>
      <c r="B582" s="365" t="s">
        <v>17</v>
      </c>
      <c r="C582" s="347" t="s">
        <v>364</v>
      </c>
      <c r="D582" s="348"/>
      <c r="E582" s="5" t="s">
        <v>366</v>
      </c>
      <c r="F582" s="18">
        <v>16</v>
      </c>
      <c r="G582" s="18">
        <f>IFERROR(VLOOKUP(E582,AnswerCTBL,2,FALSE),0)</f>
        <v>0</v>
      </c>
      <c r="H582" s="104">
        <f>IFERROR(AVERAGE(G582,G589),0)</f>
        <v>0.1</v>
      </c>
      <c r="I582" s="350"/>
      <c r="J582" s="11"/>
      <c r="K582" s="1"/>
      <c r="L582" s="133"/>
      <c r="M582" s="133"/>
      <c r="N582" s="133"/>
      <c r="O582" s="133"/>
      <c r="P582" s="133"/>
      <c r="Q582" s="1"/>
      <c r="R582" s="1"/>
      <c r="S582" s="1"/>
      <c r="T582" s="1"/>
      <c r="U582" s="1"/>
      <c r="V582" s="1"/>
      <c r="W582" s="1"/>
      <c r="X582" s="1"/>
      <c r="Y582" s="1"/>
      <c r="Z582" s="1"/>
    </row>
    <row r="583" spans="1:26" ht="12.75" customHeight="1" x14ac:dyDescent="0.15">
      <c r="A583"/>
      <c r="B583" s="366"/>
      <c r="C583" s="209" t="s">
        <v>370</v>
      </c>
      <c r="D583" s="20" t="s">
        <v>18</v>
      </c>
      <c r="E583" s="29"/>
      <c r="F583" s="24"/>
      <c r="G583" s="24"/>
      <c r="H583" s="118"/>
      <c r="I583" s="351"/>
      <c r="J583" s="11"/>
      <c r="K583" s="1"/>
      <c r="L583" s="133"/>
      <c r="M583" s="133"/>
      <c r="N583" s="133"/>
      <c r="O583" s="133"/>
      <c r="P583" s="133"/>
      <c r="Q583" s="1"/>
      <c r="R583" s="1"/>
      <c r="S583" s="1"/>
      <c r="T583" s="1"/>
      <c r="U583" s="1"/>
      <c r="V583" s="1"/>
      <c r="W583" s="1"/>
      <c r="X583" s="1"/>
      <c r="Y583" s="1"/>
      <c r="Z583" s="1"/>
    </row>
    <row r="584" spans="1:26" ht="12.75" customHeight="1" x14ac:dyDescent="0.15">
      <c r="A584"/>
      <c r="B584" s="366"/>
      <c r="C584" s="210" t="s">
        <v>370</v>
      </c>
      <c r="D584" s="19" t="s">
        <v>19</v>
      </c>
      <c r="E584" s="30"/>
      <c r="F584" s="25"/>
      <c r="G584" s="25"/>
      <c r="H584" s="116"/>
      <c r="I584" s="351"/>
      <c r="J584" s="11"/>
      <c r="K584" s="1"/>
      <c r="L584" s="133"/>
      <c r="M584" s="133"/>
      <c r="N584" s="133"/>
      <c r="O584" s="133"/>
      <c r="P584" s="133"/>
      <c r="Q584" s="1"/>
      <c r="R584" s="1"/>
      <c r="S584" s="1"/>
      <c r="T584" s="1"/>
      <c r="U584" s="1"/>
      <c r="V584" s="1"/>
      <c r="W584" s="1"/>
      <c r="X584" s="1"/>
      <c r="Y584" s="1"/>
      <c r="Z584" s="1"/>
    </row>
    <row r="585" spans="1:26" ht="12.75" customHeight="1" x14ac:dyDescent="0.15">
      <c r="A585"/>
      <c r="B585" s="366"/>
      <c r="C585" s="210" t="s">
        <v>370</v>
      </c>
      <c r="D585" s="19" t="s">
        <v>20</v>
      </c>
      <c r="E585" s="30"/>
      <c r="F585" s="25"/>
      <c r="G585" s="25"/>
      <c r="H585" s="116"/>
      <c r="I585" s="351"/>
      <c r="J585" s="11"/>
      <c r="K585" s="1"/>
      <c r="L585" s="133"/>
      <c r="M585" s="133"/>
      <c r="N585" s="133"/>
      <c r="O585" s="133"/>
      <c r="P585" s="133"/>
      <c r="Q585" s="1"/>
      <c r="R585" s="1"/>
      <c r="S585" s="1"/>
      <c r="T585" s="1"/>
      <c r="U585" s="1"/>
      <c r="V585" s="1"/>
      <c r="W585" s="1"/>
      <c r="X585" s="1"/>
      <c r="Y585" s="1"/>
      <c r="Z585" s="1"/>
    </row>
    <row r="586" spans="1:26" ht="12.75" customHeight="1" x14ac:dyDescent="0.15">
      <c r="A586"/>
      <c r="B586" s="366"/>
      <c r="C586" s="210" t="s">
        <v>370</v>
      </c>
      <c r="D586" s="19" t="s">
        <v>21</v>
      </c>
      <c r="E586" s="30"/>
      <c r="F586" s="25"/>
      <c r="G586" s="25"/>
      <c r="H586" s="116"/>
      <c r="I586" s="351"/>
      <c r="J586" s="11"/>
      <c r="K586" s="1"/>
      <c r="L586" s="133"/>
      <c r="M586" s="133"/>
      <c r="N586" s="133"/>
      <c r="O586" s="133"/>
      <c r="P586" s="133"/>
      <c r="Q586" s="1"/>
      <c r="R586" s="1"/>
      <c r="S586" s="1"/>
      <c r="T586" s="1"/>
      <c r="U586" s="1"/>
      <c r="V586" s="1"/>
      <c r="W586" s="1"/>
      <c r="X586" s="1"/>
      <c r="Y586" s="1"/>
      <c r="Z586" s="1"/>
    </row>
    <row r="587" spans="1:26" ht="12.75" customHeight="1" x14ac:dyDescent="0.15">
      <c r="A587"/>
      <c r="B587" s="366"/>
      <c r="C587" s="210" t="s">
        <v>370</v>
      </c>
      <c r="D587" s="19" t="s">
        <v>22</v>
      </c>
      <c r="E587" s="30"/>
      <c r="F587" s="25"/>
      <c r="G587" s="25"/>
      <c r="H587" s="116"/>
      <c r="I587" s="351"/>
      <c r="J587" s="11"/>
      <c r="K587" s="1"/>
      <c r="L587" s="133"/>
      <c r="M587" s="133"/>
      <c r="N587" s="133"/>
      <c r="O587" s="133"/>
      <c r="P587" s="133"/>
      <c r="Q587" s="1"/>
      <c r="R587" s="1"/>
      <c r="S587" s="1"/>
      <c r="T587" s="1"/>
      <c r="U587" s="1"/>
      <c r="V587" s="1"/>
      <c r="W587" s="1"/>
      <c r="X587" s="1"/>
      <c r="Y587" s="1"/>
      <c r="Z587" s="1"/>
    </row>
    <row r="588" spans="1:26" ht="12.75" customHeight="1" x14ac:dyDescent="0.15">
      <c r="A588"/>
      <c r="B588" s="366"/>
      <c r="C588" s="212"/>
      <c r="D588" s="21"/>
      <c r="E588" s="31"/>
      <c r="F588" s="26"/>
      <c r="G588" s="26"/>
      <c r="H588" s="117"/>
      <c r="I588" s="352"/>
      <c r="J588" s="11"/>
      <c r="K588" s="1"/>
      <c r="L588" s="133"/>
      <c r="M588" s="133"/>
      <c r="N588" s="133"/>
      <c r="O588" s="133"/>
      <c r="P588" s="133"/>
      <c r="Q588" s="1"/>
      <c r="R588" s="1"/>
      <c r="S588" s="1"/>
      <c r="T588" s="1"/>
      <c r="U588" s="1"/>
      <c r="V588" s="1"/>
      <c r="W588" s="1"/>
      <c r="X588" s="1"/>
      <c r="Y588" s="1"/>
      <c r="Z588" s="1"/>
    </row>
    <row r="589" spans="1:26" ht="12.75" customHeight="1" x14ac:dyDescent="0.15">
      <c r="A589"/>
      <c r="B589" s="366"/>
      <c r="C589" s="346" t="s">
        <v>23</v>
      </c>
      <c r="D589" s="345"/>
      <c r="E589" s="22" t="s">
        <v>490</v>
      </c>
      <c r="F589" s="18">
        <v>17</v>
      </c>
      <c r="G589" s="18">
        <f>IFERROR(VLOOKUP(E589,AnswerCTBL,2,FALSE),0)</f>
        <v>0.2</v>
      </c>
      <c r="H589" s="104"/>
      <c r="I589" s="350"/>
      <c r="J589" s="11"/>
      <c r="K589" s="1"/>
      <c r="L589" s="133"/>
      <c r="M589" s="133"/>
      <c r="N589" s="133"/>
      <c r="O589" s="133"/>
      <c r="P589" s="133"/>
      <c r="Q589" s="1"/>
      <c r="R589" s="1"/>
      <c r="S589" s="1"/>
      <c r="T589" s="1"/>
      <c r="U589" s="1"/>
      <c r="V589" s="1"/>
      <c r="W589" s="1"/>
      <c r="X589" s="1"/>
      <c r="Y589" s="1"/>
      <c r="Z589" s="1"/>
    </row>
    <row r="590" spans="1:26" ht="12.75" customHeight="1" x14ac:dyDescent="0.15">
      <c r="A590"/>
      <c r="B590" s="366"/>
      <c r="C590" s="209" t="s">
        <v>370</v>
      </c>
      <c r="D590" s="20" t="s">
        <v>24</v>
      </c>
      <c r="E590" s="29"/>
      <c r="F590" s="24"/>
      <c r="G590" s="24"/>
      <c r="H590" s="118"/>
      <c r="I590" s="351"/>
      <c r="J590" s="11"/>
      <c r="K590" s="1"/>
      <c r="L590" s="133"/>
      <c r="M590" s="133"/>
      <c r="N590" s="133"/>
      <c r="O590" s="133"/>
      <c r="P590" s="133"/>
      <c r="Q590" s="1"/>
      <c r="R590" s="1"/>
      <c r="S590" s="1"/>
      <c r="T590" s="1"/>
      <c r="U590" s="1"/>
      <c r="V590" s="1"/>
      <c r="W590" s="1"/>
      <c r="X590" s="1"/>
      <c r="Y590" s="1"/>
      <c r="Z590" s="1"/>
    </row>
    <row r="591" spans="1:26" ht="12.75" customHeight="1" x14ac:dyDescent="0.15">
      <c r="A591"/>
      <c r="B591" s="366"/>
      <c r="C591" s="210" t="s">
        <v>370</v>
      </c>
      <c r="D591" s="19" t="s">
        <v>25</v>
      </c>
      <c r="E591" s="30"/>
      <c r="F591" s="25"/>
      <c r="G591" s="25"/>
      <c r="H591" s="116"/>
      <c r="I591" s="351"/>
      <c r="J591" s="11"/>
      <c r="K591" s="1"/>
      <c r="L591" s="133"/>
      <c r="M591" s="133"/>
      <c r="N591" s="133"/>
      <c r="O591" s="133"/>
      <c r="P591" s="133"/>
      <c r="Q591" s="1"/>
      <c r="R591" s="1"/>
      <c r="S591" s="1"/>
      <c r="T591" s="1"/>
      <c r="U591" s="1"/>
      <c r="V591" s="1"/>
      <c r="W591" s="1"/>
      <c r="X591" s="1"/>
      <c r="Y591" s="1"/>
      <c r="Z591" s="1"/>
    </row>
    <row r="592" spans="1:26" ht="28" x14ac:dyDescent="0.15">
      <c r="A592"/>
      <c r="B592" s="366"/>
      <c r="C592" s="210" t="s">
        <v>370</v>
      </c>
      <c r="D592" s="19" t="s">
        <v>26</v>
      </c>
      <c r="E592" s="30"/>
      <c r="F592" s="25"/>
      <c r="G592" s="25"/>
      <c r="H592" s="116"/>
      <c r="I592" s="351"/>
      <c r="J592" s="11"/>
      <c r="K592" s="1"/>
      <c r="L592" s="133"/>
      <c r="M592" s="133"/>
      <c r="N592" s="133"/>
      <c r="O592" s="133"/>
      <c r="P592" s="133"/>
      <c r="Q592" s="1"/>
      <c r="R592" s="1"/>
      <c r="S592" s="1"/>
      <c r="T592" s="1"/>
      <c r="U592" s="1"/>
      <c r="V592" s="1"/>
      <c r="W592" s="1"/>
      <c r="X592" s="1"/>
      <c r="Y592" s="1"/>
      <c r="Z592" s="1"/>
    </row>
    <row r="593" spans="1:26" ht="12.75" customHeight="1" x14ac:dyDescent="0.15">
      <c r="A593"/>
      <c r="B593" s="366"/>
      <c r="C593" s="210" t="s">
        <v>370</v>
      </c>
      <c r="D593" s="19" t="s">
        <v>27</v>
      </c>
      <c r="E593" s="30"/>
      <c r="F593" s="25"/>
      <c r="G593" s="25"/>
      <c r="H593" s="116"/>
      <c r="I593" s="351"/>
      <c r="J593" s="11"/>
      <c r="K593" s="1"/>
      <c r="L593" s="133"/>
      <c r="M593" s="133"/>
      <c r="N593" s="133"/>
      <c r="O593" s="133"/>
      <c r="P593" s="133"/>
      <c r="Q593" s="1"/>
      <c r="R593" s="1"/>
      <c r="S593" s="1"/>
      <c r="T593" s="1"/>
      <c r="U593" s="1"/>
      <c r="V593" s="1"/>
      <c r="W593" s="1"/>
      <c r="X593" s="1"/>
      <c r="Y593" s="1"/>
      <c r="Z593" s="1"/>
    </row>
    <row r="594" spans="1:26" ht="12.75" customHeight="1" x14ac:dyDescent="0.15">
      <c r="A594"/>
      <c r="B594" s="366"/>
      <c r="C594" s="210" t="s">
        <v>370</v>
      </c>
      <c r="D594" s="19" t="s">
        <v>28</v>
      </c>
      <c r="E594" s="30"/>
      <c r="F594" s="25"/>
      <c r="G594" s="25"/>
      <c r="H594" s="116"/>
      <c r="I594" s="351"/>
      <c r="J594" s="11"/>
      <c r="K594" s="1"/>
      <c r="L594" s="133"/>
      <c r="M594" s="133"/>
      <c r="N594" s="133"/>
      <c r="O594" s="133"/>
      <c r="P594" s="133"/>
      <c r="Q594" s="1"/>
      <c r="R594" s="1"/>
      <c r="S594" s="1"/>
      <c r="T594" s="1"/>
      <c r="U594" s="1"/>
      <c r="V594" s="1"/>
      <c r="W594" s="1"/>
      <c r="X594" s="1"/>
      <c r="Y594" s="1"/>
      <c r="Z594" s="1"/>
    </row>
    <row r="595" spans="1:26" ht="12.75" customHeight="1" x14ac:dyDescent="0.15">
      <c r="A595"/>
      <c r="B595" s="368"/>
      <c r="C595" s="212"/>
      <c r="D595" s="21"/>
      <c r="E595" s="31"/>
      <c r="F595" s="26"/>
      <c r="G595" s="26"/>
      <c r="H595" s="117"/>
      <c r="I595" s="352"/>
      <c r="J595" s="11"/>
      <c r="K595" s="1"/>
      <c r="L595" s="133"/>
      <c r="M595" s="133"/>
      <c r="N595" s="133"/>
      <c r="O595" s="133"/>
      <c r="P595" s="133"/>
      <c r="Q595" s="1"/>
      <c r="R595" s="1"/>
      <c r="S595" s="1"/>
      <c r="T595" s="1"/>
      <c r="U595" s="1"/>
      <c r="V595" s="1"/>
      <c r="W595" s="1"/>
      <c r="X595" s="1"/>
      <c r="Y595" s="1"/>
      <c r="Z595" s="1"/>
    </row>
    <row r="596" spans="1:26" ht="12.75" customHeight="1" x14ac:dyDescent="0.15">
      <c r="A596"/>
      <c r="B596" s="362"/>
      <c r="C596" s="363"/>
      <c r="D596" s="363"/>
      <c r="E596" s="363"/>
      <c r="F596" s="363"/>
      <c r="G596" s="363"/>
      <c r="H596" s="363"/>
      <c r="I596" s="364"/>
      <c r="J596" s="11"/>
      <c r="K596" s="1"/>
      <c r="L596" s="133"/>
      <c r="M596" s="133"/>
      <c r="N596" s="133"/>
      <c r="O596" s="133"/>
      <c r="P596" s="133"/>
      <c r="Q596" s="1"/>
      <c r="R596" s="1"/>
      <c r="S596" s="1"/>
      <c r="T596" s="1"/>
      <c r="U596" s="1"/>
      <c r="V596" s="1"/>
      <c r="W596" s="1"/>
      <c r="X596" s="1"/>
      <c r="Y596" s="1"/>
      <c r="Z596" s="1"/>
    </row>
    <row r="597" spans="1:26" ht="12.75" customHeight="1" x14ac:dyDescent="0.15">
      <c r="A597"/>
      <c r="B597" s="365" t="s">
        <v>29</v>
      </c>
      <c r="C597" s="349" t="s">
        <v>420</v>
      </c>
      <c r="D597" s="348"/>
      <c r="E597" s="5" t="s">
        <v>425</v>
      </c>
      <c r="F597" s="18">
        <v>18</v>
      </c>
      <c r="G597" s="18">
        <f>IFERROR(VLOOKUP(E597,AnswerDTBL,2,FALSE),0)</f>
        <v>0.2</v>
      </c>
      <c r="H597" s="104">
        <f>IFERROR(AVERAGE(G597,G601),0)</f>
        <v>0.1</v>
      </c>
      <c r="I597" s="350"/>
      <c r="J597" s="11"/>
      <c r="K597" s="1"/>
      <c r="L597" s="133"/>
      <c r="M597" s="133"/>
      <c r="N597" s="133"/>
      <c r="O597" s="133"/>
      <c r="P597" s="133"/>
      <c r="Q597" s="1"/>
      <c r="R597" s="1"/>
      <c r="S597" s="1"/>
      <c r="T597" s="1"/>
      <c r="U597" s="1"/>
      <c r="V597" s="1"/>
      <c r="W597" s="1"/>
      <c r="X597" s="1"/>
      <c r="Y597" s="1"/>
      <c r="Z597" s="1"/>
    </row>
    <row r="598" spans="1:26" ht="28" x14ac:dyDescent="0.15">
      <c r="A598"/>
      <c r="B598" s="366"/>
      <c r="C598" s="209" t="s">
        <v>370</v>
      </c>
      <c r="D598" s="20" t="s">
        <v>30</v>
      </c>
      <c r="E598" s="29"/>
      <c r="F598" s="24"/>
      <c r="G598" s="24"/>
      <c r="H598" s="118"/>
      <c r="I598" s="351"/>
      <c r="J598" s="11"/>
      <c r="K598" s="1"/>
      <c r="L598" s="133"/>
      <c r="M598" s="133"/>
      <c r="N598" s="133"/>
      <c r="O598" s="133"/>
      <c r="P598" s="133"/>
      <c r="Q598" s="1"/>
      <c r="R598" s="1"/>
      <c r="S598" s="1"/>
      <c r="T598" s="1"/>
      <c r="U598" s="1"/>
      <c r="V598" s="1"/>
      <c r="W598" s="1"/>
      <c r="X598" s="1"/>
      <c r="Y598" s="1"/>
      <c r="Z598" s="1"/>
    </row>
    <row r="599" spans="1:26" ht="28" x14ac:dyDescent="0.15">
      <c r="A599"/>
      <c r="B599" s="366"/>
      <c r="C599" s="210" t="s">
        <v>370</v>
      </c>
      <c r="D599" s="19" t="s">
        <v>31</v>
      </c>
      <c r="E599" s="30"/>
      <c r="F599" s="25"/>
      <c r="G599" s="25"/>
      <c r="H599" s="116"/>
      <c r="I599" s="351"/>
      <c r="J599" s="11"/>
      <c r="K599" s="1"/>
      <c r="L599" s="133"/>
      <c r="M599" s="133"/>
      <c r="N599" s="133"/>
      <c r="O599" s="133"/>
      <c r="P599" s="133"/>
      <c r="Q599" s="1"/>
      <c r="R599" s="1"/>
      <c r="S599" s="1"/>
      <c r="T599" s="1"/>
      <c r="U599" s="1"/>
      <c r="V599" s="1"/>
      <c r="W599" s="1"/>
      <c r="X599" s="1"/>
      <c r="Y599" s="1"/>
      <c r="Z599" s="1"/>
    </row>
    <row r="600" spans="1:26" ht="12.75" customHeight="1" x14ac:dyDescent="0.15">
      <c r="A600"/>
      <c r="B600" s="366"/>
      <c r="C600" s="212"/>
      <c r="D600" s="21"/>
      <c r="E600" s="31"/>
      <c r="F600" s="26"/>
      <c r="G600" s="26"/>
      <c r="H600" s="117"/>
      <c r="I600" s="352"/>
      <c r="J600" s="11"/>
      <c r="K600" s="1"/>
      <c r="L600" s="133"/>
      <c r="M600" s="133"/>
      <c r="N600" s="133"/>
      <c r="O600" s="133"/>
      <c r="P600" s="133"/>
      <c r="Q600" s="1"/>
      <c r="R600" s="1"/>
      <c r="S600" s="1"/>
      <c r="T600" s="1"/>
      <c r="U600" s="1"/>
      <c r="V600" s="1"/>
      <c r="W600" s="1"/>
      <c r="X600" s="1"/>
      <c r="Y600" s="1"/>
      <c r="Z600" s="1"/>
    </row>
    <row r="601" spans="1:26" ht="12.75" customHeight="1" x14ac:dyDescent="0.15">
      <c r="A601"/>
      <c r="B601" s="366"/>
      <c r="C601" s="346" t="s">
        <v>32</v>
      </c>
      <c r="D601" s="345"/>
      <c r="E601" s="22" t="s">
        <v>366</v>
      </c>
      <c r="F601" s="18">
        <v>19</v>
      </c>
      <c r="G601" s="18">
        <f>IFERROR(VLOOKUP(E601,AnswerETBL,2,FALSE),0)</f>
        <v>0</v>
      </c>
      <c r="H601" s="104"/>
      <c r="I601" s="350"/>
      <c r="J601" s="11"/>
      <c r="K601" s="1"/>
      <c r="L601" s="133"/>
      <c r="M601" s="133"/>
      <c r="N601" s="133"/>
      <c r="O601" s="133"/>
      <c r="P601" s="133"/>
      <c r="Q601" s="1"/>
      <c r="R601" s="1"/>
      <c r="S601" s="1"/>
      <c r="T601" s="1"/>
      <c r="U601" s="1"/>
      <c r="V601" s="1"/>
      <c r="W601" s="1"/>
      <c r="X601" s="1"/>
      <c r="Y601" s="1"/>
      <c r="Z601" s="1"/>
    </row>
    <row r="602" spans="1:26" ht="12.75" customHeight="1" x14ac:dyDescent="0.15">
      <c r="A602"/>
      <c r="B602" s="366"/>
      <c r="C602" s="209" t="s">
        <v>370</v>
      </c>
      <c r="D602" s="20" t="s">
        <v>33</v>
      </c>
      <c r="E602" s="29"/>
      <c r="F602" s="24"/>
      <c r="G602" s="24"/>
      <c r="H602" s="118"/>
      <c r="I602" s="351"/>
      <c r="J602" s="11"/>
      <c r="K602" s="1"/>
      <c r="L602" s="133"/>
      <c r="M602" s="133"/>
      <c r="N602" s="133"/>
      <c r="O602" s="133"/>
      <c r="P602" s="133"/>
      <c r="Q602" s="1"/>
      <c r="R602" s="1"/>
      <c r="S602" s="1"/>
      <c r="T602" s="1"/>
      <c r="U602" s="1"/>
      <c r="V602" s="1"/>
      <c r="W602" s="1"/>
      <c r="X602" s="1"/>
      <c r="Y602" s="1"/>
      <c r="Z602" s="1"/>
    </row>
    <row r="603" spans="1:26" ht="12.75" customHeight="1" x14ac:dyDescent="0.15">
      <c r="A603"/>
      <c r="B603" s="366"/>
      <c r="C603" s="210" t="s">
        <v>370</v>
      </c>
      <c r="D603" s="19" t="s">
        <v>34</v>
      </c>
      <c r="E603" s="30"/>
      <c r="F603" s="25"/>
      <c r="G603" s="25"/>
      <c r="H603" s="116"/>
      <c r="I603" s="351"/>
      <c r="J603" s="11"/>
      <c r="K603" s="1"/>
      <c r="L603" s="133"/>
      <c r="M603" s="133"/>
      <c r="N603" s="133"/>
      <c r="O603" s="133"/>
      <c r="P603" s="133"/>
      <c r="Q603" s="1"/>
      <c r="R603" s="1"/>
      <c r="S603" s="1"/>
      <c r="T603" s="1"/>
      <c r="U603" s="1"/>
      <c r="V603" s="1"/>
      <c r="W603" s="1"/>
      <c r="X603" s="1"/>
      <c r="Y603" s="1"/>
      <c r="Z603" s="1"/>
    </row>
    <row r="604" spans="1:26" ht="12.75" customHeight="1" x14ac:dyDescent="0.15">
      <c r="A604"/>
      <c r="B604" s="366"/>
      <c r="C604" s="210" t="s">
        <v>370</v>
      </c>
      <c r="D604" s="19" t="s">
        <v>35</v>
      </c>
      <c r="E604" s="30"/>
      <c r="F604" s="25"/>
      <c r="G604" s="25"/>
      <c r="H604" s="116"/>
      <c r="I604" s="351"/>
      <c r="J604" s="11"/>
      <c r="K604" s="1"/>
      <c r="L604" s="133"/>
      <c r="M604" s="133"/>
      <c r="N604" s="133"/>
      <c r="O604" s="133"/>
      <c r="P604" s="133"/>
      <c r="Q604" s="1"/>
      <c r="R604" s="1"/>
      <c r="S604" s="1"/>
      <c r="T604" s="1"/>
      <c r="U604" s="1"/>
      <c r="V604" s="1"/>
      <c r="W604" s="1"/>
      <c r="X604" s="1"/>
      <c r="Y604" s="1"/>
      <c r="Z604" s="1"/>
    </row>
    <row r="605" spans="1:26" ht="12.75" customHeight="1" x14ac:dyDescent="0.15">
      <c r="A605"/>
      <c r="B605" s="367"/>
      <c r="C605" s="277" t="s">
        <v>370</v>
      </c>
      <c r="D605" s="19" t="s">
        <v>36</v>
      </c>
      <c r="E605" s="31"/>
      <c r="F605" s="26"/>
      <c r="G605" s="26"/>
      <c r="H605" s="117"/>
      <c r="I605" s="352"/>
      <c r="J605" s="11"/>
      <c r="K605" s="1"/>
      <c r="L605" s="133"/>
      <c r="M605" s="133"/>
      <c r="N605" s="133"/>
      <c r="O605" s="133"/>
      <c r="P605" s="133"/>
      <c r="Q605" s="1"/>
      <c r="R605" s="1"/>
      <c r="S605" s="1"/>
      <c r="T605" s="1"/>
      <c r="U605" s="1"/>
      <c r="V605" s="1"/>
      <c r="W605" s="1"/>
      <c r="X605" s="1"/>
      <c r="Y605" s="1"/>
      <c r="Z605" s="1"/>
    </row>
    <row r="606" spans="1:26" x14ac:dyDescent="0.15">
      <c r="B606" s="380" t="s">
        <v>502</v>
      </c>
      <c r="C606" s="381"/>
      <c r="D606" s="382"/>
      <c r="E606" s="88" t="s">
        <v>371</v>
      </c>
      <c r="F606" s="88"/>
      <c r="G606" s="88"/>
      <c r="H606" s="126"/>
      <c r="I606" s="87" t="s">
        <v>60</v>
      </c>
      <c r="J606" s="87" t="s">
        <v>368</v>
      </c>
    </row>
    <row r="607" spans="1:26" x14ac:dyDescent="0.15">
      <c r="B607" s="365" t="s">
        <v>503</v>
      </c>
      <c r="C607" s="394" t="s">
        <v>629</v>
      </c>
      <c r="D607" s="395"/>
      <c r="E607" s="331" t="s">
        <v>425</v>
      </c>
      <c r="F607" s="18">
        <v>20</v>
      </c>
      <c r="G607" s="18">
        <f>IFERROR(VLOOKUP(E607,AnswerDTBL,2,FALSE),0)</f>
        <v>0.2</v>
      </c>
      <c r="H607" s="104">
        <f>IFERROR(AVERAGE(G607,G613,G617),0)</f>
        <v>0.13333333333333333</v>
      </c>
      <c r="I607" s="350"/>
      <c r="J607" s="384">
        <f>SUM(H607,H622,H640)</f>
        <v>0.4</v>
      </c>
    </row>
    <row r="608" spans="1:26" x14ac:dyDescent="0.15">
      <c r="B608" s="366"/>
      <c r="C608" s="209" t="s">
        <v>370</v>
      </c>
      <c r="D608" s="20" t="s">
        <v>636</v>
      </c>
      <c r="E608" s="29"/>
      <c r="F608" s="24"/>
      <c r="G608" s="24"/>
      <c r="H608" s="118"/>
      <c r="I608" s="351"/>
      <c r="J608" s="385"/>
    </row>
    <row r="609" spans="2:10" x14ac:dyDescent="0.15">
      <c r="B609" s="366"/>
      <c r="C609" s="210" t="s">
        <v>370</v>
      </c>
      <c r="D609" s="290" t="s">
        <v>637</v>
      </c>
      <c r="E609" s="287"/>
      <c r="F609" s="25"/>
      <c r="G609" s="25"/>
      <c r="H609" s="116"/>
      <c r="I609" s="351"/>
      <c r="J609" s="385"/>
    </row>
    <row r="610" spans="2:10" x14ac:dyDescent="0.15">
      <c r="B610" s="367"/>
      <c r="C610" s="210" t="s">
        <v>370</v>
      </c>
      <c r="D610" s="290" t="s">
        <v>638</v>
      </c>
      <c r="E610" s="287"/>
      <c r="F610" s="279"/>
      <c r="G610" s="279"/>
      <c r="H610" s="280"/>
      <c r="I610" s="351"/>
      <c r="J610" s="386"/>
    </row>
    <row r="611" spans="2:10" x14ac:dyDescent="0.15">
      <c r="B611" s="366"/>
      <c r="C611" s="210" t="s">
        <v>370</v>
      </c>
      <c r="D611" s="290" t="s">
        <v>639</v>
      </c>
      <c r="E611" s="287"/>
      <c r="F611" s="25"/>
      <c r="G611" s="25"/>
      <c r="H611" s="116"/>
      <c r="I611" s="351"/>
      <c r="J611" s="385"/>
    </row>
    <row r="612" spans="2:10" ht="13" x14ac:dyDescent="0.15">
      <c r="B612" s="366"/>
      <c r="C612" s="212"/>
      <c r="D612" s="21"/>
      <c r="E612" s="31"/>
      <c r="F612" s="26"/>
      <c r="G612" s="26"/>
      <c r="H612" s="117"/>
      <c r="I612" s="352"/>
      <c r="J612" s="387"/>
    </row>
    <row r="613" spans="2:10" x14ac:dyDescent="0.15">
      <c r="B613" s="366"/>
      <c r="C613" s="388" t="s">
        <v>630</v>
      </c>
      <c r="D613" s="389"/>
      <c r="E613" s="329" t="s">
        <v>366</v>
      </c>
      <c r="F613" s="18">
        <v>21</v>
      </c>
      <c r="G613" s="18">
        <f>IFERROR(VLOOKUP(E613,AnswerETBL,2,FALSE),0)</f>
        <v>0</v>
      </c>
      <c r="H613" s="104"/>
      <c r="I613" s="335"/>
      <c r="J613" s="11"/>
    </row>
    <row r="614" spans="2:10" x14ac:dyDescent="0.15">
      <c r="B614" s="366"/>
      <c r="C614" s="209" t="s">
        <v>370</v>
      </c>
      <c r="D614" s="20" t="s">
        <v>635</v>
      </c>
      <c r="E614" s="29"/>
      <c r="F614" s="24"/>
      <c r="G614" s="24"/>
      <c r="H614" s="118"/>
      <c r="I614" s="336"/>
      <c r="J614" s="11"/>
    </row>
    <row r="615" spans="2:10" x14ac:dyDescent="0.15">
      <c r="B615" s="366"/>
      <c r="C615" s="210" t="s">
        <v>370</v>
      </c>
      <c r="D615" s="290" t="s">
        <v>634</v>
      </c>
      <c r="E615" s="287"/>
      <c r="F615" s="25"/>
      <c r="G615" s="25"/>
      <c r="H615" s="116"/>
      <c r="I615" s="336"/>
      <c r="J615" s="11"/>
    </row>
    <row r="616" spans="2:10" x14ac:dyDescent="0.15">
      <c r="B616" s="367"/>
      <c r="C616" s="277"/>
      <c r="D616" s="19"/>
      <c r="E616" s="278"/>
      <c r="F616" s="279"/>
      <c r="G616" s="279"/>
      <c r="H616" s="280"/>
      <c r="I616" s="361"/>
      <c r="J616" s="276"/>
    </row>
    <row r="617" spans="2:10" x14ac:dyDescent="0.15">
      <c r="B617" s="367"/>
      <c r="C617" s="340" t="s">
        <v>631</v>
      </c>
      <c r="D617" s="390"/>
      <c r="E617" s="330" t="s">
        <v>423</v>
      </c>
      <c r="F617" s="282">
        <v>22</v>
      </c>
      <c r="G617" s="282">
        <f>IFERROR(VLOOKUP(E617,AnswerBTBL,2,FALSE),0)</f>
        <v>0.2</v>
      </c>
      <c r="H617" s="283"/>
      <c r="I617" s="393"/>
      <c r="J617" s="276"/>
    </row>
    <row r="618" spans="2:10" x14ac:dyDescent="0.15">
      <c r="B618" s="367"/>
      <c r="C618" s="277" t="s">
        <v>370</v>
      </c>
      <c r="D618" s="19" t="s">
        <v>632</v>
      </c>
      <c r="E618" s="278"/>
      <c r="F618" s="279"/>
      <c r="G618" s="279"/>
      <c r="H618" s="280"/>
      <c r="I618" s="336"/>
      <c r="J618" s="276"/>
    </row>
    <row r="619" spans="2:10" x14ac:dyDescent="0.15">
      <c r="B619" s="367"/>
      <c r="C619" s="210" t="s">
        <v>370</v>
      </c>
      <c r="D619" s="290" t="s">
        <v>633</v>
      </c>
      <c r="E619" s="287"/>
      <c r="F619" s="279"/>
      <c r="G619" s="279"/>
      <c r="H619" s="280"/>
      <c r="I619" s="336"/>
      <c r="J619" s="276"/>
    </row>
    <row r="620" spans="2:10" x14ac:dyDescent="0.15">
      <c r="B620" s="366"/>
      <c r="C620" s="212"/>
      <c r="D620" s="21"/>
      <c r="E620" s="31"/>
      <c r="F620" s="26"/>
      <c r="G620" s="26"/>
      <c r="H620" s="117"/>
      <c r="I620" s="337"/>
      <c r="J620" s="11"/>
    </row>
    <row r="621" spans="2:10" x14ac:dyDescent="0.15">
      <c r="B621" s="362"/>
      <c r="C621" s="363"/>
      <c r="D621" s="363"/>
      <c r="E621" s="363"/>
      <c r="F621" s="363"/>
      <c r="G621" s="363"/>
      <c r="H621" s="363"/>
      <c r="I621" s="364"/>
      <c r="J621" s="11"/>
    </row>
    <row r="622" spans="2:10" x14ac:dyDescent="0.15">
      <c r="B622" s="365" t="s">
        <v>504</v>
      </c>
      <c r="C622" s="349" t="s">
        <v>640</v>
      </c>
      <c r="D622" s="348"/>
      <c r="E622" s="329" t="s">
        <v>366</v>
      </c>
      <c r="F622" s="18">
        <v>23</v>
      </c>
      <c r="G622" s="18">
        <f>IFERROR(VLOOKUP(E622,AnswerETBL,2,FALSE),0)</f>
        <v>0</v>
      </c>
      <c r="H622" s="104">
        <f>IFERROR(AVERAGE(G622,G627,G633),0)</f>
        <v>6.6666666666666666E-2</v>
      </c>
      <c r="I622" s="350"/>
      <c r="J622" s="11"/>
    </row>
    <row r="623" spans="2:10" x14ac:dyDescent="0.15">
      <c r="B623" s="366"/>
      <c r="C623" s="209" t="s">
        <v>370</v>
      </c>
      <c r="D623" s="20" t="s">
        <v>646</v>
      </c>
      <c r="E623" s="29"/>
      <c r="F623" s="24"/>
      <c r="G623" s="24"/>
      <c r="H623" s="118"/>
      <c r="I623" s="351"/>
      <c r="J623" s="11"/>
    </row>
    <row r="624" spans="2:10" x14ac:dyDescent="0.15">
      <c r="B624" s="366"/>
      <c r="C624" s="210" t="s">
        <v>370</v>
      </c>
      <c r="D624" s="290" t="s">
        <v>647</v>
      </c>
      <c r="E624" s="287"/>
      <c r="F624" s="25"/>
      <c r="G624" s="25"/>
      <c r="H624" s="116"/>
      <c r="I624" s="351"/>
      <c r="J624" s="11"/>
    </row>
    <row r="625" spans="2:10" x14ac:dyDescent="0.15">
      <c r="B625" s="366"/>
      <c r="C625" s="210" t="s">
        <v>370</v>
      </c>
      <c r="D625" s="290" t="s">
        <v>648</v>
      </c>
      <c r="E625" s="287"/>
      <c r="F625" s="25"/>
      <c r="G625" s="25"/>
      <c r="H625" s="116"/>
      <c r="I625" s="351"/>
      <c r="J625" s="11"/>
    </row>
    <row r="626" spans="2:10" x14ac:dyDescent="0.15">
      <c r="B626" s="366"/>
      <c r="C626" s="212"/>
      <c r="D626" s="304"/>
      <c r="E626" s="31"/>
      <c r="F626" s="26"/>
      <c r="G626" s="26"/>
      <c r="H626" s="117"/>
      <c r="I626" s="352"/>
      <c r="J626" s="11"/>
    </row>
    <row r="627" spans="2:10" x14ac:dyDescent="0.15">
      <c r="B627" s="366"/>
      <c r="C627" s="346" t="s">
        <v>641</v>
      </c>
      <c r="D627" s="345"/>
      <c r="E627" s="329" t="s">
        <v>366</v>
      </c>
      <c r="F627" s="18">
        <v>24</v>
      </c>
      <c r="G627" s="18">
        <f>IFERROR(VLOOKUP(E627,AnswerETBL,2,FALSE),0)</f>
        <v>0</v>
      </c>
      <c r="H627" s="104"/>
      <c r="I627" s="335"/>
      <c r="J627" s="11"/>
    </row>
    <row r="628" spans="2:10" x14ac:dyDescent="0.15">
      <c r="B628" s="366"/>
      <c r="C628" s="209" t="s">
        <v>370</v>
      </c>
      <c r="D628" s="20" t="s">
        <v>649</v>
      </c>
      <c r="E628" s="29"/>
      <c r="F628" s="24"/>
      <c r="G628" s="24"/>
      <c r="H628" s="118"/>
      <c r="I628" s="336"/>
      <c r="J628" s="11"/>
    </row>
    <row r="629" spans="2:10" x14ac:dyDescent="0.15">
      <c r="B629" s="366"/>
      <c r="C629" s="210" t="s">
        <v>370</v>
      </c>
      <c r="D629" s="290" t="s">
        <v>650</v>
      </c>
      <c r="E629" s="287"/>
      <c r="F629" s="25"/>
      <c r="G629" s="25"/>
      <c r="H629" s="116"/>
      <c r="I629" s="336"/>
      <c r="J629" s="11"/>
    </row>
    <row r="630" spans="2:10" x14ac:dyDescent="0.15">
      <c r="B630" s="367"/>
      <c r="C630" s="277" t="s">
        <v>370</v>
      </c>
      <c r="D630" s="290" t="s">
        <v>651</v>
      </c>
      <c r="E630" s="287"/>
      <c r="F630" s="279"/>
      <c r="G630" s="279"/>
      <c r="H630" s="280"/>
      <c r="I630" s="336"/>
      <c r="J630" s="276"/>
    </row>
    <row r="631" spans="2:10" ht="12" customHeight="1" x14ac:dyDescent="0.15">
      <c r="B631" s="366"/>
      <c r="C631" s="277" t="s">
        <v>370</v>
      </c>
      <c r="D631" s="290" t="s">
        <v>652</v>
      </c>
      <c r="E631" s="287"/>
      <c r="F631" s="25"/>
      <c r="G631" s="25"/>
      <c r="H631" s="116"/>
      <c r="I631" s="336"/>
      <c r="J631" s="11"/>
    </row>
    <row r="632" spans="2:10" x14ac:dyDescent="0.15">
      <c r="B632" s="367"/>
      <c r="C632" s="277"/>
      <c r="D632" s="290"/>
      <c r="E632" s="287"/>
      <c r="F632" s="279"/>
      <c r="G632" s="279"/>
      <c r="H632" s="280"/>
      <c r="I632" s="336"/>
      <c r="J632" s="276"/>
    </row>
    <row r="633" spans="2:10" ht="14" customHeight="1" x14ac:dyDescent="0.15">
      <c r="B633" s="367"/>
      <c r="C633" s="391" t="s">
        <v>642</v>
      </c>
      <c r="D633" s="392"/>
      <c r="E633" s="332" t="s">
        <v>490</v>
      </c>
      <c r="F633" s="282">
        <v>25</v>
      </c>
      <c r="G633" s="282">
        <f>IFERROR(VLOOKUP(E633,AnswerCTBL,2,FALSE),0)</f>
        <v>0.2</v>
      </c>
      <c r="H633" s="283"/>
      <c r="I633" s="393"/>
      <c r="J633" s="276"/>
    </row>
    <row r="634" spans="2:10" x14ac:dyDescent="0.15">
      <c r="B634" s="367"/>
      <c r="C634" s="298" t="s">
        <v>370</v>
      </c>
      <c r="D634" s="299" t="s">
        <v>643</v>
      </c>
      <c r="E634" s="287"/>
      <c r="F634" s="279"/>
      <c r="G634" s="279"/>
      <c r="H634" s="280"/>
      <c r="I634" s="336"/>
      <c r="J634" s="276"/>
    </row>
    <row r="635" spans="2:10" x14ac:dyDescent="0.15">
      <c r="B635" s="367"/>
      <c r="C635" s="277" t="s">
        <v>370</v>
      </c>
      <c r="D635" s="290" t="s">
        <v>644</v>
      </c>
      <c r="E635" s="287"/>
      <c r="F635" s="279"/>
      <c r="G635" s="279"/>
      <c r="H635" s="280"/>
      <c r="I635" s="336"/>
      <c r="J635" s="276"/>
    </row>
    <row r="636" spans="2:10" x14ac:dyDescent="0.15">
      <c r="B636" s="367"/>
      <c r="C636" s="210" t="s">
        <v>370</v>
      </c>
      <c r="D636" s="290" t="s">
        <v>645</v>
      </c>
      <c r="E636" s="287"/>
      <c r="F636" s="279"/>
      <c r="G636" s="279"/>
      <c r="H636" s="280"/>
      <c r="I636" s="336"/>
      <c r="J636" s="276"/>
    </row>
    <row r="637" spans="2:10" x14ac:dyDescent="0.15">
      <c r="B637" s="367"/>
      <c r="C637" s="210" t="s">
        <v>370</v>
      </c>
      <c r="D637" s="290" t="s">
        <v>653</v>
      </c>
      <c r="E637" s="287"/>
      <c r="F637" s="279"/>
      <c r="G637" s="279"/>
      <c r="H637" s="280"/>
      <c r="I637" s="336"/>
      <c r="J637" s="276"/>
    </row>
    <row r="638" spans="2:10" x14ac:dyDescent="0.15">
      <c r="B638" s="368"/>
      <c r="C638" s="212"/>
      <c r="D638" s="304"/>
      <c r="E638" s="31"/>
      <c r="F638" s="26"/>
      <c r="G638" s="26"/>
      <c r="H638" s="117"/>
      <c r="I638" s="337"/>
      <c r="J638" s="11"/>
    </row>
    <row r="639" spans="2:10" x14ac:dyDescent="0.15">
      <c r="B639" s="362"/>
      <c r="C639" s="363"/>
      <c r="D639" s="363"/>
      <c r="E639" s="363"/>
      <c r="F639" s="363"/>
      <c r="G639" s="363"/>
      <c r="H639" s="363"/>
      <c r="I639" s="364"/>
      <c r="J639" s="11"/>
    </row>
    <row r="640" spans="2:10" x14ac:dyDescent="0.15">
      <c r="B640" s="365" t="s">
        <v>505</v>
      </c>
      <c r="C640" s="349" t="s">
        <v>654</v>
      </c>
      <c r="D640" s="348"/>
      <c r="E640" s="331" t="s">
        <v>423</v>
      </c>
      <c r="F640" s="18">
        <v>26</v>
      </c>
      <c r="G640" s="18">
        <f>IFERROR(VLOOKUP(E640,AnswerBTBL,2,FALSE),0)</f>
        <v>0.2</v>
      </c>
      <c r="H640" s="104">
        <f>IFERROR(AVERAGE(G640,G644,G650,G654),0)</f>
        <v>0.2</v>
      </c>
      <c r="I640" s="350"/>
      <c r="J640" s="11"/>
    </row>
    <row r="641" spans="2:10" x14ac:dyDescent="0.15">
      <c r="B641" s="366"/>
      <c r="C641" s="209" t="s">
        <v>370</v>
      </c>
      <c r="D641" s="20" t="s">
        <v>667</v>
      </c>
      <c r="E641" s="29"/>
      <c r="F641" s="24"/>
      <c r="G641" s="24"/>
      <c r="H641" s="118"/>
      <c r="I641" s="351"/>
      <c r="J641" s="11"/>
    </row>
    <row r="642" spans="2:10" x14ac:dyDescent="0.15">
      <c r="B642" s="366"/>
      <c r="C642" s="210" t="s">
        <v>370</v>
      </c>
      <c r="D642" s="290" t="s">
        <v>668</v>
      </c>
      <c r="E642" s="287"/>
      <c r="F642" s="25"/>
      <c r="G642" s="25"/>
      <c r="H642" s="116"/>
      <c r="I642" s="351"/>
      <c r="J642" s="11"/>
    </row>
    <row r="643" spans="2:10" x14ac:dyDescent="0.15">
      <c r="B643" s="366"/>
      <c r="C643" s="212"/>
      <c r="D643" s="21"/>
      <c r="E643" s="31"/>
      <c r="F643" s="26"/>
      <c r="G643" s="26"/>
      <c r="H643" s="117"/>
      <c r="I643" s="352"/>
      <c r="J643" s="11"/>
    </row>
    <row r="644" spans="2:10" x14ac:dyDescent="0.15">
      <c r="B644" s="366"/>
      <c r="C644" s="346" t="s">
        <v>655</v>
      </c>
      <c r="D644" s="345"/>
      <c r="E644" s="329" t="s">
        <v>441</v>
      </c>
      <c r="F644" s="18">
        <v>27</v>
      </c>
      <c r="G644" s="18">
        <f>IFERROR(VLOOKUP(E644,AnswerGTBL,2,FALSE),0)</f>
        <v>0.2</v>
      </c>
      <c r="H644" s="104"/>
      <c r="I644" s="335"/>
      <c r="J644" s="11"/>
    </row>
    <row r="645" spans="2:10" x14ac:dyDescent="0.15">
      <c r="B645" s="366"/>
      <c r="C645" s="209" t="s">
        <v>370</v>
      </c>
      <c r="D645" s="20" t="s">
        <v>663</v>
      </c>
      <c r="E645" s="29"/>
      <c r="F645" s="24"/>
      <c r="G645" s="24"/>
      <c r="H645" s="118"/>
      <c r="I645" s="336"/>
      <c r="J645" s="11"/>
    </row>
    <row r="646" spans="2:10" x14ac:dyDescent="0.15">
      <c r="B646" s="366"/>
      <c r="C646" s="210" t="s">
        <v>370</v>
      </c>
      <c r="D646" s="290" t="s">
        <v>664</v>
      </c>
      <c r="E646" s="287"/>
      <c r="F646" s="25"/>
      <c r="G646" s="25"/>
      <c r="H646" s="116"/>
      <c r="I646" s="336"/>
      <c r="J646" s="11"/>
    </row>
    <row r="647" spans="2:10" x14ac:dyDescent="0.15">
      <c r="B647" s="366"/>
      <c r="C647" s="210" t="s">
        <v>370</v>
      </c>
      <c r="D647" s="290" t="s">
        <v>665</v>
      </c>
      <c r="E647" s="287"/>
      <c r="F647" s="25"/>
      <c r="G647" s="25"/>
      <c r="H647" s="116"/>
      <c r="I647" s="336"/>
      <c r="J647" s="11"/>
    </row>
    <row r="648" spans="2:10" x14ac:dyDescent="0.15">
      <c r="B648" s="367"/>
      <c r="C648" s="277" t="s">
        <v>370</v>
      </c>
      <c r="D648" s="290" t="s">
        <v>666</v>
      </c>
      <c r="E648" s="287"/>
      <c r="F648" s="279"/>
      <c r="G648" s="279"/>
      <c r="H648" s="280"/>
      <c r="I648" s="336"/>
      <c r="J648" s="276"/>
    </row>
    <row r="649" spans="2:10" x14ac:dyDescent="0.15">
      <c r="B649" s="367"/>
      <c r="C649" s="277"/>
      <c r="D649" s="290"/>
      <c r="E649" s="287"/>
      <c r="F649" s="279"/>
      <c r="G649" s="279"/>
      <c r="H649" s="280"/>
      <c r="I649" s="337"/>
      <c r="J649" s="276"/>
    </row>
    <row r="650" spans="2:10" x14ac:dyDescent="0.15">
      <c r="B650" s="367"/>
      <c r="C650" s="338" t="s">
        <v>657</v>
      </c>
      <c r="D650" s="339"/>
      <c r="E650" s="328" t="s">
        <v>494</v>
      </c>
      <c r="F650" s="282">
        <v>28</v>
      </c>
      <c r="G650" s="282">
        <f>IFERROR(VLOOKUP(E650,AnswerFTBL,2,FALSE),0)</f>
        <v>0.2</v>
      </c>
      <c r="H650" s="283"/>
      <c r="I650" s="335"/>
      <c r="J650" s="276"/>
    </row>
    <row r="651" spans="2:10" x14ac:dyDescent="0.15">
      <c r="B651" s="367"/>
      <c r="C651" s="209" t="s">
        <v>370</v>
      </c>
      <c r="D651" s="20" t="s">
        <v>661</v>
      </c>
      <c r="E651" s="287"/>
      <c r="F651" s="279"/>
      <c r="G651" s="279"/>
      <c r="H651" s="280"/>
      <c r="I651" s="336"/>
      <c r="J651" s="276"/>
    </row>
    <row r="652" spans="2:10" x14ac:dyDescent="0.15">
      <c r="B652" s="367"/>
      <c r="C652" s="277" t="s">
        <v>370</v>
      </c>
      <c r="D652" s="290" t="s">
        <v>662</v>
      </c>
      <c r="E652" s="287"/>
      <c r="F652" s="279"/>
      <c r="G652" s="279"/>
      <c r="H652" s="280"/>
      <c r="I652" s="336"/>
      <c r="J652" s="276"/>
    </row>
    <row r="653" spans="2:10" x14ac:dyDescent="0.15">
      <c r="B653" s="367"/>
      <c r="C653" s="277"/>
      <c r="D653" s="290"/>
      <c r="E653" s="287"/>
      <c r="F653" s="279"/>
      <c r="G653" s="279"/>
      <c r="H653" s="280"/>
      <c r="I653" s="337"/>
      <c r="J653" s="276"/>
    </row>
    <row r="654" spans="2:10" x14ac:dyDescent="0.15">
      <c r="B654" s="367"/>
      <c r="C654" s="338" t="s">
        <v>656</v>
      </c>
      <c r="D654" s="339"/>
      <c r="E654" s="328" t="s">
        <v>494</v>
      </c>
      <c r="F654" s="282">
        <v>29</v>
      </c>
      <c r="G654" s="282">
        <f>IFERROR(VLOOKUP(E654,AnswerFTBL,2,FALSE),0)</f>
        <v>0.2</v>
      </c>
      <c r="H654" s="283"/>
      <c r="I654" s="335"/>
      <c r="J654" s="276"/>
    </row>
    <row r="655" spans="2:10" x14ac:dyDescent="0.15">
      <c r="B655" s="367"/>
      <c r="C655" s="298" t="s">
        <v>370</v>
      </c>
      <c r="D655" s="299" t="s">
        <v>658</v>
      </c>
      <c r="E655" s="287"/>
      <c r="F655" s="279"/>
      <c r="G655" s="279"/>
      <c r="H655" s="280"/>
      <c r="I655" s="336"/>
      <c r="J655" s="276"/>
    </row>
    <row r="656" spans="2:10" x14ac:dyDescent="0.15">
      <c r="B656" s="367"/>
      <c r="C656" s="277" t="s">
        <v>370</v>
      </c>
      <c r="D656" s="290" t="s">
        <v>659</v>
      </c>
      <c r="E656" s="287"/>
      <c r="F656" s="279"/>
      <c r="G656" s="279"/>
      <c r="H656" s="280"/>
      <c r="I656" s="336"/>
      <c r="J656" s="276"/>
    </row>
    <row r="657" spans="2:10" x14ac:dyDescent="0.15">
      <c r="B657" s="367"/>
      <c r="C657" s="277" t="s">
        <v>370</v>
      </c>
      <c r="D657" s="290" t="s">
        <v>660</v>
      </c>
      <c r="E657" s="287"/>
      <c r="F657" s="279"/>
      <c r="G657" s="279"/>
      <c r="H657" s="280"/>
      <c r="I657" s="336"/>
      <c r="J657" s="276"/>
    </row>
    <row r="658" spans="2:10" x14ac:dyDescent="0.15">
      <c r="B658" s="368"/>
      <c r="C658" s="212"/>
      <c r="D658" s="21"/>
      <c r="E658" s="31"/>
      <c r="F658" s="26"/>
      <c r="G658" s="26"/>
      <c r="H658" s="117"/>
      <c r="I658" s="337"/>
      <c r="J658" s="1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57">
    <mergeCell ref="J534:J538"/>
    <mergeCell ref="J569:J573"/>
    <mergeCell ref="I575:I580"/>
    <mergeCell ref="J62:J66"/>
    <mergeCell ref="J100:J104"/>
    <mergeCell ref="J179:J183"/>
    <mergeCell ref="J214:J218"/>
    <mergeCell ref="J247:J251"/>
    <mergeCell ref="B18:B33"/>
    <mergeCell ref="B373:D373"/>
    <mergeCell ref="B335:D335"/>
    <mergeCell ref="B246:D246"/>
    <mergeCell ref="B213:D213"/>
    <mergeCell ref="B178:D178"/>
    <mergeCell ref="B99:D99"/>
    <mergeCell ref="B179:B189"/>
    <mergeCell ref="B124:B135"/>
    <mergeCell ref="I199:I201"/>
    <mergeCell ref="I203:I206"/>
    <mergeCell ref="I207:I212"/>
    <mergeCell ref="J336:J340"/>
    <mergeCell ref="C81:D81"/>
    <mergeCell ref="C89:D89"/>
    <mergeCell ref="I81:I87"/>
    <mergeCell ref="C233:D233"/>
    <mergeCell ref="I233:I235"/>
    <mergeCell ref="C147:D147"/>
    <mergeCell ref="J374:J378"/>
    <mergeCell ref="J401:J405"/>
    <mergeCell ref="B558:B567"/>
    <mergeCell ref="B597:B605"/>
    <mergeCell ref="B582:B595"/>
    <mergeCell ref="B569:B580"/>
    <mergeCell ref="B507:I507"/>
    <mergeCell ref="B521:I521"/>
    <mergeCell ref="B544:I544"/>
    <mergeCell ref="B557:I557"/>
    <mergeCell ref="B581:I581"/>
    <mergeCell ref="B596:I596"/>
    <mergeCell ref="B568:D568"/>
    <mergeCell ref="I589:I595"/>
    <mergeCell ref="I597:I600"/>
    <mergeCell ref="I601:I605"/>
    <mergeCell ref="I550:I556"/>
    <mergeCell ref="I558:I561"/>
    <mergeCell ref="I562:I567"/>
    <mergeCell ref="I569:I574"/>
    <mergeCell ref="J496:J500"/>
    <mergeCell ref="I582:I588"/>
    <mergeCell ref="I518:I520"/>
    <mergeCell ref="I522:I527"/>
    <mergeCell ref="B508:B520"/>
    <mergeCell ref="B522:B532"/>
    <mergeCell ref="I545:I549"/>
    <mergeCell ref="I417:I420"/>
    <mergeCell ref="I421:I424"/>
    <mergeCell ref="I426:I428"/>
    <mergeCell ref="I429:I432"/>
    <mergeCell ref="I496:I499"/>
    <mergeCell ref="I500:I503"/>
    <mergeCell ref="B534:B543"/>
    <mergeCell ref="B545:B556"/>
    <mergeCell ref="B417:B424"/>
    <mergeCell ref="B426:B432"/>
    <mergeCell ref="B496:B506"/>
    <mergeCell ref="B425:I425"/>
    <mergeCell ref="I528:I532"/>
    <mergeCell ref="C421:D421"/>
    <mergeCell ref="B495:D495"/>
    <mergeCell ref="B533:D533"/>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B88:I88"/>
    <mergeCell ref="B110:I110"/>
    <mergeCell ref="C73:D73"/>
    <mergeCell ref="I89:I93"/>
    <mergeCell ref="B123:I123"/>
    <mergeCell ref="I124:I129"/>
    <mergeCell ref="I94:I98"/>
    <mergeCell ref="C173:D173"/>
    <mergeCell ref="C351:D351"/>
    <mergeCell ref="C417:D417"/>
    <mergeCell ref="C393:D393"/>
    <mergeCell ref="C396:D396"/>
    <mergeCell ref="C401:D401"/>
    <mergeCell ref="C406:D406"/>
    <mergeCell ref="B350:I350"/>
    <mergeCell ref="B361:I361"/>
    <mergeCell ref="B383:I383"/>
    <mergeCell ref="B392:I392"/>
    <mergeCell ref="B416:I416"/>
    <mergeCell ref="B400:D400"/>
    <mergeCell ref="B203:B212"/>
    <mergeCell ref="C94:D94"/>
    <mergeCell ref="C100:D100"/>
    <mergeCell ref="C105:D105"/>
    <mergeCell ref="C124:D124"/>
    <mergeCell ref="C130:D130"/>
    <mergeCell ref="C199:D199"/>
    <mergeCell ref="B313:I313"/>
    <mergeCell ref="I406:I410"/>
    <mergeCell ref="I356:I360"/>
    <mergeCell ref="I362:I366"/>
    <mergeCell ref="I367:I372"/>
    <mergeCell ref="I374:I377"/>
    <mergeCell ref="I378:I382"/>
    <mergeCell ref="I384:I387"/>
    <mergeCell ref="B401:B415"/>
    <mergeCell ref="C411:D411"/>
    <mergeCell ref="B351:B360"/>
    <mergeCell ref="B362:B372"/>
    <mergeCell ref="B6:I6"/>
    <mergeCell ref="B7:I7"/>
    <mergeCell ref="B8:I8"/>
    <mergeCell ref="B10:C10"/>
    <mergeCell ref="I35:I40"/>
    <mergeCell ref="I41:I43"/>
    <mergeCell ref="I44:I46"/>
    <mergeCell ref="I48:I55"/>
    <mergeCell ref="C65:D65"/>
    <mergeCell ref="B61:D61"/>
    <mergeCell ref="I62:I64"/>
    <mergeCell ref="I65:I71"/>
    <mergeCell ref="B17:D17"/>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191:I194"/>
    <mergeCell ref="I195:I198"/>
    <mergeCell ref="I214:I219"/>
    <mergeCell ref="C185:D185"/>
    <mergeCell ref="I179:I184"/>
    <mergeCell ref="I185:I189"/>
    <mergeCell ref="I130:I135"/>
    <mergeCell ref="C179:D179"/>
    <mergeCell ref="C207:D207"/>
    <mergeCell ref="B136:D136"/>
    <mergeCell ref="B137:B151"/>
    <mergeCell ref="C137:D137"/>
    <mergeCell ref="B165:I165"/>
    <mergeCell ref="B166:B176"/>
    <mergeCell ref="C166:D166"/>
    <mergeCell ref="I166:I168"/>
    <mergeCell ref="C169:D169"/>
    <mergeCell ref="B190:I190"/>
    <mergeCell ref="B202:I202"/>
    <mergeCell ref="C191:D191"/>
    <mergeCell ref="C195:D195"/>
    <mergeCell ref="B225:I225"/>
    <mergeCell ref="B236:I236"/>
    <mergeCell ref="I220:I224"/>
    <mergeCell ref="I226:I232"/>
    <mergeCell ref="B16:J16"/>
    <mergeCell ref="B177:J177"/>
    <mergeCell ref="B334:J334"/>
    <mergeCell ref="I137:I141"/>
    <mergeCell ref="B393:B399"/>
    <mergeCell ref="I351:I355"/>
    <mergeCell ref="C374:D374"/>
    <mergeCell ref="C378:D378"/>
    <mergeCell ref="C356:D356"/>
    <mergeCell ref="C362:D362"/>
    <mergeCell ref="C367:D367"/>
    <mergeCell ref="I344:I349"/>
    <mergeCell ref="B270:B277"/>
    <mergeCell ref="B247:B255"/>
    <mergeCell ref="B191:B201"/>
    <mergeCell ref="C203:D203"/>
    <mergeCell ref="C214:D214"/>
    <mergeCell ref="B226:B235"/>
    <mergeCell ref="B214:B224"/>
    <mergeCell ref="C226:D226"/>
    <mergeCell ref="J18:J22"/>
    <mergeCell ref="C601:D601"/>
    <mergeCell ref="C575:D575"/>
    <mergeCell ref="C582:D582"/>
    <mergeCell ref="C589:D589"/>
    <mergeCell ref="C597:D597"/>
    <mergeCell ref="C558:D558"/>
    <mergeCell ref="C562:D562"/>
    <mergeCell ref="C569:D569"/>
    <mergeCell ref="C504:D504"/>
    <mergeCell ref="C508:D508"/>
    <mergeCell ref="C426:D426"/>
    <mergeCell ref="C429:D429"/>
    <mergeCell ref="I504:I506"/>
    <mergeCell ref="I508:I517"/>
    <mergeCell ref="C534:D534"/>
    <mergeCell ref="I237:I239"/>
    <mergeCell ref="I336:I343"/>
    <mergeCell ref="B269:I269"/>
    <mergeCell ref="B336:B349"/>
    <mergeCell ref="C336:D336"/>
    <mergeCell ref="C344:D344"/>
    <mergeCell ref="C264:D264"/>
    <mergeCell ref="C270:D270"/>
    <mergeCell ref="J137:J141"/>
    <mergeCell ref="C142:D142"/>
    <mergeCell ref="B152:I152"/>
    <mergeCell ref="B153:B164"/>
    <mergeCell ref="C153:D153"/>
    <mergeCell ref="I153:I156"/>
    <mergeCell ref="C157:D157"/>
    <mergeCell ref="I142:I146"/>
    <mergeCell ref="I147:I151"/>
    <mergeCell ref="C161:D161"/>
    <mergeCell ref="I157:I160"/>
    <mergeCell ref="B237:B245"/>
    <mergeCell ref="I274:I277"/>
    <mergeCell ref="I240:I245"/>
    <mergeCell ref="C237:D237"/>
    <mergeCell ref="C240:D240"/>
    <mergeCell ref="B256:I256"/>
    <mergeCell ref="B257:B268"/>
    <mergeCell ref="I247:I251"/>
    <mergeCell ref="C247:D247"/>
    <mergeCell ref="C252:D252"/>
    <mergeCell ref="C257:D257"/>
    <mergeCell ref="C274:D274"/>
    <mergeCell ref="I252:I255"/>
    <mergeCell ref="I257:I263"/>
    <mergeCell ref="I264:I268"/>
    <mergeCell ref="I270:I273"/>
    <mergeCell ref="B314:B333"/>
    <mergeCell ref="C314:D314"/>
    <mergeCell ref="I314:I317"/>
    <mergeCell ref="C318:D318"/>
    <mergeCell ref="B433:D433"/>
    <mergeCell ref="B434:B452"/>
    <mergeCell ref="C434:D434"/>
    <mergeCell ref="I434:I437"/>
    <mergeCell ref="J279:J284"/>
    <mergeCell ref="C285:D285"/>
    <mergeCell ref="I285:I290"/>
    <mergeCell ref="B291:I291"/>
    <mergeCell ref="I411:I415"/>
    <mergeCell ref="C384:D384"/>
    <mergeCell ref="C388:D388"/>
    <mergeCell ref="I396:I399"/>
    <mergeCell ref="I401:I405"/>
    <mergeCell ref="B374:B382"/>
    <mergeCell ref="B384:B391"/>
    <mergeCell ref="I388:I391"/>
    <mergeCell ref="I393:I395"/>
    <mergeCell ref="B279:B290"/>
    <mergeCell ref="C279:D279"/>
    <mergeCell ref="I279:I284"/>
    <mergeCell ref="J434:J437"/>
    <mergeCell ref="C438:D438"/>
    <mergeCell ref="B453:I453"/>
    <mergeCell ref="B454:B477"/>
    <mergeCell ref="C454:D454"/>
    <mergeCell ref="I454:I461"/>
    <mergeCell ref="C462:D462"/>
    <mergeCell ref="C443:D443"/>
    <mergeCell ref="C473:D473"/>
    <mergeCell ref="I473:I477"/>
    <mergeCell ref="I462:I472"/>
    <mergeCell ref="I443:I452"/>
    <mergeCell ref="I438:I442"/>
    <mergeCell ref="C448:D448"/>
    <mergeCell ref="C613:D613"/>
    <mergeCell ref="B621:I621"/>
    <mergeCell ref="B622:B638"/>
    <mergeCell ref="C622:D622"/>
    <mergeCell ref="I622:I626"/>
    <mergeCell ref="C627:D627"/>
    <mergeCell ref="C617:D617"/>
    <mergeCell ref="C633:D633"/>
    <mergeCell ref="I627:I632"/>
    <mergeCell ref="I633:I638"/>
    <mergeCell ref="I617:I620"/>
    <mergeCell ref="I613:I616"/>
    <mergeCell ref="B607:B620"/>
    <mergeCell ref="C607:D607"/>
    <mergeCell ref="I607:I612"/>
    <mergeCell ref="I302:I306"/>
    <mergeCell ref="I307:I312"/>
    <mergeCell ref="I328:I333"/>
    <mergeCell ref="I324:I327"/>
    <mergeCell ref="I318:I323"/>
    <mergeCell ref="B639:I639"/>
    <mergeCell ref="B640:B658"/>
    <mergeCell ref="C640:D640"/>
    <mergeCell ref="I640:I643"/>
    <mergeCell ref="C644:D644"/>
    <mergeCell ref="C650:D650"/>
    <mergeCell ref="C654:D654"/>
    <mergeCell ref="I644:I649"/>
    <mergeCell ref="B478:I478"/>
    <mergeCell ref="B479:B493"/>
    <mergeCell ref="C479:D479"/>
    <mergeCell ref="I479:I485"/>
    <mergeCell ref="C486:D486"/>
    <mergeCell ref="I486:I493"/>
    <mergeCell ref="B606:D606"/>
    <mergeCell ref="B494:J494"/>
    <mergeCell ref="C528:D528"/>
    <mergeCell ref="I650:I653"/>
    <mergeCell ref="J607:J612"/>
    <mergeCell ref="I654:I658"/>
    <mergeCell ref="C302:D302"/>
    <mergeCell ref="C307:D307"/>
    <mergeCell ref="C324:D324"/>
    <mergeCell ref="C328:D328"/>
    <mergeCell ref="I169:I172"/>
    <mergeCell ref="I173:I176"/>
    <mergeCell ref="I161:I164"/>
    <mergeCell ref="C550:D550"/>
    <mergeCell ref="C518:D518"/>
    <mergeCell ref="C522:D522"/>
    <mergeCell ref="C496:D496"/>
    <mergeCell ref="C500:D500"/>
    <mergeCell ref="C540:D540"/>
    <mergeCell ref="C545:D545"/>
    <mergeCell ref="I534:I539"/>
    <mergeCell ref="I540:I543"/>
    <mergeCell ref="C220:D220"/>
    <mergeCell ref="B278:D278"/>
    <mergeCell ref="B292:B312"/>
    <mergeCell ref="C292:D292"/>
    <mergeCell ref="I292:I296"/>
    <mergeCell ref="C297:D297"/>
    <mergeCell ref="I297:I301"/>
  </mergeCells>
  <phoneticPr fontId="0" type="noConversion"/>
  <conditionalFormatting sqref="E15">
    <cfRule type="expression" dxfId="9" priority="2">
      <formula>$H$35=1</formula>
    </cfRule>
  </conditionalFormatting>
  <dataValidations count="7">
    <dataValidation type="list" allowBlank="1" showInputMessage="1" showErrorMessage="1" sqref="E411 E356 M28:P28 M23:P23 E617" xr:uid="{00000000-0002-0000-0100-000000000000}">
      <formula1>AnswerB</formula1>
    </dataValidation>
    <dataValidation type="list" allowBlank="1" showInputMessage="1" showErrorMessage="1" sqref="E191 E179 E203 E207 E214 E226 E233 E237 E252 E195 E336 E344 E351 E362 E378 E388 E401 E406 E421 E426 E522 E528 E540 E550 E569 E575 E582 E589 E185 E118 E111 E41 E89 E35 E48 E105 E534 E417 E270 E81 E23 E28 E44 E62 E199 E496 E504 E518 E157 E153 E142 E279 E292 E285 E473 E454 E438 E448 E633 E324 E443 E486 E479 E147 E161 E302 E307 E314 E318" xr:uid="{00000000-0002-0000-0100-000001000000}">
      <formula1>AnswerC</formula1>
    </dataValidation>
    <dataValidation type="list" allowBlank="1" showInputMessage="1" showErrorMessage="1" sqref="E18 E500 M18:P18" xr:uid="{00000000-0002-0000-0100-000002000000}">
      <formula1>AnswerA</formula1>
    </dataValidation>
    <dataValidation type="list" allowBlank="1" showInputMessage="1" showErrorMessage="1" sqref="E56 E240 E130 E100 E274 E597 E169 E137 E297 E607 E173" xr:uid="{00000000-0002-0000-0100-000003000000}">
      <formula1>AnswerD</formula1>
    </dataValidation>
    <dataValidation type="list" allowBlank="1" showInputMessage="1" showErrorMessage="1" sqref="E65 E601 E462 E613 E622 E627" xr:uid="{00000000-0002-0000-0100-000004000000}">
      <formula1>AnswerE</formula1>
    </dataValidation>
    <dataValidation type="list" allowBlank="1" showInputMessage="1" showErrorMessage="1" sqref="E73 E124 E247 E264 E220 E558 E367 E396 E429 E384 E166 E654 E434 E640 E650" xr:uid="{00000000-0002-0000-0100-000005000000}">
      <formula1>AnswerF</formula1>
    </dataValidation>
    <dataValidation type="list" allowBlank="1" showInputMessage="1" showErrorMessage="1" sqref="E257 E562 E508 E374 E545 E393 E94 E328 E64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20"/>
  <sheetViews>
    <sheetView topLeftCell="A18" zoomScaleNormal="100" workbookViewId="0">
      <selection activeCell="P57" sqref="P57"/>
    </sheetView>
  </sheetViews>
  <sheetFormatPr baseColWidth="10" defaultColWidth="8.83203125" defaultRowHeight="13" x14ac:dyDescent="0.15"/>
  <cols>
    <col min="1" max="1" width="14.33203125" customWidth="1"/>
    <col min="2" max="2" width="32.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32.83203125" customWidth="1"/>
    <col min="22" max="25" width="10.83203125" customWidth="1"/>
  </cols>
  <sheetData>
    <row r="1" spans="1:25" ht="25.5" customHeight="1" x14ac:dyDescent="0.15">
      <c r="A1" s="479" t="str">
        <f>CONCATENATE("SAMM Assessment Scorecard: ",C6," For ",C5)</f>
        <v xml:space="preserve">SAMM Assessment Scorecard:  For </v>
      </c>
      <c r="B1" s="479"/>
      <c r="C1" s="479"/>
      <c r="D1" s="480"/>
      <c r="E1" s="480"/>
      <c r="F1" s="480"/>
      <c r="G1" s="481"/>
      <c r="H1" s="481"/>
      <c r="I1" s="481"/>
      <c r="J1" s="481"/>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485" t="s">
        <v>473</v>
      </c>
      <c r="B3" s="486"/>
      <c r="C3" s="486"/>
      <c r="D3" s="486"/>
      <c r="E3" s="486"/>
      <c r="F3" s="486"/>
      <c r="G3" s="486"/>
      <c r="H3" s="486"/>
      <c r="I3" s="486"/>
      <c r="J3" s="486"/>
      <c r="K3" s="487"/>
      <c r="L3" s="1"/>
      <c r="M3" s="1"/>
      <c r="N3" s="1"/>
    </row>
    <row r="4" spans="1:25" ht="12.75" customHeight="1" x14ac:dyDescent="0.15">
      <c r="A4" s="4"/>
      <c r="B4" s="4"/>
      <c r="C4" s="4"/>
      <c r="D4" s="4"/>
      <c r="E4" s="4"/>
      <c r="F4" s="4"/>
      <c r="G4" s="4"/>
      <c r="H4" s="4"/>
      <c r="I4" s="4"/>
      <c r="J4" s="4"/>
      <c r="K4" s="1"/>
      <c r="L4" s="1"/>
      <c r="M4" s="1"/>
      <c r="N4" s="1"/>
    </row>
    <row r="5" spans="1:25" ht="12.75" customHeight="1" x14ac:dyDescent="0.15">
      <c r="A5" s="482" t="str">
        <f>Interview!B10</f>
        <v>Organization:</v>
      </c>
      <c r="B5" s="483"/>
      <c r="C5" s="483" t="str">
        <f>IF(ISBLANK(Interview!D10),"",Interview!D10)</f>
        <v/>
      </c>
      <c r="D5" s="483"/>
      <c r="E5" s="483"/>
      <c r="F5" s="483"/>
      <c r="G5" s="1"/>
      <c r="H5" s="1"/>
      <c r="I5" s="1"/>
      <c r="J5" s="1"/>
      <c r="K5" s="1"/>
      <c r="L5" s="1"/>
      <c r="M5" s="1"/>
      <c r="N5" s="1"/>
    </row>
    <row r="6" spans="1:25" ht="12.75" customHeight="1" x14ac:dyDescent="0.15">
      <c r="A6" s="482" t="str">
        <f>Interview!B11</f>
        <v>Project:</v>
      </c>
      <c r="B6" s="483"/>
      <c r="C6" s="483" t="str">
        <f>IF(ISBLANK(Interview!D11),"",Interview!D11)</f>
        <v/>
      </c>
      <c r="D6" s="483"/>
      <c r="E6" s="483"/>
      <c r="F6" s="483"/>
      <c r="G6" s="1"/>
      <c r="H6" s="1"/>
      <c r="I6" s="1"/>
      <c r="J6" s="1"/>
      <c r="K6" s="1"/>
      <c r="L6" s="1"/>
      <c r="M6" s="1"/>
      <c r="N6" s="1"/>
    </row>
    <row r="7" spans="1:25" ht="12.75" customHeight="1" x14ac:dyDescent="0.15">
      <c r="A7" s="482" t="str">
        <f>Interview!B12</f>
        <v>Interview Date:</v>
      </c>
      <c r="B7" s="483"/>
      <c r="C7" s="484" t="str">
        <f>IF(ISBLANK(Interview!D12),"",Interview!D12)</f>
        <v/>
      </c>
      <c r="D7" s="484"/>
      <c r="E7" s="484"/>
      <c r="F7" s="484"/>
      <c r="G7" s="1"/>
      <c r="H7" s="1"/>
      <c r="I7" s="1"/>
      <c r="J7" s="1"/>
      <c r="K7" s="1"/>
      <c r="L7" s="1"/>
      <c r="M7" s="1"/>
      <c r="N7" s="1"/>
    </row>
    <row r="8" spans="1:25" ht="12.75" customHeight="1" x14ac:dyDescent="0.15">
      <c r="A8" s="482" t="str">
        <f>Interview!B13</f>
        <v>Interviewer:</v>
      </c>
      <c r="B8" s="483"/>
      <c r="C8" s="483" t="str">
        <f>IF(ISBLANK(Interview!D13),"",Interview!D13)</f>
        <v/>
      </c>
      <c r="D8" s="483"/>
      <c r="E8" s="483"/>
      <c r="F8" s="483"/>
      <c r="G8" s="1"/>
      <c r="H8" s="1"/>
      <c r="I8" s="1"/>
      <c r="J8" s="1"/>
      <c r="K8" s="1"/>
      <c r="L8" s="1"/>
      <c r="M8" s="1"/>
      <c r="N8" s="1"/>
    </row>
    <row r="9" spans="1:25" ht="12.75" customHeight="1" x14ac:dyDescent="0.15">
      <c r="A9" s="482" t="str">
        <f>Interview!B14</f>
        <v>Persons Interviewed:</v>
      </c>
      <c r="B9" s="483"/>
      <c r="C9" s="488" t="str">
        <f>IF(ISBLANK(Interview!D14),"",Interview!D14)</f>
        <v/>
      </c>
      <c r="D9" s="488"/>
      <c r="E9" s="488"/>
      <c r="F9" s="488"/>
      <c r="G9" s="488"/>
      <c r="H9" s="488"/>
      <c r="I9" s="488"/>
      <c r="J9" s="1"/>
      <c r="K9" s="1"/>
      <c r="L9" s="1"/>
      <c r="M9" s="1"/>
      <c r="N9" s="1"/>
    </row>
    <row r="10" spans="1:25" ht="12.75" customHeight="1" thickBot="1" x14ac:dyDescent="0.2">
      <c r="A10" s="132"/>
      <c r="B10" s="131"/>
      <c r="C10" s="131"/>
      <c r="D10" s="131"/>
      <c r="E10" s="131"/>
      <c r="F10" s="131"/>
      <c r="G10" s="131"/>
      <c r="H10" s="131"/>
      <c r="I10" s="131"/>
      <c r="J10" s="131"/>
      <c r="K10" s="131"/>
      <c r="L10" s="131"/>
      <c r="M10" s="131"/>
      <c r="N10" s="131"/>
    </row>
    <row r="11" spans="1:25" ht="25" customHeight="1" thickBot="1" x14ac:dyDescent="0.2">
      <c r="A11" s="476" t="s">
        <v>464</v>
      </c>
      <c r="B11" s="477"/>
      <c r="C11" s="477"/>
      <c r="D11" s="477"/>
      <c r="E11" s="477"/>
      <c r="F11" s="477"/>
      <c r="G11" s="477"/>
      <c r="H11" s="477"/>
      <c r="I11" s="477"/>
      <c r="J11" s="478"/>
      <c r="K11" s="129"/>
      <c r="L11" s="476" t="s">
        <v>464</v>
      </c>
      <c r="M11" s="477"/>
      <c r="N11" s="477"/>
      <c r="O11" s="477"/>
      <c r="P11" s="477"/>
      <c r="Q11" s="477"/>
      <c r="R11" s="478"/>
      <c r="T11" s="470" t="s">
        <v>464</v>
      </c>
      <c r="U11" s="471"/>
      <c r="V11" s="471"/>
      <c r="W11" s="471"/>
      <c r="X11" s="471"/>
      <c r="Y11" s="472"/>
    </row>
    <row r="12" spans="1:25" ht="12.75" customHeight="1" x14ac:dyDescent="0.15">
      <c r="A12" s="2"/>
      <c r="B12" s="2"/>
      <c r="C12" s="2"/>
      <c r="D12" s="473" t="s">
        <v>452</v>
      </c>
      <c r="E12" s="474"/>
      <c r="F12" s="475"/>
      <c r="G12" s="1"/>
      <c r="H12" s="1"/>
      <c r="I12" s="1"/>
      <c r="J12" s="1"/>
      <c r="K12" s="1"/>
      <c r="L12" s="1"/>
      <c r="M12" s="1"/>
      <c r="N12" s="1"/>
    </row>
    <row r="13" spans="1:25" ht="15" customHeight="1" x14ac:dyDescent="0.15">
      <c r="A13" s="7" t="s">
        <v>37</v>
      </c>
      <c r="B13" s="7" t="s">
        <v>38</v>
      </c>
      <c r="C13" s="7" t="s">
        <v>406</v>
      </c>
      <c r="D13" s="130">
        <v>1</v>
      </c>
      <c r="E13" s="130">
        <v>2</v>
      </c>
      <c r="F13" s="130">
        <v>3</v>
      </c>
      <c r="G13" s="8" t="s">
        <v>42</v>
      </c>
      <c r="H13" s="1"/>
      <c r="I13" s="7" t="s">
        <v>37</v>
      </c>
      <c r="J13" s="7" t="s">
        <v>406</v>
      </c>
      <c r="L13" s="1"/>
      <c r="M13" s="1"/>
      <c r="N13" s="1"/>
      <c r="V13" s="221" t="str">
        <f>T14</f>
        <v>Governance</v>
      </c>
      <c r="W13" s="221" t="str">
        <f>T18</f>
        <v>Construction</v>
      </c>
      <c r="X13" s="221" t="str">
        <f>T22</f>
        <v>Verification</v>
      </c>
      <c r="Y13" s="221" t="str">
        <f>T26</f>
        <v>Operations</v>
      </c>
    </row>
    <row r="14" spans="1:25" ht="25" customHeight="1" x14ac:dyDescent="0.15">
      <c r="A14" s="70" t="s">
        <v>58</v>
      </c>
      <c r="B14" s="74" t="s">
        <v>59</v>
      </c>
      <c r="C14" s="102">
        <f>Interview!$J$18</f>
        <v>0.46666666666666673</v>
      </c>
      <c r="D14" s="102">
        <f>Interview!H18</f>
        <v>6.6666666666666666E-2</v>
      </c>
      <c r="E14" s="102">
        <f>Interview!H35</f>
        <v>0.20000000000000004</v>
      </c>
      <c r="F14" s="102">
        <f>Interview!H48</f>
        <v>0.2</v>
      </c>
      <c r="G14" s="6">
        <f t="shared" ref="G14:G28" si="0">(((((IF((C14="0+"),0.5,0)+IF((C14=1),1,0))+IF((C14="1+"),1.5,0))+IF((C14=2),2,0))+IF((C14="2+"),2.5,0))+IF((C14=3),3,0))+IF((C14="3+"),3.5,0)</f>
        <v>0</v>
      </c>
      <c r="H14" s="3"/>
      <c r="I14" s="70" t="s">
        <v>58</v>
      </c>
      <c r="J14" s="102">
        <f>AVERAGE(C14:C17)</f>
        <v>0.44166666666666665</v>
      </c>
      <c r="L14" s="1"/>
      <c r="M14" s="1"/>
      <c r="N14" s="1"/>
      <c r="T14" s="70" t="s">
        <v>58</v>
      </c>
      <c r="U14" s="74" t="s">
        <v>59</v>
      </c>
      <c r="V14" s="102">
        <f>Interview!$J$18</f>
        <v>0.46666666666666673</v>
      </c>
      <c r="W14" s="102">
        <v>0</v>
      </c>
      <c r="X14" s="102">
        <v>0</v>
      </c>
      <c r="Y14" s="102">
        <v>0</v>
      </c>
    </row>
    <row r="15" spans="1:25" ht="25" customHeight="1" x14ac:dyDescent="0.15">
      <c r="A15" s="70" t="s">
        <v>58</v>
      </c>
      <c r="B15" s="74" t="s">
        <v>90</v>
      </c>
      <c r="C15" s="102">
        <f>Interview!$J$62</f>
        <v>0.4</v>
      </c>
      <c r="D15" s="102">
        <f>Interview!H62</f>
        <v>0.1</v>
      </c>
      <c r="E15" s="102">
        <f>Interview!H73</f>
        <v>0.1</v>
      </c>
      <c r="F15" s="102">
        <f>Interview!H89</f>
        <v>0.2</v>
      </c>
      <c r="G15" s="6">
        <f t="shared" si="0"/>
        <v>0</v>
      </c>
      <c r="H15" s="3"/>
      <c r="I15" s="75" t="s">
        <v>149</v>
      </c>
      <c r="J15" s="102">
        <f>AVERAGE(C18:C21)</f>
        <v>0.5083333333333333</v>
      </c>
      <c r="L15" s="1"/>
      <c r="M15" s="1"/>
      <c r="N15" s="1"/>
      <c r="T15" s="70" t="s">
        <v>58</v>
      </c>
      <c r="U15" s="74" t="s">
        <v>90</v>
      </c>
      <c r="V15" s="102">
        <f>Interview!$J$62</f>
        <v>0.4</v>
      </c>
      <c r="W15" s="102">
        <v>0</v>
      </c>
      <c r="X15" s="102">
        <v>0</v>
      </c>
      <c r="Y15" s="102">
        <v>0</v>
      </c>
    </row>
    <row r="16" spans="1:25" ht="25" customHeight="1" x14ac:dyDescent="0.15">
      <c r="A16" s="70" t="s">
        <v>58</v>
      </c>
      <c r="B16" s="74" t="s">
        <v>122</v>
      </c>
      <c r="C16" s="102">
        <f>Interview!$J$100</f>
        <v>0.5</v>
      </c>
      <c r="D16" s="102">
        <f>Interview!H100</f>
        <v>0.2</v>
      </c>
      <c r="E16" s="102">
        <f>Interview!H111</f>
        <v>0.2</v>
      </c>
      <c r="F16" s="102">
        <f>Interview!H124</f>
        <v>0.1</v>
      </c>
      <c r="G16" s="6">
        <f t="shared" si="0"/>
        <v>0</v>
      </c>
      <c r="H16" s="3"/>
      <c r="I16" s="80" t="s">
        <v>222</v>
      </c>
      <c r="J16" s="102">
        <f>AVERAGE(C22:C25)</f>
        <v>0.4291666666666667</v>
      </c>
      <c r="L16" s="1"/>
      <c r="M16" s="1"/>
      <c r="N16" s="1"/>
      <c r="T16" s="70" t="s">
        <v>58</v>
      </c>
      <c r="U16" s="74" t="s">
        <v>122</v>
      </c>
      <c r="V16" s="102">
        <f>Interview!$J$100</f>
        <v>0.5</v>
      </c>
      <c r="W16" s="102">
        <v>0</v>
      </c>
      <c r="X16" s="102">
        <v>0</v>
      </c>
      <c r="Y16" s="102">
        <v>0</v>
      </c>
    </row>
    <row r="17" spans="1:25" ht="25" customHeight="1" x14ac:dyDescent="0.15">
      <c r="A17" s="70" t="s">
        <v>58</v>
      </c>
      <c r="B17" s="74" t="s">
        <v>499</v>
      </c>
      <c r="C17" s="102">
        <f>Interview!$J$137</f>
        <v>0.4</v>
      </c>
      <c r="D17" s="102">
        <f>Interview!H137</f>
        <v>0.13333333333333333</v>
      </c>
      <c r="E17" s="102">
        <f>Interview!H153</f>
        <v>0.13333333333333333</v>
      </c>
      <c r="F17" s="102">
        <f>Interview!H166</f>
        <v>0.13333333333333333</v>
      </c>
      <c r="G17" s="6"/>
      <c r="H17" s="3"/>
      <c r="I17" s="85" t="s">
        <v>373</v>
      </c>
      <c r="J17" s="102">
        <f>AVERAGE(C26:C29)</f>
        <v>0.40833333333333333</v>
      </c>
      <c r="L17" s="220"/>
      <c r="M17" s="220"/>
      <c r="N17" s="220"/>
      <c r="T17" s="70" t="s">
        <v>58</v>
      </c>
      <c r="U17" s="74" t="s">
        <v>499</v>
      </c>
      <c r="V17" s="102">
        <f>Interview!$J$137</f>
        <v>0.4</v>
      </c>
      <c r="W17" s="102">
        <v>0</v>
      </c>
      <c r="X17" s="102">
        <v>0</v>
      </c>
      <c r="Y17" s="102">
        <v>0</v>
      </c>
    </row>
    <row r="18" spans="1:25" ht="25" customHeight="1" x14ac:dyDescent="0.15">
      <c r="A18" s="75" t="s">
        <v>149</v>
      </c>
      <c r="B18" s="79" t="s">
        <v>150</v>
      </c>
      <c r="C18" s="102">
        <f>Interview!$J$179</f>
        <v>0.53333333333333344</v>
      </c>
      <c r="D18" s="102">
        <f>Interview!H179</f>
        <v>0.2</v>
      </c>
      <c r="E18" s="102">
        <f>Interview!H191</f>
        <v>0.13333333333333333</v>
      </c>
      <c r="F18" s="102">
        <f>Interview!H203</f>
        <v>0.2</v>
      </c>
      <c r="G18" s="6">
        <f t="shared" si="0"/>
        <v>0</v>
      </c>
      <c r="H18" s="3"/>
      <c r="L18" s="1"/>
      <c r="M18" s="1"/>
      <c r="N18" s="1"/>
      <c r="T18" s="75" t="s">
        <v>149</v>
      </c>
      <c r="U18" s="79" t="s">
        <v>150</v>
      </c>
      <c r="V18" s="102">
        <v>0</v>
      </c>
      <c r="W18" s="102">
        <f>Interview!$J$179</f>
        <v>0.53333333333333344</v>
      </c>
      <c r="X18" s="102">
        <v>0</v>
      </c>
      <c r="Y18" s="102">
        <v>0</v>
      </c>
    </row>
    <row r="19" spans="1:25" ht="25" customHeight="1" x14ac:dyDescent="0.15">
      <c r="A19" s="75" t="s">
        <v>149</v>
      </c>
      <c r="B19" s="79" t="s">
        <v>176</v>
      </c>
      <c r="C19" s="102">
        <f>Interview!$J$214</f>
        <v>0.5</v>
      </c>
      <c r="D19" s="102">
        <f>Interview!H214</f>
        <v>0.2</v>
      </c>
      <c r="E19" s="102">
        <f>Interview!H226</f>
        <v>0.1</v>
      </c>
      <c r="F19" s="102">
        <f>Interview!H237</f>
        <v>0.2</v>
      </c>
      <c r="G19" s="6">
        <f t="shared" si="0"/>
        <v>0</v>
      </c>
      <c r="H19" s="3"/>
      <c r="I19" s="1"/>
      <c r="J19" s="1"/>
      <c r="K19" s="1"/>
      <c r="L19" s="1"/>
      <c r="M19" s="1"/>
      <c r="N19" s="1"/>
      <c r="T19" s="75" t="s">
        <v>149</v>
      </c>
      <c r="U19" s="79" t="s">
        <v>176</v>
      </c>
      <c r="V19" s="102">
        <v>0</v>
      </c>
      <c r="W19" s="102">
        <f>Interview!$J$214</f>
        <v>0.5</v>
      </c>
      <c r="X19" s="102">
        <v>0</v>
      </c>
      <c r="Y19" s="102">
        <v>0</v>
      </c>
    </row>
    <row r="20" spans="1:25" ht="25" customHeight="1" x14ac:dyDescent="0.15">
      <c r="A20" s="75" t="s">
        <v>149</v>
      </c>
      <c r="B20" s="79" t="s">
        <v>199</v>
      </c>
      <c r="C20" s="102">
        <f>Interview!$J$247</f>
        <v>0.5</v>
      </c>
      <c r="D20" s="102">
        <f>Interview!H247</f>
        <v>0.2</v>
      </c>
      <c r="E20" s="102">
        <f>Interview!H257</f>
        <v>0.1</v>
      </c>
      <c r="F20" s="102">
        <f>Interview!H270</f>
        <v>0.2</v>
      </c>
      <c r="G20" s="6">
        <f t="shared" si="0"/>
        <v>0</v>
      </c>
      <c r="H20" s="3"/>
      <c r="I20" s="1"/>
      <c r="J20" s="1"/>
      <c r="K20" s="1"/>
      <c r="L20" s="1"/>
      <c r="M20" s="1"/>
      <c r="N20" s="1"/>
      <c r="T20" s="75" t="s">
        <v>149</v>
      </c>
      <c r="U20" s="79" t="s">
        <v>199</v>
      </c>
      <c r="V20" s="102">
        <v>0</v>
      </c>
      <c r="W20" s="102">
        <f>Interview!$J$247</f>
        <v>0.5</v>
      </c>
      <c r="X20" s="102">
        <v>0</v>
      </c>
      <c r="Y20" s="102">
        <v>0</v>
      </c>
    </row>
    <row r="21" spans="1:25" ht="25" customHeight="1" x14ac:dyDescent="0.15">
      <c r="A21" s="75" t="s">
        <v>149</v>
      </c>
      <c r="B21" s="79" t="s">
        <v>500</v>
      </c>
      <c r="C21" s="102">
        <f>Interview!$J$279</f>
        <v>0.5</v>
      </c>
      <c r="D21" s="102">
        <f>Interview!H279</f>
        <v>0.1</v>
      </c>
      <c r="E21" s="102">
        <f>Interview!H292</f>
        <v>0.2</v>
      </c>
      <c r="F21" s="102">
        <f>Interview!H314</f>
        <v>0.2</v>
      </c>
      <c r="G21" s="6"/>
      <c r="H21" s="3"/>
      <c r="I21" s="220"/>
      <c r="J21" s="220"/>
      <c r="K21" s="220"/>
      <c r="L21" s="220"/>
      <c r="M21" s="220"/>
      <c r="N21" s="220"/>
      <c r="T21" s="75" t="s">
        <v>149</v>
      </c>
      <c r="U21" s="79" t="s">
        <v>500</v>
      </c>
      <c r="V21" s="102">
        <v>0</v>
      </c>
      <c r="W21" s="102">
        <f>Interview!$J$279</f>
        <v>0.5</v>
      </c>
      <c r="X21" s="102">
        <v>0</v>
      </c>
      <c r="Y21" s="102">
        <v>0</v>
      </c>
    </row>
    <row r="22" spans="1:25" ht="25" customHeight="1" x14ac:dyDescent="0.15">
      <c r="A22" s="80" t="s">
        <v>222</v>
      </c>
      <c r="B22" s="84" t="s">
        <v>43</v>
      </c>
      <c r="C22" s="102">
        <f>Interview!$J$336</f>
        <v>0.4</v>
      </c>
      <c r="D22" s="102">
        <f>Interview!H336</f>
        <v>0.1</v>
      </c>
      <c r="E22" s="102">
        <f>Interview!H351</f>
        <v>0.1</v>
      </c>
      <c r="F22" s="102">
        <f>Interview!H362</f>
        <v>0.2</v>
      </c>
      <c r="G22" s="6">
        <f t="shared" si="0"/>
        <v>0</v>
      </c>
      <c r="H22" s="3"/>
      <c r="I22" s="1"/>
      <c r="J22" s="1"/>
      <c r="K22" s="1"/>
      <c r="L22" s="1"/>
      <c r="M22" s="1"/>
      <c r="N22" s="1"/>
      <c r="T22" s="80" t="s">
        <v>222</v>
      </c>
      <c r="U22" s="84" t="s">
        <v>43</v>
      </c>
      <c r="V22" s="102">
        <v>0</v>
      </c>
      <c r="W22" s="102">
        <v>0</v>
      </c>
      <c r="X22" s="102">
        <f>Interview!$J$336</f>
        <v>0.4</v>
      </c>
      <c r="Y22" s="102">
        <v>0</v>
      </c>
    </row>
    <row r="23" spans="1:25" ht="25" customHeight="1" x14ac:dyDescent="0.15">
      <c r="A23" s="80" t="s">
        <v>222</v>
      </c>
      <c r="B23" s="84" t="s">
        <v>381</v>
      </c>
      <c r="C23" s="102">
        <f>Interview!$J$374</f>
        <v>0.5</v>
      </c>
      <c r="D23" s="102">
        <f>Interview!H374</f>
        <v>0.2</v>
      </c>
      <c r="E23" s="102">
        <f>Interview!H384</f>
        <v>0.1</v>
      </c>
      <c r="F23" s="102">
        <f>Interview!H393</f>
        <v>0.2</v>
      </c>
      <c r="G23" s="6">
        <f t="shared" si="0"/>
        <v>0</v>
      </c>
      <c r="H23" s="3"/>
      <c r="I23" s="1"/>
      <c r="J23" s="1"/>
      <c r="K23" s="1"/>
      <c r="L23" s="1"/>
      <c r="M23" s="1"/>
      <c r="N23" s="1"/>
      <c r="T23" s="80" t="s">
        <v>222</v>
      </c>
      <c r="U23" s="84" t="s">
        <v>381</v>
      </c>
      <c r="V23" s="102">
        <v>0</v>
      </c>
      <c r="W23" s="102">
        <v>0</v>
      </c>
      <c r="X23" s="102">
        <f>Interview!$J$374</f>
        <v>0.5</v>
      </c>
      <c r="Y23" s="102">
        <v>0</v>
      </c>
    </row>
    <row r="24" spans="1:25" ht="25" customHeight="1" x14ac:dyDescent="0.15">
      <c r="A24" s="80" t="s">
        <v>222</v>
      </c>
      <c r="B24" s="84" t="s">
        <v>265</v>
      </c>
      <c r="C24" s="102">
        <f>Interview!$J$401</f>
        <v>0.43333333333333335</v>
      </c>
      <c r="D24" s="102">
        <f>Interview!H401</f>
        <v>0.13333333333333333</v>
      </c>
      <c r="E24" s="102">
        <f>Interview!H417</f>
        <v>0.2</v>
      </c>
      <c r="F24" s="102">
        <f>Interview!H426</f>
        <v>0.1</v>
      </c>
      <c r="G24" s="6">
        <f t="shared" si="0"/>
        <v>0</v>
      </c>
      <c r="H24" s="3"/>
      <c r="I24" s="1"/>
      <c r="J24" s="1"/>
      <c r="K24" s="1"/>
      <c r="L24" s="1"/>
      <c r="M24" s="1"/>
      <c r="N24" s="1"/>
      <c r="T24" s="80" t="s">
        <v>222</v>
      </c>
      <c r="U24" s="84" t="s">
        <v>265</v>
      </c>
      <c r="V24" s="102">
        <v>0</v>
      </c>
      <c r="W24" s="102">
        <v>0</v>
      </c>
      <c r="X24" s="102">
        <f>Interview!$J$401</f>
        <v>0.43333333333333335</v>
      </c>
      <c r="Y24" s="102">
        <v>0</v>
      </c>
    </row>
    <row r="25" spans="1:25" ht="25" customHeight="1" x14ac:dyDescent="0.15">
      <c r="A25" s="80" t="s">
        <v>222</v>
      </c>
      <c r="B25" s="84" t="s">
        <v>512</v>
      </c>
      <c r="C25" s="102">
        <f>Interview!$J$434</f>
        <v>0.3833333333333333</v>
      </c>
      <c r="D25" s="102">
        <f>Interview!H434</f>
        <v>0.15000000000000002</v>
      </c>
      <c r="E25" s="102">
        <f>Interview!H454</f>
        <v>0.13333333333333333</v>
      </c>
      <c r="F25" s="102">
        <f>Interview!H479</f>
        <v>0.1</v>
      </c>
      <c r="G25" s="6"/>
      <c r="H25" s="3"/>
      <c r="I25" s="220"/>
      <c r="J25" s="220"/>
      <c r="K25" s="220"/>
      <c r="L25" s="220"/>
      <c r="M25" s="220"/>
      <c r="N25" s="220"/>
      <c r="T25" s="80" t="s">
        <v>222</v>
      </c>
      <c r="U25" s="84" t="s">
        <v>512</v>
      </c>
      <c r="V25" s="102">
        <v>0</v>
      </c>
      <c r="W25" s="102">
        <v>0</v>
      </c>
      <c r="X25" s="102">
        <f>Interview!$J$434</f>
        <v>0.3833333333333333</v>
      </c>
      <c r="Y25" s="102">
        <v>0</v>
      </c>
    </row>
    <row r="26" spans="1:25" ht="25" customHeight="1" x14ac:dyDescent="0.15">
      <c r="A26" s="85" t="s">
        <v>373</v>
      </c>
      <c r="B26" s="89" t="s">
        <v>374</v>
      </c>
      <c r="C26" s="102">
        <f>Interview!$J$496</f>
        <v>0.43333333333333335</v>
      </c>
      <c r="D26" s="102">
        <f>Interview!H496</f>
        <v>0.13333333333333333</v>
      </c>
      <c r="E26" s="102">
        <f>Interview!H508</f>
        <v>0.2</v>
      </c>
      <c r="F26" s="102">
        <f>Interview!H522</f>
        <v>0.1</v>
      </c>
      <c r="G26" s="6">
        <f t="shared" si="0"/>
        <v>0</v>
      </c>
      <c r="H26" s="3"/>
      <c r="I26" s="1"/>
      <c r="J26" s="1"/>
      <c r="K26" s="1"/>
      <c r="L26" s="1"/>
      <c r="M26" s="1"/>
      <c r="N26" s="1"/>
      <c r="T26" s="85" t="s">
        <v>373</v>
      </c>
      <c r="U26" s="89" t="s">
        <v>374</v>
      </c>
      <c r="V26" s="102">
        <v>0</v>
      </c>
      <c r="W26" s="102">
        <v>0</v>
      </c>
      <c r="X26" s="102">
        <v>0</v>
      </c>
      <c r="Y26" s="102">
        <f>Interview!$J$496</f>
        <v>0.43333333333333335</v>
      </c>
    </row>
    <row r="27" spans="1:25" ht="25" customHeight="1" x14ac:dyDescent="0.15">
      <c r="A27" s="85" t="s">
        <v>373</v>
      </c>
      <c r="B27" s="89" t="s">
        <v>309</v>
      </c>
      <c r="C27" s="102">
        <f>Interview!$J$534</f>
        <v>0.4</v>
      </c>
      <c r="D27" s="102">
        <f>Interview!H534</f>
        <v>0.2</v>
      </c>
      <c r="E27" s="102">
        <f>Interview!H545</f>
        <v>0.1</v>
      </c>
      <c r="F27" s="102">
        <f>Interview!H558</f>
        <v>0.1</v>
      </c>
      <c r="G27" s="6">
        <f t="shared" si="0"/>
        <v>0</v>
      </c>
      <c r="H27" s="3"/>
      <c r="I27" s="1"/>
      <c r="J27" s="1"/>
      <c r="K27" s="1"/>
      <c r="L27" s="1"/>
      <c r="M27" s="1"/>
      <c r="N27" s="1"/>
      <c r="T27" s="85" t="s">
        <v>373</v>
      </c>
      <c r="U27" s="89" t="s">
        <v>309</v>
      </c>
      <c r="V27" s="102">
        <v>0</v>
      </c>
      <c r="W27" s="102">
        <v>0</v>
      </c>
      <c r="X27" s="102">
        <v>0</v>
      </c>
      <c r="Y27" s="102">
        <f>Interview!$J$534</f>
        <v>0.4</v>
      </c>
    </row>
    <row r="28" spans="1:25" ht="25" customHeight="1" x14ac:dyDescent="0.15">
      <c r="A28" s="85" t="s">
        <v>373</v>
      </c>
      <c r="B28" s="89" t="s">
        <v>7</v>
      </c>
      <c r="C28" s="102">
        <f>Interview!$J$569</f>
        <v>0.4</v>
      </c>
      <c r="D28" s="102">
        <f>Interview!H569</f>
        <v>0.2</v>
      </c>
      <c r="E28" s="102">
        <f>Interview!H582</f>
        <v>0.1</v>
      </c>
      <c r="F28" s="102">
        <f>Interview!H597</f>
        <v>0.1</v>
      </c>
      <c r="G28" s="6">
        <f t="shared" si="0"/>
        <v>0</v>
      </c>
      <c r="H28" s="3"/>
      <c r="I28" s="1"/>
      <c r="J28" s="1"/>
      <c r="K28" s="1"/>
      <c r="L28" s="1"/>
      <c r="M28" s="1"/>
      <c r="N28" s="1"/>
      <c r="T28" s="85" t="s">
        <v>373</v>
      </c>
      <c r="U28" s="89" t="s">
        <v>7</v>
      </c>
      <c r="V28" s="102">
        <v>0</v>
      </c>
      <c r="W28" s="102">
        <v>0</v>
      </c>
      <c r="X28" s="102">
        <v>0</v>
      </c>
      <c r="Y28" s="102">
        <f>Interview!$J$569</f>
        <v>0.4</v>
      </c>
    </row>
    <row r="29" spans="1:25" ht="25" customHeight="1" x14ac:dyDescent="0.15">
      <c r="A29" s="85" t="s">
        <v>373</v>
      </c>
      <c r="B29" s="89" t="s">
        <v>502</v>
      </c>
      <c r="C29" s="102">
        <f>Interview!$J$607</f>
        <v>0.4</v>
      </c>
      <c r="D29" s="102">
        <f>Interview!H607</f>
        <v>0.13333333333333333</v>
      </c>
      <c r="E29" s="102">
        <f>Interview!H622</f>
        <v>6.6666666666666666E-2</v>
      </c>
      <c r="F29" s="102">
        <f>Interview!H640</f>
        <v>0.2</v>
      </c>
      <c r="G29" s="1"/>
      <c r="H29" s="1"/>
      <c r="I29" s="1"/>
      <c r="J29" s="1"/>
      <c r="K29" s="1"/>
      <c r="L29" s="1"/>
      <c r="M29" s="1"/>
      <c r="N29" s="1"/>
      <c r="T29" s="85" t="s">
        <v>373</v>
      </c>
      <c r="U29" s="89" t="s">
        <v>502</v>
      </c>
      <c r="V29" s="102">
        <v>0</v>
      </c>
      <c r="W29" s="102">
        <v>0</v>
      </c>
      <c r="X29" s="102">
        <v>0</v>
      </c>
      <c r="Y29" s="102">
        <f>Interview!$J$607</f>
        <v>0.4</v>
      </c>
    </row>
    <row r="30" spans="1:25" ht="12.75" customHeight="1" x14ac:dyDescent="0.15">
      <c r="A30" s="131"/>
      <c r="B30" s="131"/>
      <c r="C30" s="131"/>
      <c r="D30" s="131"/>
      <c r="E30" s="131"/>
      <c r="F30" s="131"/>
      <c r="G30" s="131"/>
      <c r="H30" s="131"/>
      <c r="I30" s="131"/>
      <c r="J30" s="131"/>
      <c r="K30" s="131"/>
      <c r="L30" s="131"/>
      <c r="M30" s="131"/>
      <c r="N30" s="131"/>
    </row>
    <row r="31" spans="1:25" ht="12.75" customHeight="1" x14ac:dyDescent="0.15">
      <c r="A31" s="220"/>
      <c r="B31" s="220"/>
      <c r="C31" s="220"/>
      <c r="D31" s="220"/>
      <c r="E31" s="220"/>
      <c r="F31" s="220"/>
      <c r="G31" s="220"/>
      <c r="H31" s="220"/>
      <c r="I31" s="220"/>
      <c r="J31" s="220"/>
      <c r="K31" s="220"/>
      <c r="L31" s="220"/>
      <c r="M31" s="220"/>
      <c r="N31" s="220"/>
    </row>
    <row r="32" spans="1:25" ht="12.75" customHeight="1" x14ac:dyDescent="0.15">
      <c r="A32" s="220"/>
      <c r="B32" s="220"/>
      <c r="C32" s="220"/>
      <c r="D32" s="220"/>
      <c r="E32" s="220"/>
      <c r="F32" s="220"/>
      <c r="G32" s="220"/>
      <c r="H32" s="220"/>
      <c r="I32" s="220"/>
      <c r="J32" s="220"/>
      <c r="K32" s="220"/>
      <c r="L32" s="220"/>
      <c r="M32" s="220"/>
      <c r="N32" s="220"/>
    </row>
    <row r="33" spans="1:25" ht="12.75" customHeight="1" x14ac:dyDescent="0.15">
      <c r="A33" s="220"/>
      <c r="B33" s="220"/>
      <c r="C33" s="220"/>
      <c r="D33" s="220"/>
      <c r="E33" s="220"/>
      <c r="F33" s="220"/>
      <c r="G33" s="220"/>
      <c r="H33" s="220"/>
      <c r="I33" s="220"/>
      <c r="J33" s="220"/>
      <c r="K33" s="220"/>
      <c r="L33" s="220"/>
      <c r="M33" s="220"/>
      <c r="N33" s="220"/>
    </row>
    <row r="34" spans="1:25" ht="12.75" customHeight="1" x14ac:dyDescent="0.15">
      <c r="A34" s="220"/>
      <c r="B34" s="220"/>
      <c r="C34" s="220"/>
      <c r="D34" s="220"/>
      <c r="E34" s="220"/>
      <c r="F34" s="220"/>
      <c r="G34" s="220"/>
      <c r="H34" s="220"/>
      <c r="I34" s="220"/>
      <c r="J34" s="220"/>
      <c r="K34" s="220"/>
      <c r="L34" s="220"/>
      <c r="M34" s="220"/>
      <c r="N34" s="220"/>
    </row>
    <row r="35" spans="1:25" ht="12.75" customHeight="1" thickBot="1" x14ac:dyDescent="0.2">
      <c r="K35" s="1"/>
    </row>
    <row r="36" spans="1:25" ht="25" customHeight="1" thickBot="1" x14ac:dyDescent="0.2">
      <c r="A36" s="476" t="s">
        <v>465</v>
      </c>
      <c r="B36" s="477"/>
      <c r="C36" s="477"/>
      <c r="D36" s="477"/>
      <c r="E36" s="477"/>
      <c r="F36" s="477"/>
      <c r="G36" s="477"/>
      <c r="H36" s="477"/>
      <c r="I36" s="477"/>
      <c r="J36" s="478"/>
      <c r="K36" s="1"/>
      <c r="L36" s="476" t="s">
        <v>465</v>
      </c>
      <c r="M36" s="477"/>
      <c r="N36" s="477"/>
      <c r="O36" s="477"/>
      <c r="P36" s="477"/>
      <c r="Q36" s="477"/>
      <c r="R36" s="478"/>
      <c r="T36" s="470" t="s">
        <v>465</v>
      </c>
      <c r="U36" s="471"/>
      <c r="V36" s="471"/>
      <c r="W36" s="471"/>
      <c r="X36" s="471"/>
      <c r="Y36" s="472"/>
    </row>
    <row r="37" spans="1:25" ht="12" customHeight="1" x14ac:dyDescent="0.15">
      <c r="A37" s="2"/>
      <c r="B37" s="2"/>
      <c r="C37" s="2"/>
      <c r="D37" s="473" t="s">
        <v>452</v>
      </c>
      <c r="E37" s="474"/>
      <c r="F37" s="475"/>
      <c r="G37" s="131"/>
      <c r="H37" s="131"/>
      <c r="I37" s="131"/>
      <c r="J37" s="131"/>
      <c r="K37" s="1"/>
      <c r="L37" s="1"/>
      <c r="M37" s="1"/>
      <c r="N37" s="1"/>
    </row>
    <row r="38" spans="1:25" ht="25" customHeight="1" x14ac:dyDescent="0.15">
      <c r="A38" s="7" t="s">
        <v>37</v>
      </c>
      <c r="B38" s="7" t="s">
        <v>38</v>
      </c>
      <c r="C38" s="7" t="s">
        <v>406</v>
      </c>
      <c r="D38" s="130">
        <v>1</v>
      </c>
      <c r="E38" s="130">
        <v>2</v>
      </c>
      <c r="F38" s="130">
        <v>3</v>
      </c>
      <c r="G38" s="8" t="s">
        <v>42</v>
      </c>
      <c r="H38" s="131"/>
      <c r="I38" s="7" t="s">
        <v>37</v>
      </c>
      <c r="J38" s="7" t="s">
        <v>406</v>
      </c>
      <c r="K38" s="1"/>
      <c r="L38" s="1"/>
      <c r="M38" s="1"/>
      <c r="N38" s="1"/>
      <c r="V38" s="221" t="str">
        <f>T39</f>
        <v>Governance</v>
      </c>
      <c r="W38" s="221" t="str">
        <f>T43</f>
        <v>Construction</v>
      </c>
      <c r="X38" s="221" t="str">
        <f>T47</f>
        <v>Verification</v>
      </c>
      <c r="Y38" s="221" t="str">
        <f>T51</f>
        <v>Operations</v>
      </c>
    </row>
    <row r="39" spans="1:25" ht="25" customHeight="1" x14ac:dyDescent="0.15">
      <c r="A39" s="70" t="s">
        <v>58</v>
      </c>
      <c r="B39" s="74" t="s">
        <v>59</v>
      </c>
      <c r="C39" s="102">
        <f>Roadmap!Y20</f>
        <v>3</v>
      </c>
      <c r="D39" s="102">
        <f>Roadmap!X20</f>
        <v>1</v>
      </c>
      <c r="E39" s="102">
        <f>Roadmap!X24</f>
        <v>1</v>
      </c>
      <c r="F39" s="102">
        <f>Roadmap!X28</f>
        <v>1</v>
      </c>
      <c r="G39" s="6">
        <f>(((((IF((C39="0+"),0.5,0)+IF((C39=1),1,0))+IF((C39="1+"),1.5,0))+IF((C39=2),2,0))+IF((C39="2+"),2.5,0))+IF((C39=3),3,0))+IF((C39="3+"),3.5,0)</f>
        <v>3</v>
      </c>
      <c r="H39" s="3"/>
      <c r="I39" s="70" t="s">
        <v>58</v>
      </c>
      <c r="J39" s="102">
        <f>AVERAGE(C39:C42)</f>
        <v>3</v>
      </c>
      <c r="K39" s="1"/>
      <c r="L39" s="1"/>
      <c r="M39" s="1"/>
      <c r="N39" s="1"/>
      <c r="T39" s="70" t="s">
        <v>58</v>
      </c>
      <c r="U39" s="74" t="s">
        <v>59</v>
      </c>
      <c r="V39" s="102">
        <f>'Roadmap Chart'!I12</f>
        <v>3</v>
      </c>
      <c r="W39" s="102">
        <v>0</v>
      </c>
      <c r="X39" s="102">
        <v>0</v>
      </c>
      <c r="Y39" s="102">
        <v>0</v>
      </c>
    </row>
    <row r="40" spans="1:25" ht="25" customHeight="1" x14ac:dyDescent="0.15">
      <c r="A40" s="70" t="s">
        <v>58</v>
      </c>
      <c r="B40" s="74" t="s">
        <v>90</v>
      </c>
      <c r="C40" s="102">
        <f>Roadmap!Y31</f>
        <v>3</v>
      </c>
      <c r="D40" s="102">
        <f>Roadmap!X31</f>
        <v>1</v>
      </c>
      <c r="E40" s="102">
        <f>Roadmap!X34</f>
        <v>1</v>
      </c>
      <c r="F40" s="102">
        <f>Roadmap!X37</f>
        <v>1</v>
      </c>
      <c r="G40" s="6">
        <f>(((((IF((C40="0+"),0.5,0)+IF((C40=1),1,0))+IF((C40="1+"),1.5,0))+IF((C40=2),2,0))+IF((C40="2+"),2.5,0))+IF((C40=3),3,0))+IF((C40="3+"),3.5,0)</f>
        <v>3</v>
      </c>
      <c r="H40" s="3"/>
      <c r="I40" s="75" t="s">
        <v>149</v>
      </c>
      <c r="J40" s="102">
        <f>AVERAGE(C43:C46)</f>
        <v>3</v>
      </c>
      <c r="K40" s="1"/>
      <c r="L40" s="1"/>
      <c r="M40" s="1"/>
      <c r="N40" s="1"/>
      <c r="T40" s="70" t="s">
        <v>58</v>
      </c>
      <c r="U40" s="74" t="s">
        <v>90</v>
      </c>
      <c r="V40" s="102">
        <f>'Roadmap Chart'!I13</f>
        <v>3</v>
      </c>
      <c r="W40" s="102">
        <v>0</v>
      </c>
      <c r="X40" s="102">
        <v>0</v>
      </c>
      <c r="Y40" s="102">
        <v>0</v>
      </c>
    </row>
    <row r="41" spans="1:25" ht="25" customHeight="1" x14ac:dyDescent="0.15">
      <c r="A41" s="70" t="s">
        <v>58</v>
      </c>
      <c r="B41" s="74" t="s">
        <v>122</v>
      </c>
      <c r="C41" s="102">
        <f>Roadmap!Y40</f>
        <v>3</v>
      </c>
      <c r="D41" s="102">
        <f>Roadmap!X40</f>
        <v>1</v>
      </c>
      <c r="E41" s="102">
        <f>Roadmap!X43</f>
        <v>1</v>
      </c>
      <c r="F41" s="102">
        <f>Roadmap!X46</f>
        <v>1</v>
      </c>
      <c r="G41" s="6">
        <f>(((((IF((C41="0+"),0.5,0)+IF((C41=1),1,0))+IF((C41="1+"),1.5,0))+IF((C41=2),2,0))+IF((C41="2+"),2.5,0))+IF((C41=3),3,0))+IF((C41="3+"),3.5,0)</f>
        <v>3</v>
      </c>
      <c r="H41" s="3"/>
      <c r="I41" s="80" t="s">
        <v>222</v>
      </c>
      <c r="J41" s="102">
        <f>AVERAGE(C47:C50)</f>
        <v>1.8</v>
      </c>
      <c r="K41" s="1"/>
      <c r="L41" s="1"/>
      <c r="M41" s="1"/>
      <c r="N41" s="1"/>
      <c r="T41" s="70" t="s">
        <v>58</v>
      </c>
      <c r="U41" s="74" t="s">
        <v>122</v>
      </c>
      <c r="V41" s="102">
        <f>'Roadmap Chart'!I14</f>
        <v>3</v>
      </c>
      <c r="W41" s="102">
        <v>0</v>
      </c>
      <c r="X41" s="102">
        <v>0</v>
      </c>
      <c r="Y41" s="102">
        <v>0</v>
      </c>
    </row>
    <row r="42" spans="1:25" ht="25" customHeight="1" x14ac:dyDescent="0.15">
      <c r="A42" s="70" t="s">
        <v>58</v>
      </c>
      <c r="B42" s="74" t="s">
        <v>499</v>
      </c>
      <c r="C42" s="102">
        <f>Roadmap!Y49</f>
        <v>3</v>
      </c>
      <c r="D42" s="102">
        <f>Roadmap!X49</f>
        <v>1</v>
      </c>
      <c r="E42" s="102">
        <f>Roadmap!X53</f>
        <v>1</v>
      </c>
      <c r="F42" s="102">
        <f>Roadmap!X57</f>
        <v>1</v>
      </c>
      <c r="G42" s="6">
        <f>(((((IF((C43="0+"),0.5,0)+IF((C43=1),1,0))+IF((C43="1+"),1.5,0))+IF((C43=2),2,0))+IF((C43="2+"),2.5,0))+IF((C43=3),3,0))+IF((C43="3+"),3.5,0)</f>
        <v>3</v>
      </c>
      <c r="H42" s="3"/>
      <c r="I42" s="85" t="s">
        <v>373</v>
      </c>
      <c r="J42" s="102">
        <f>AVERAGE(C51:C54)</f>
        <v>1.6416666666666666</v>
      </c>
      <c r="K42" s="1"/>
      <c r="L42" s="1"/>
      <c r="M42" s="1"/>
      <c r="N42" s="1"/>
      <c r="T42" s="70" t="s">
        <v>58</v>
      </c>
      <c r="U42" s="74" t="s">
        <v>499</v>
      </c>
      <c r="V42" s="102">
        <f>'Roadmap Chart'!I16</f>
        <v>3</v>
      </c>
      <c r="W42" s="102">
        <v>0</v>
      </c>
      <c r="X42" s="102">
        <v>0</v>
      </c>
      <c r="Y42" s="102">
        <v>0</v>
      </c>
    </row>
    <row r="43" spans="1:25" ht="25" customHeight="1" x14ac:dyDescent="0.15">
      <c r="A43" s="75" t="s">
        <v>149</v>
      </c>
      <c r="B43" s="79" t="s">
        <v>150</v>
      </c>
      <c r="C43" s="102">
        <f>Roadmap!Y62</f>
        <v>3</v>
      </c>
      <c r="D43" s="102">
        <f>Roadmap!X62</f>
        <v>1</v>
      </c>
      <c r="E43" s="102">
        <f>Roadmap!X65</f>
        <v>1</v>
      </c>
      <c r="F43" s="102">
        <f>Roadmap!X69</f>
        <v>1</v>
      </c>
      <c r="G43" s="6">
        <f>(((((IF((C44="0+"),0.5,0)+IF((C44=1),1,0))+IF((C44="1+"),1.5,0))+IF((C44=2),2,0))+IF((C44="2+"),2.5,0))+IF((C44=3),3,0))+IF((C44="3+"),3.5,0)</f>
        <v>3</v>
      </c>
      <c r="H43" s="3"/>
      <c r="I43" s="131"/>
      <c r="J43" s="131"/>
      <c r="K43" s="1"/>
      <c r="L43" s="1"/>
      <c r="M43" s="1"/>
      <c r="N43" s="1"/>
      <c r="T43" s="75" t="s">
        <v>149</v>
      </c>
      <c r="U43" s="79" t="s">
        <v>150</v>
      </c>
      <c r="V43" s="102">
        <v>0</v>
      </c>
      <c r="W43" s="102">
        <f>'Roadmap Chart'!I16</f>
        <v>3</v>
      </c>
      <c r="X43" s="102">
        <v>0</v>
      </c>
      <c r="Y43" s="102">
        <v>0</v>
      </c>
    </row>
    <row r="44" spans="1:25" ht="25" customHeight="1" x14ac:dyDescent="0.15">
      <c r="A44" s="75" t="s">
        <v>149</v>
      </c>
      <c r="B44" s="79" t="s">
        <v>176</v>
      </c>
      <c r="C44" s="102">
        <f>Roadmap!Y72</f>
        <v>3</v>
      </c>
      <c r="D44" s="102">
        <f>Roadmap!X72</f>
        <v>1</v>
      </c>
      <c r="E44" s="102">
        <f>Roadmap!X75</f>
        <v>1</v>
      </c>
      <c r="F44" s="102">
        <f>Roadmap!X78</f>
        <v>1</v>
      </c>
      <c r="G44" s="6">
        <f>(((((IF((C45="0+"),0.5,0)+IF((C45=1),1,0))+IF((C45="1+"),1.5,0))+IF((C45=2),2,0))+IF((C45="2+"),2.5,0))+IF((C45=3),3,0))+IF((C45="3+"),3.5,0)</f>
        <v>3</v>
      </c>
      <c r="H44" s="3"/>
      <c r="I44" s="131"/>
      <c r="J44" s="131"/>
      <c r="K44" s="1"/>
      <c r="L44" s="1"/>
      <c r="M44" s="1"/>
      <c r="N44" s="1"/>
      <c r="T44" s="75" t="s">
        <v>149</v>
      </c>
      <c r="U44" s="79" t="s">
        <v>176</v>
      </c>
      <c r="V44" s="102">
        <v>0</v>
      </c>
      <c r="W44" s="102">
        <f>'Roadmap Chart'!I17</f>
        <v>3</v>
      </c>
      <c r="X44" s="102">
        <v>0</v>
      </c>
      <c r="Y44" s="102">
        <v>0</v>
      </c>
    </row>
    <row r="45" spans="1:25" ht="25" customHeight="1" x14ac:dyDescent="0.15">
      <c r="A45" s="75" t="s">
        <v>149</v>
      </c>
      <c r="B45" s="79" t="s">
        <v>199</v>
      </c>
      <c r="C45" s="102">
        <f>Roadmap!Y81</f>
        <v>3</v>
      </c>
      <c r="D45" s="102">
        <f>Roadmap!X81</f>
        <v>1</v>
      </c>
      <c r="E45" s="102">
        <f>Roadmap!X84</f>
        <v>1</v>
      </c>
      <c r="F45" s="102">
        <f>Roadmap!X87</f>
        <v>1</v>
      </c>
      <c r="G45" s="6">
        <f>(((((IF((C47="0+"),0.5,0)+IF((C47=1),1,0))+IF((C47="1+"),1.5,0))+IF((C47=2),2,0))+IF((C47="2+"),2.5,0))+IF((C47=3),3,0))+IF((C47="3+"),3.5,0)</f>
        <v>0</v>
      </c>
      <c r="H45" s="3"/>
      <c r="I45" s="131"/>
      <c r="J45" s="131"/>
      <c r="K45" s="1"/>
      <c r="L45" s="1"/>
      <c r="M45" s="1"/>
      <c r="N45" s="1"/>
      <c r="T45" s="75" t="s">
        <v>149</v>
      </c>
      <c r="U45" s="79" t="s">
        <v>199</v>
      </c>
      <c r="V45" s="102">
        <v>0</v>
      </c>
      <c r="W45" s="102">
        <f>'Roadmap Chart'!I18</f>
        <v>3</v>
      </c>
      <c r="X45" s="102">
        <v>0</v>
      </c>
      <c r="Y45" s="102">
        <v>0</v>
      </c>
    </row>
    <row r="46" spans="1:25" ht="25" customHeight="1" x14ac:dyDescent="0.15">
      <c r="A46" s="75" t="s">
        <v>149</v>
      </c>
      <c r="B46" s="79" t="s">
        <v>500</v>
      </c>
      <c r="C46" s="102">
        <f>Roadmap!Y90</f>
        <v>3</v>
      </c>
      <c r="D46" s="102">
        <f>Roadmap!X90</f>
        <v>1</v>
      </c>
      <c r="E46" s="102">
        <f>Roadmap!X93</f>
        <v>1</v>
      </c>
      <c r="F46" s="102">
        <f>Roadmap!X98</f>
        <v>1</v>
      </c>
      <c r="G46" s="6">
        <f>(((((IF((C48="0+"),0.5,0)+IF((C48=1),1,0))+IF((C48="1+"),1.5,0))+IF((C48=2),2,0))+IF((C48="2+"),2.5,0))+IF((C48=3),3,0))+IF((C48="3+"),3.5,0)</f>
        <v>0</v>
      </c>
      <c r="H46" s="3"/>
      <c r="I46" s="131"/>
      <c r="J46" s="131"/>
      <c r="K46" s="1"/>
      <c r="L46" s="1"/>
      <c r="M46" s="1"/>
      <c r="N46" s="1"/>
      <c r="T46" s="75" t="s">
        <v>149</v>
      </c>
      <c r="U46" s="79" t="s">
        <v>500</v>
      </c>
      <c r="V46" s="102">
        <v>0</v>
      </c>
      <c r="W46" s="102">
        <f>'Roadmap Chart'!I19</f>
        <v>3</v>
      </c>
      <c r="X46" s="102">
        <v>0</v>
      </c>
      <c r="Y46" s="102">
        <v>0</v>
      </c>
    </row>
    <row r="47" spans="1:25" ht="25" customHeight="1" x14ac:dyDescent="0.15">
      <c r="A47" s="80" t="s">
        <v>222</v>
      </c>
      <c r="B47" s="84" t="s">
        <v>43</v>
      </c>
      <c r="C47" s="102">
        <f>Roadmap!Y104</f>
        <v>1.5</v>
      </c>
      <c r="D47" s="102">
        <f>Roadmap!X104</f>
        <v>0.5</v>
      </c>
      <c r="E47" s="102">
        <f>Roadmap!X107</f>
        <v>0.5</v>
      </c>
      <c r="F47" s="102">
        <f>Roadmap!X110</f>
        <v>0.5</v>
      </c>
      <c r="G47" s="6">
        <f>(((((IF((C49="0+"),0.5,0)+IF((C49=1),1,0))+IF((C49="1+"),1.5,0))+IF((C49=2),2,0))+IF((C49="2+"),2.5,0))+IF((C49=3),3,0))+IF((C49="3+"),3.5,0)</f>
        <v>0</v>
      </c>
      <c r="H47" s="3"/>
      <c r="I47" s="131"/>
      <c r="J47" s="131"/>
      <c r="K47" s="1"/>
      <c r="L47" s="1"/>
      <c r="M47" s="1"/>
      <c r="N47" s="1"/>
      <c r="T47" s="80" t="s">
        <v>222</v>
      </c>
      <c r="U47" s="84" t="s">
        <v>43</v>
      </c>
      <c r="V47" s="102">
        <v>0</v>
      </c>
      <c r="W47" s="102">
        <v>0</v>
      </c>
      <c r="X47" s="102">
        <f>'Roadmap Chart'!I20</f>
        <v>1.5</v>
      </c>
      <c r="Y47" s="102">
        <v>0</v>
      </c>
    </row>
    <row r="48" spans="1:25" ht="25" customHeight="1" x14ac:dyDescent="0.15">
      <c r="A48" s="80" t="s">
        <v>222</v>
      </c>
      <c r="B48" s="84" t="s">
        <v>381</v>
      </c>
      <c r="C48" s="102">
        <f>Roadmap!Y113</f>
        <v>1.5</v>
      </c>
      <c r="D48" s="102">
        <f>Roadmap!X113</f>
        <v>0.75</v>
      </c>
      <c r="E48" s="102">
        <f>Roadmap!X116</f>
        <v>0.75</v>
      </c>
      <c r="F48" s="102">
        <f>Roadmap!X119</f>
        <v>0</v>
      </c>
      <c r="G48" s="6">
        <f>(((((IF((C51="0+"),0.5,0)+IF((C51=1),1,0))+IF((C51="1+"),1.5,0))+IF((C51=2),2,0))+IF((C51="2+"),2.5,0))+IF((C51=3),3,0))+IF((C51="3+"),3.5,0)</f>
        <v>0</v>
      </c>
      <c r="H48" s="3"/>
      <c r="I48" s="131"/>
      <c r="J48" s="131"/>
      <c r="K48" s="1"/>
      <c r="L48" s="1"/>
      <c r="M48" s="1"/>
      <c r="N48" s="1"/>
      <c r="T48" s="80" t="s">
        <v>222</v>
      </c>
      <c r="U48" s="84" t="s">
        <v>381</v>
      </c>
      <c r="V48" s="102">
        <v>0</v>
      </c>
      <c r="W48" s="102">
        <v>0</v>
      </c>
      <c r="X48" s="102">
        <f>'Roadmap Chart'!I21</f>
        <v>1.5</v>
      </c>
      <c r="Y48" s="102">
        <v>0</v>
      </c>
    </row>
    <row r="49" spans="1:25" ht="25" customHeight="1" x14ac:dyDescent="0.15">
      <c r="A49" s="80" t="s">
        <v>222</v>
      </c>
      <c r="B49" s="84" t="s">
        <v>265</v>
      </c>
      <c r="C49" s="102">
        <f>Roadmap!Y122</f>
        <v>1.2000000000000002</v>
      </c>
      <c r="D49" s="102">
        <f>Roadmap!X122</f>
        <v>0.5</v>
      </c>
      <c r="E49" s="102">
        <f>Roadmap!X126</f>
        <v>0.6</v>
      </c>
      <c r="F49" s="102">
        <f>Roadmap!X129</f>
        <v>0.1</v>
      </c>
      <c r="G49" s="6">
        <f>(((((IF((C52="0+"),0.5,0)+IF((C52=1),1,0))+IF((C52="1+"),1.5,0))+IF((C52=2),2,0))+IF((C52="2+"),2.5,0))+IF((C52=3),3,0))+IF((C52="3+"),3.5,0)</f>
        <v>0</v>
      </c>
      <c r="H49" s="3"/>
      <c r="I49" s="131"/>
      <c r="J49" s="131"/>
      <c r="K49" s="1"/>
      <c r="L49" s="1"/>
      <c r="M49" s="1"/>
      <c r="N49" s="1"/>
      <c r="T49" s="80" t="s">
        <v>222</v>
      </c>
      <c r="U49" s="84" t="s">
        <v>265</v>
      </c>
      <c r="V49" s="102">
        <v>0</v>
      </c>
      <c r="W49" s="102">
        <v>0</v>
      </c>
      <c r="X49" s="102">
        <f>'Roadmap Chart'!I22</f>
        <v>1.2000000000000002</v>
      </c>
      <c r="Y49" s="102">
        <v>0</v>
      </c>
    </row>
    <row r="50" spans="1:25" ht="25" customHeight="1" x14ac:dyDescent="0.15">
      <c r="A50" s="80" t="s">
        <v>222</v>
      </c>
      <c r="B50" s="84" t="s">
        <v>512</v>
      </c>
      <c r="C50" s="102">
        <f>Roadmap!Y132</f>
        <v>3</v>
      </c>
      <c r="D50" s="102">
        <f>Roadmap!X132</f>
        <v>1</v>
      </c>
      <c r="E50" s="102">
        <f>Roadmap!X137</f>
        <v>1</v>
      </c>
      <c r="F50" s="102">
        <f>Roadmap!X141</f>
        <v>1</v>
      </c>
      <c r="G50" s="6">
        <f>(((((IF((C53="0+"),0.5,0)+IF((C53=1),1,0))+IF((C53="1+"),1.5,0))+IF((C53=2),2,0))+IF((C53="2+"),2.5,0))+IF((C53=3),3,0))+IF((C53="3+"),3.5,0)</f>
        <v>0</v>
      </c>
      <c r="H50" s="3"/>
      <c r="I50" s="131"/>
      <c r="J50" s="131"/>
      <c r="K50" s="1"/>
      <c r="L50" s="1"/>
      <c r="M50" s="1"/>
      <c r="N50" s="1"/>
      <c r="T50" s="80" t="s">
        <v>222</v>
      </c>
      <c r="U50" s="84" t="s">
        <v>512</v>
      </c>
      <c r="V50" s="102">
        <v>0</v>
      </c>
      <c r="W50" s="102">
        <v>0</v>
      </c>
      <c r="X50" s="102">
        <f>'Roadmap Chart'!I23</f>
        <v>3</v>
      </c>
      <c r="Y50" s="102">
        <v>0</v>
      </c>
    </row>
    <row r="51" spans="1:25" ht="25" customHeight="1" x14ac:dyDescent="0.15">
      <c r="A51" s="85" t="s">
        <v>373</v>
      </c>
      <c r="B51" s="89" t="s">
        <v>374</v>
      </c>
      <c r="C51" s="102">
        <f>Roadmap!Y145</f>
        <v>1.0666666666666667</v>
      </c>
      <c r="D51" s="102">
        <f>Roadmap!X145</f>
        <v>6.6666666666666666E-2</v>
      </c>
      <c r="E51" s="102">
        <f>Roadmap!X149</f>
        <v>0.5</v>
      </c>
      <c r="F51" s="102">
        <f>Roadmap!X152</f>
        <v>0.5</v>
      </c>
      <c r="G51" s="1"/>
      <c r="H51" s="1"/>
      <c r="I51" s="1"/>
      <c r="J51" s="1"/>
      <c r="K51" s="1"/>
      <c r="L51" s="1"/>
      <c r="M51" s="1"/>
      <c r="N51" s="1"/>
      <c r="T51" s="85" t="s">
        <v>373</v>
      </c>
      <c r="U51" s="89" t="s">
        <v>374</v>
      </c>
      <c r="V51" s="102">
        <v>0</v>
      </c>
      <c r="W51" s="102">
        <v>0</v>
      </c>
      <c r="X51" s="102">
        <v>0</v>
      </c>
      <c r="Y51" s="102">
        <f>'Roadmap Chart'!I24</f>
        <v>1.0666666666666667</v>
      </c>
    </row>
    <row r="52" spans="1:25" ht="25" customHeight="1" x14ac:dyDescent="0.15">
      <c r="A52" s="85" t="s">
        <v>373</v>
      </c>
      <c r="B52" s="89" t="s">
        <v>309</v>
      </c>
      <c r="C52" s="102">
        <f>Roadmap!Y155</f>
        <v>1.25</v>
      </c>
      <c r="D52" s="102">
        <f>Roadmap!X155</f>
        <v>0.25</v>
      </c>
      <c r="E52" s="102">
        <f>Roadmap!X158</f>
        <v>0.5</v>
      </c>
      <c r="F52" s="102">
        <f>Roadmap!X161</f>
        <v>0.5</v>
      </c>
      <c r="G52" s="1"/>
      <c r="H52" s="1"/>
      <c r="I52" s="1"/>
      <c r="J52" s="1"/>
      <c r="K52" s="1"/>
      <c r="L52" s="1"/>
      <c r="M52" s="1"/>
      <c r="N52" s="1"/>
      <c r="T52" s="85" t="s">
        <v>373</v>
      </c>
      <c r="U52" s="89" t="s">
        <v>309</v>
      </c>
      <c r="V52" s="102">
        <v>0</v>
      </c>
      <c r="W52" s="102">
        <v>0</v>
      </c>
      <c r="X52" s="102">
        <v>0</v>
      </c>
      <c r="Y52" s="102">
        <f>'Roadmap Chart'!I25</f>
        <v>1.25</v>
      </c>
    </row>
    <row r="53" spans="1:25" ht="25" customHeight="1" x14ac:dyDescent="0.15">
      <c r="A53" s="85" t="s">
        <v>373</v>
      </c>
      <c r="B53" s="89" t="s">
        <v>7</v>
      </c>
      <c r="C53" s="102">
        <f>Roadmap!Y164</f>
        <v>1.25</v>
      </c>
      <c r="D53" s="102">
        <f>Roadmap!X164</f>
        <v>0.25</v>
      </c>
      <c r="E53" s="102">
        <f>Roadmap!X167</f>
        <v>0.5</v>
      </c>
      <c r="F53" s="102">
        <f>Roadmap!X170</f>
        <v>0.5</v>
      </c>
      <c r="G53" s="1"/>
      <c r="H53" s="1"/>
      <c r="I53" s="1"/>
      <c r="J53" s="1"/>
      <c r="K53" s="1"/>
      <c r="L53" s="1"/>
      <c r="M53" s="1"/>
      <c r="N53" s="1"/>
      <c r="T53" s="85" t="s">
        <v>373</v>
      </c>
      <c r="U53" s="89" t="s">
        <v>7</v>
      </c>
      <c r="V53" s="102">
        <v>0</v>
      </c>
      <c r="W53" s="102">
        <v>0</v>
      </c>
      <c r="X53" s="102">
        <v>0</v>
      </c>
      <c r="Y53" s="102">
        <f>'Roadmap Chart'!I26</f>
        <v>1.25</v>
      </c>
    </row>
    <row r="54" spans="1:25" ht="25" customHeight="1" x14ac:dyDescent="0.15">
      <c r="A54" s="85" t="s">
        <v>373</v>
      </c>
      <c r="B54" s="89" t="s">
        <v>502</v>
      </c>
      <c r="C54" s="102">
        <f>Roadmap!Y173</f>
        <v>3</v>
      </c>
      <c r="D54" s="102">
        <f>Roadmap!X173</f>
        <v>1</v>
      </c>
      <c r="E54" s="102">
        <f>Roadmap!X177</f>
        <v>1</v>
      </c>
      <c r="F54" s="102">
        <f>Roadmap!X181</f>
        <v>1</v>
      </c>
      <c r="G54" s="1"/>
      <c r="H54" s="1"/>
      <c r="I54" s="1"/>
      <c r="J54" s="1"/>
      <c r="K54" s="1"/>
      <c r="L54" s="1"/>
      <c r="M54" s="1"/>
      <c r="N54" s="1"/>
      <c r="T54" s="85" t="s">
        <v>373</v>
      </c>
      <c r="U54" s="89" t="s">
        <v>502</v>
      </c>
      <c r="V54" s="102">
        <v>0</v>
      </c>
      <c r="W54" s="102">
        <v>0</v>
      </c>
      <c r="X54" s="102">
        <v>0</v>
      </c>
      <c r="Y54" s="102">
        <f>'Roadmap Chart'!I27</f>
        <v>3</v>
      </c>
    </row>
    <row r="55" spans="1:25" ht="12.75" customHeight="1" x14ac:dyDescent="0.15">
      <c r="A55" s="1"/>
      <c r="B55" s="1"/>
      <c r="C55" s="1"/>
      <c r="D55" s="1"/>
      <c r="E55" s="1"/>
      <c r="F55" s="1"/>
      <c r="G55" s="1"/>
      <c r="H55" s="1"/>
      <c r="I55" s="1"/>
      <c r="J55" s="1"/>
      <c r="K55" s="1"/>
      <c r="L55" s="1"/>
      <c r="M55" s="1"/>
      <c r="N55" s="1"/>
    </row>
    <row r="56" spans="1:25" ht="12.75" customHeight="1" x14ac:dyDescent="0.15">
      <c r="A56" s="1"/>
      <c r="B56" s="1"/>
      <c r="C56" s="1"/>
      <c r="D56" s="1"/>
      <c r="E56" s="1"/>
      <c r="F56" s="1"/>
      <c r="G56" s="1"/>
      <c r="H56" s="1"/>
      <c r="I56" s="1"/>
      <c r="J56" s="1"/>
      <c r="K56" s="1"/>
      <c r="L56" s="1"/>
      <c r="M56" s="1"/>
      <c r="N56" s="1"/>
    </row>
    <row r="57" spans="1:25" ht="12.75" customHeight="1" x14ac:dyDescent="0.15">
      <c r="A57" s="1"/>
      <c r="B57" s="1"/>
      <c r="C57" s="1"/>
      <c r="D57" s="1"/>
      <c r="E57" s="1"/>
      <c r="F57" s="1"/>
      <c r="G57" s="1"/>
      <c r="H57" s="1"/>
      <c r="I57" s="1"/>
      <c r="J57" s="1"/>
      <c r="K57" s="1"/>
      <c r="L57" s="1"/>
      <c r="M57" s="1"/>
      <c r="N57" s="1"/>
    </row>
    <row r="58" spans="1:25" ht="12.75" customHeight="1" x14ac:dyDescent="0.15">
      <c r="A58" s="1"/>
      <c r="B58" s="1"/>
      <c r="C58" s="1"/>
      <c r="D58" s="1"/>
      <c r="E58" s="1"/>
      <c r="F58" s="1"/>
      <c r="G58" s="1"/>
      <c r="H58" s="1"/>
      <c r="I58" s="1"/>
      <c r="J58" s="1"/>
      <c r="K58" s="1"/>
      <c r="L58" s="1"/>
      <c r="M58" s="1"/>
      <c r="N58" s="1"/>
    </row>
    <row r="59" spans="1:25" ht="12.75" customHeight="1" x14ac:dyDescent="0.15">
      <c r="A59" s="1"/>
      <c r="B59" s="1"/>
      <c r="C59" s="1"/>
      <c r="D59" s="1"/>
      <c r="E59" s="1"/>
      <c r="F59" s="1"/>
      <c r="G59" s="1"/>
      <c r="H59" s="1"/>
      <c r="I59" s="1"/>
      <c r="J59" s="1"/>
      <c r="K59" s="1"/>
      <c r="L59" s="1"/>
      <c r="M59" s="1"/>
      <c r="N59" s="1"/>
    </row>
    <row r="60" spans="1:25" ht="12.75" customHeight="1" x14ac:dyDescent="0.15">
      <c r="A60" s="1"/>
      <c r="B60" s="1"/>
      <c r="C60" s="1"/>
      <c r="D60" s="1"/>
      <c r="E60" s="1"/>
      <c r="F60" s="1"/>
      <c r="G60" s="1"/>
      <c r="H60" s="1"/>
      <c r="I60" s="1"/>
      <c r="J60" s="1"/>
      <c r="K60" s="1"/>
      <c r="L60" s="1"/>
      <c r="M60" s="1"/>
      <c r="N60" s="1"/>
    </row>
    <row r="61" spans="1:25" ht="12.75" customHeight="1" x14ac:dyDescent="0.15">
      <c r="A61" s="1"/>
      <c r="B61" s="1"/>
      <c r="C61" s="1"/>
      <c r="D61" s="1"/>
      <c r="E61" s="1"/>
      <c r="F61" s="1"/>
      <c r="G61" s="1"/>
      <c r="H61" s="1"/>
      <c r="I61" s="1"/>
      <c r="J61" s="1"/>
      <c r="K61" s="1"/>
      <c r="L61" s="1"/>
      <c r="M61" s="1"/>
      <c r="N61" s="1"/>
    </row>
    <row r="62" spans="1:25" ht="12.75" customHeight="1" x14ac:dyDescent="0.15">
      <c r="A62" s="1"/>
      <c r="B62" s="1"/>
      <c r="C62" s="1"/>
      <c r="D62" s="1"/>
      <c r="E62" s="1"/>
      <c r="F62" s="1"/>
      <c r="G62" s="1"/>
      <c r="H62" s="1"/>
      <c r="I62" s="1"/>
      <c r="J62" s="1"/>
      <c r="K62" s="1"/>
      <c r="L62" s="1"/>
      <c r="M62" s="1"/>
      <c r="N62" s="1"/>
    </row>
    <row r="63" spans="1:25" ht="12.75" customHeight="1" x14ac:dyDescent="0.15">
      <c r="A63" s="1"/>
      <c r="B63" s="1"/>
      <c r="C63" s="1"/>
      <c r="D63" s="1"/>
      <c r="E63" s="1"/>
      <c r="F63" s="1"/>
      <c r="G63" s="1"/>
      <c r="H63" s="1"/>
      <c r="I63" s="1"/>
      <c r="J63" s="1"/>
      <c r="K63" s="1"/>
      <c r="L63" s="1"/>
      <c r="M63" s="1"/>
      <c r="N63" s="1"/>
    </row>
    <row r="64" spans="1:25"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36:Y36"/>
    <mergeCell ref="D37:F37"/>
    <mergeCell ref="L11:R11"/>
    <mergeCell ref="A11:J11"/>
    <mergeCell ref="A36:J36"/>
    <mergeCell ref="L36:R36"/>
    <mergeCell ref="D12:F12"/>
  </mergeCells>
  <phoneticPr fontId="0" type="noConversion"/>
  <conditionalFormatting sqref="D14:F17">
    <cfRule type="dataBar" priority="91">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8:F21">
    <cfRule type="dataBar" priority="73">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20">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6:F28">
    <cfRule type="dataBar" priority="19">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8">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J17">
    <cfRule type="dataBar" priority="16">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15">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42">
    <cfRule type="dataBar" priority="7">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9:F41">
    <cfRule type="dataBar" priority="14">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43:F45">
    <cfRule type="dataBar" priority="13">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47:F49">
    <cfRule type="dataBar" priority="12">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51:F53">
    <cfRule type="dataBar" priority="11">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9">
    <cfRule type="dataBar" priority="10">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40">
    <cfRule type="dataBar" priority="9">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41">
    <cfRule type="dataBar" priority="8">
      <dataBar>
        <cfvo type="num" val="0"/>
        <cfvo type="num" val="3"/>
        <color rgb="FF37793E"/>
      </dataBar>
      <extLst>
        <ext xmlns:x14="http://schemas.microsoft.com/office/spreadsheetml/2009/9/main" uri="{B025F937-C7B1-47D3-B67F-A62EFF666E3E}">
          <x14:id>{146CD89A-4B22-DF45-8F72-F26FB226DE6C}</x14:id>
        </ext>
      </extLst>
    </cfRule>
  </conditionalFormatting>
  <conditionalFormatting sqref="D29:F29">
    <cfRule type="dataBar" priority="6">
      <dataBar>
        <cfvo type="num" val="0"/>
        <cfvo type="num" val="1"/>
        <color rgb="FF791F17"/>
      </dataBar>
      <extLst>
        <ext xmlns:x14="http://schemas.microsoft.com/office/spreadsheetml/2009/9/main" uri="{B025F937-C7B1-47D3-B67F-A62EFF666E3E}">
          <x14:id>{7ED8A106-2637-8749-B941-43565236B5BB}</x14:id>
        </ext>
      </extLst>
    </cfRule>
  </conditionalFormatting>
  <conditionalFormatting sqref="D25:F25">
    <cfRule type="dataBar" priority="5">
      <dataBar>
        <cfvo type="num" val="0"/>
        <cfvo type="num" val="1"/>
        <color rgb="FF37793E"/>
      </dataBar>
      <extLst>
        <ext xmlns:x14="http://schemas.microsoft.com/office/spreadsheetml/2009/9/main" uri="{B025F937-C7B1-47D3-B67F-A62EFF666E3E}">
          <x14:id>{0B99352E-89EE-434B-BBD3-66303DDA1BE0}</x14:id>
        </ext>
      </extLst>
    </cfRule>
  </conditionalFormatting>
  <conditionalFormatting sqref="D42:F42">
    <cfRule type="dataBar" priority="4">
      <dataBar>
        <cfvo type="num" val="0"/>
        <cfvo type="num" val="1"/>
        <color rgb="FF3290C4"/>
      </dataBar>
      <extLst>
        <ext xmlns:x14="http://schemas.microsoft.com/office/spreadsheetml/2009/9/main" uri="{B025F937-C7B1-47D3-B67F-A62EFF666E3E}">
          <x14:id>{5533A806-F6C2-8C47-A3AD-705F5CC7154A}</x14:id>
        </ext>
      </extLst>
    </cfRule>
  </conditionalFormatting>
  <conditionalFormatting sqref="D46:F46">
    <cfRule type="dataBar" priority="3">
      <dataBar>
        <cfvo type="num" val="0"/>
        <cfvo type="num" val="1"/>
        <color rgb="FFB75727"/>
      </dataBar>
      <extLst>
        <ext xmlns:x14="http://schemas.microsoft.com/office/spreadsheetml/2009/9/main" uri="{B025F937-C7B1-47D3-B67F-A62EFF666E3E}">
          <x14:id>{8CD9EF17-0EF5-FB49-9687-2AA25D9FA684}</x14:id>
        </ext>
      </extLst>
    </cfRule>
  </conditionalFormatting>
  <conditionalFormatting sqref="D50:F50">
    <cfRule type="dataBar" priority="2">
      <dataBar>
        <cfvo type="num" val="0"/>
        <cfvo type="num" val="1"/>
        <color rgb="FF37793E"/>
      </dataBar>
      <extLst>
        <ext xmlns:x14="http://schemas.microsoft.com/office/spreadsheetml/2009/9/main" uri="{B025F937-C7B1-47D3-B67F-A62EFF666E3E}">
          <x14:id>{308FA94D-0268-654B-86B9-2A9034811F26}</x14:id>
        </ext>
      </extLst>
    </cfRule>
  </conditionalFormatting>
  <conditionalFormatting sqref="D54:F54">
    <cfRule type="dataBar" priority="1">
      <dataBar>
        <cfvo type="num" val="0"/>
        <cfvo type="num" val="1"/>
        <color rgb="FF791F17"/>
      </dataBar>
      <extLst>
        <ext xmlns:x14="http://schemas.microsoft.com/office/spreadsheetml/2009/9/main" uri="{B025F937-C7B1-47D3-B67F-A62EFF666E3E}">
          <x14:id>{B2103192-706B-9847-9D35-66E2EBEE53DE}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D14:F17</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D18:F21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J42</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D39:F41</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D47:F49</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D51:F53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J39</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J40</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J41</xm:sqref>
        </x14:conditionalFormatting>
        <x14:conditionalFormatting xmlns:xm="http://schemas.microsoft.com/office/excel/2006/main">
          <x14:cfRule type="dataBar" id="{7ED8A106-2637-8749-B941-43565236B5BB}">
            <x14:dataBar minLength="0" maxLength="100" axisPosition="none">
              <x14:cfvo type="num">
                <xm:f>0</xm:f>
              </x14:cfvo>
              <x14:cfvo type="num">
                <xm:f>1</xm:f>
              </x14:cfvo>
              <x14:negativeFillColor theme="0"/>
            </x14:dataBar>
          </x14:cfRule>
          <xm:sqref>D29:F29</xm:sqref>
        </x14:conditionalFormatting>
        <x14:conditionalFormatting xmlns:xm="http://schemas.microsoft.com/office/excel/2006/main">
          <x14:cfRule type="dataBar" id="{0B99352E-89EE-434B-BBD3-66303DDA1BE0}">
            <x14:dataBar minLength="0" maxLength="100" axisPosition="none">
              <x14:cfvo type="num">
                <xm:f>0</xm:f>
              </x14:cfvo>
              <x14:cfvo type="num">
                <xm:f>1</xm:f>
              </x14:cfvo>
              <x14:negativeFillColor theme="0"/>
            </x14:dataBar>
          </x14:cfRule>
          <xm:sqref>D25:F25</xm:sqref>
        </x14:conditionalFormatting>
        <x14:conditionalFormatting xmlns:xm="http://schemas.microsoft.com/office/excel/2006/main">
          <x14:cfRule type="dataBar" id="{5533A806-F6C2-8C47-A3AD-705F5CC7154A}">
            <x14:dataBar minLength="0" maxLength="100" axisPosition="none">
              <x14:cfvo type="num">
                <xm:f>0</xm:f>
              </x14:cfvo>
              <x14:cfvo type="num">
                <xm:f>1</xm:f>
              </x14:cfvo>
              <x14:negativeFillColor theme="0"/>
            </x14:dataBar>
          </x14:cfRule>
          <xm:sqref>D42:F42</xm:sqref>
        </x14:conditionalFormatting>
        <x14:conditionalFormatting xmlns:xm="http://schemas.microsoft.com/office/excel/2006/main">
          <x14:cfRule type="dataBar" id="{8CD9EF17-0EF5-FB49-9687-2AA25D9FA684}">
            <x14:dataBar minLength="0" maxLength="100" axisPosition="none">
              <x14:cfvo type="num">
                <xm:f>0</xm:f>
              </x14:cfvo>
              <x14:cfvo type="num">
                <xm:f>1</xm:f>
              </x14:cfvo>
              <x14:negativeFillColor theme="0"/>
            </x14:dataBar>
          </x14:cfRule>
          <xm:sqref>D46:F46</xm:sqref>
        </x14:conditionalFormatting>
        <x14:conditionalFormatting xmlns:xm="http://schemas.microsoft.com/office/excel/2006/main">
          <x14:cfRule type="dataBar" id="{308FA94D-0268-654B-86B9-2A9034811F26}">
            <x14:dataBar minLength="0" maxLength="100" axisPosition="none">
              <x14:cfvo type="num">
                <xm:f>0</xm:f>
              </x14:cfvo>
              <x14:cfvo type="num">
                <xm:f>1</xm:f>
              </x14:cfvo>
              <x14:negativeFillColor theme="0"/>
            </x14:dataBar>
          </x14:cfRule>
          <xm:sqref>D50:F50</xm:sqref>
        </x14:conditionalFormatting>
        <x14:conditionalFormatting xmlns:xm="http://schemas.microsoft.com/office/excel/2006/main">
          <x14:cfRule type="dataBar" id="{B2103192-706B-9847-9D35-66E2EBEE53DE}">
            <x14:dataBar minLength="0" maxLength="100" axisPosition="none">
              <x14:cfvo type="num">
                <xm:f>0</xm:f>
              </x14:cfvo>
              <x14:cfvo type="num">
                <xm:f>1</xm:f>
              </x14:cfvo>
              <x14:negativeFillColor theme="0"/>
            </x14:dataBar>
          </x14:cfRule>
          <xm:sqref>D54:F54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85"/>
  <sheetViews>
    <sheetView topLeftCell="B67" zoomScale="120" zoomScaleNormal="120" workbookViewId="0">
      <pane xSplit="3" topLeftCell="E1" activePane="topRight" state="frozen"/>
      <selection activeCell="B2" sqref="B2"/>
      <selection pane="topRight" activeCell="V101" sqref="V101"/>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33203125" style="32" customWidth="1"/>
    <col min="6" max="6" width="4.83203125" style="27" hidden="1" customWidth="1"/>
    <col min="7" max="7" width="16.5" style="27" customWidth="1"/>
    <col min="8" max="8" width="15.83203125" style="127" customWidth="1"/>
    <col min="9" max="9" width="11.83203125" style="12" customWidth="1"/>
    <col min="10" max="10" width="28.33203125" customWidth="1"/>
    <col min="11" max="11" width="7.5" style="27" customWidth="1"/>
    <col min="12" max="12" width="8.1640625" style="127" customWidth="1"/>
    <col min="13" max="13" width="11.6640625" customWidth="1"/>
    <col min="14" max="14" width="28.33203125" customWidth="1"/>
    <col min="15" max="15" width="7.33203125" style="27" customWidth="1"/>
    <col min="16" max="16" width="10.6640625" style="127" customWidth="1"/>
    <col min="17" max="17" width="11.6640625" customWidth="1"/>
    <col min="18" max="18" width="28.33203125" customWidth="1"/>
    <col min="19" max="19" width="9.33203125" style="27" customWidth="1"/>
    <col min="20" max="20" width="14.5" style="127" customWidth="1"/>
    <col min="21" max="21" width="11.6640625" customWidth="1"/>
    <col min="22" max="22" width="28.33203125" customWidth="1"/>
    <col min="23" max="23" width="8" style="27" customWidth="1"/>
    <col min="24" max="24" width="9.33203125" style="127" customWidth="1"/>
    <col min="25" max="25" width="11.6640625" customWidth="1"/>
  </cols>
  <sheetData>
    <row r="1" spans="1:25" ht="17" customHeight="1" x14ac:dyDescent="0.2">
      <c r="A1"/>
      <c r="B1" s="426" t="str">
        <f>CONCATENATE("SAMM Assessment Interview: ",D13," For ",D12)</f>
        <v>SAMM Assessment Interview: 0 For 0</v>
      </c>
      <c r="C1" s="426"/>
      <c r="D1" s="426"/>
      <c r="E1" s="426"/>
      <c r="F1" s="426"/>
      <c r="G1" s="426"/>
      <c r="H1" s="426"/>
      <c r="I1" s="10"/>
      <c r="J1" s="131"/>
      <c r="K1" s="131"/>
      <c r="L1" s="131"/>
      <c r="M1" s="131"/>
      <c r="N1" s="131"/>
      <c r="O1" s="131"/>
      <c r="P1" s="131"/>
      <c r="Q1" s="131"/>
      <c r="R1" s="131"/>
      <c r="S1" s="131"/>
      <c r="T1" s="131"/>
      <c r="U1" s="131"/>
      <c r="V1" s="131"/>
      <c r="W1" s="131"/>
      <c r="X1" s="131"/>
      <c r="Y1" s="131"/>
    </row>
    <row r="2" spans="1:25" ht="12.75" customHeight="1" thickBot="1" x14ac:dyDescent="0.2">
      <c r="A2"/>
      <c r="B2" s="131"/>
      <c r="C2" s="131"/>
      <c r="D2" s="131"/>
      <c r="E2" s="28"/>
      <c r="F2" s="23"/>
      <c r="G2" s="23"/>
      <c r="H2" s="112"/>
      <c r="I2" s="10"/>
      <c r="J2" s="131"/>
      <c r="K2" s="23"/>
      <c r="L2" s="112"/>
      <c r="M2" s="131"/>
      <c r="N2" s="131"/>
      <c r="O2" s="23"/>
      <c r="P2" s="112"/>
      <c r="Q2" s="131"/>
      <c r="R2" s="131"/>
      <c r="S2" s="23"/>
      <c r="T2" s="112"/>
      <c r="U2" s="131"/>
      <c r="V2" s="131"/>
      <c r="W2" s="23"/>
      <c r="X2" s="112"/>
      <c r="Y2" s="131"/>
    </row>
    <row r="3" spans="1:25" ht="12.75" customHeight="1" x14ac:dyDescent="0.15">
      <c r="A3"/>
      <c r="B3" s="427" t="s">
        <v>50</v>
      </c>
      <c r="C3" s="428"/>
      <c r="D3" s="429"/>
      <c r="E3"/>
      <c r="F3"/>
      <c r="G3"/>
      <c r="H3"/>
      <c r="I3" s="10"/>
      <c r="J3" s="131"/>
      <c r="K3"/>
      <c r="L3"/>
      <c r="M3" s="131"/>
      <c r="N3" s="131"/>
      <c r="O3"/>
      <c r="P3"/>
      <c r="Q3" s="131"/>
      <c r="R3" s="131"/>
      <c r="S3"/>
      <c r="T3"/>
      <c r="U3" s="131"/>
      <c r="V3" s="131"/>
      <c r="W3"/>
      <c r="X3"/>
      <c r="Y3" s="131"/>
    </row>
    <row r="4" spans="1:25" ht="12.75" customHeight="1" x14ac:dyDescent="0.15">
      <c r="A4"/>
      <c r="B4" s="580" t="s">
        <v>466</v>
      </c>
      <c r="C4" s="581"/>
      <c r="D4" s="582"/>
      <c r="E4"/>
      <c r="F4"/>
      <c r="G4"/>
      <c r="H4"/>
      <c r="I4" s="10"/>
      <c r="J4" s="131"/>
      <c r="K4"/>
      <c r="L4"/>
      <c r="M4" s="131"/>
      <c r="N4" s="131"/>
      <c r="O4"/>
      <c r="P4"/>
      <c r="Q4" s="131"/>
      <c r="R4" s="131"/>
      <c r="S4"/>
      <c r="T4"/>
      <c r="U4" s="131"/>
      <c r="V4" s="131"/>
      <c r="W4"/>
      <c r="X4"/>
      <c r="Y4" s="131"/>
    </row>
    <row r="5" spans="1:25" ht="12.75" customHeight="1" x14ac:dyDescent="0.15">
      <c r="A5"/>
      <c r="B5" s="519" t="s">
        <v>472</v>
      </c>
      <c r="C5" s="520"/>
      <c r="D5" s="521"/>
      <c r="E5"/>
      <c r="F5"/>
      <c r="G5"/>
      <c r="H5"/>
      <c r="I5" s="10"/>
      <c r="J5" s="131"/>
      <c r="K5"/>
      <c r="L5"/>
      <c r="M5" s="131"/>
      <c r="N5" s="131"/>
      <c r="O5"/>
      <c r="P5"/>
      <c r="Q5" s="131"/>
      <c r="R5" s="131"/>
      <c r="S5"/>
      <c r="T5"/>
      <c r="U5" s="131"/>
      <c r="V5" s="131"/>
      <c r="W5"/>
      <c r="X5"/>
      <c r="Y5" s="131"/>
    </row>
    <row r="6" spans="1:25" ht="12.75" customHeight="1" x14ac:dyDescent="0.15">
      <c r="A6"/>
      <c r="B6" s="519" t="s">
        <v>469</v>
      </c>
      <c r="C6" s="520"/>
      <c r="D6" s="521"/>
      <c r="E6"/>
      <c r="F6"/>
      <c r="G6"/>
      <c r="H6"/>
      <c r="I6" s="10"/>
      <c r="J6" s="131"/>
      <c r="K6"/>
      <c r="L6"/>
      <c r="M6" s="131"/>
      <c r="N6" s="131"/>
      <c r="O6"/>
      <c r="P6"/>
      <c r="Q6" s="131"/>
      <c r="R6" s="131"/>
      <c r="S6"/>
      <c r="T6"/>
      <c r="U6" s="131"/>
      <c r="V6" s="131"/>
      <c r="W6"/>
      <c r="X6"/>
      <c r="Y6" s="131"/>
    </row>
    <row r="7" spans="1:25" ht="12.75" customHeight="1" x14ac:dyDescent="0.15">
      <c r="A7"/>
      <c r="B7" s="519" t="s">
        <v>467</v>
      </c>
      <c r="C7" s="520"/>
      <c r="D7" s="521"/>
      <c r="E7"/>
      <c r="F7"/>
      <c r="G7"/>
      <c r="H7"/>
      <c r="I7" s="10"/>
      <c r="J7" s="131"/>
      <c r="K7"/>
      <c r="L7"/>
      <c r="M7" s="131"/>
      <c r="N7" s="131"/>
      <c r="O7"/>
      <c r="P7"/>
      <c r="Q7" s="131"/>
      <c r="R7" s="131"/>
      <c r="S7"/>
      <c r="T7"/>
      <c r="U7" s="131"/>
      <c r="V7" s="131"/>
      <c r="W7"/>
      <c r="X7"/>
      <c r="Y7" s="131"/>
    </row>
    <row r="8" spans="1:25" ht="12.75" customHeight="1" x14ac:dyDescent="0.15">
      <c r="A8"/>
      <c r="B8" s="519" t="s">
        <v>468</v>
      </c>
      <c r="C8" s="520"/>
      <c r="D8" s="521"/>
      <c r="E8"/>
      <c r="F8"/>
      <c r="G8"/>
      <c r="H8"/>
      <c r="I8" s="10"/>
      <c r="J8" s="131"/>
      <c r="K8"/>
      <c r="L8"/>
      <c r="M8" s="131"/>
      <c r="N8" s="131"/>
      <c r="O8"/>
      <c r="P8"/>
      <c r="Q8" s="131"/>
      <c r="R8" s="131"/>
      <c r="S8"/>
      <c r="T8"/>
      <c r="U8" s="131"/>
      <c r="V8" s="131"/>
      <c r="W8"/>
      <c r="X8"/>
      <c r="Y8" s="131"/>
    </row>
    <row r="9" spans="1:25" ht="12.75" customHeight="1" x14ac:dyDescent="0.15">
      <c r="A9"/>
      <c r="B9" s="519" t="s">
        <v>471</v>
      </c>
      <c r="C9" s="520"/>
      <c r="D9" s="521"/>
      <c r="E9"/>
      <c r="F9"/>
      <c r="G9"/>
      <c r="H9"/>
      <c r="I9" s="10"/>
      <c r="J9" s="131"/>
      <c r="K9"/>
      <c r="L9"/>
      <c r="M9" s="131"/>
      <c r="N9" s="131"/>
      <c r="O9"/>
      <c r="P9"/>
      <c r="Q9" s="131"/>
      <c r="R9" s="131"/>
      <c r="S9"/>
      <c r="T9"/>
      <c r="U9" s="131"/>
      <c r="V9" s="131"/>
      <c r="W9"/>
      <c r="X9"/>
      <c r="Y9" s="131"/>
    </row>
    <row r="10" spans="1:25" ht="12.75" customHeight="1" thickBot="1" x14ac:dyDescent="0.2">
      <c r="A10"/>
      <c r="B10" s="583" t="s">
        <v>470</v>
      </c>
      <c r="C10" s="584"/>
      <c r="D10" s="585"/>
      <c r="E10"/>
      <c r="F10"/>
      <c r="G10"/>
      <c r="H10"/>
      <c r="I10" s="10"/>
      <c r="J10" s="131"/>
      <c r="K10"/>
      <c r="L10"/>
      <c r="M10" s="131"/>
      <c r="N10" s="131"/>
      <c r="O10"/>
      <c r="P10"/>
      <c r="Q10" s="131"/>
      <c r="R10" s="131"/>
      <c r="S10"/>
      <c r="T10"/>
      <c r="U10" s="131"/>
      <c r="V10" s="131"/>
      <c r="W10"/>
      <c r="X10"/>
      <c r="Y10" s="131"/>
    </row>
    <row r="11" spans="1:25" ht="12.75" customHeight="1" thickBot="1" x14ac:dyDescent="0.2">
      <c r="A11"/>
      <c r="B11" s="131"/>
      <c r="C11" s="131"/>
      <c r="D11" s="131"/>
      <c r="E11" s="28"/>
      <c r="F11" s="23"/>
      <c r="G11" s="23"/>
      <c r="H11" s="112"/>
      <c r="I11" s="10"/>
      <c r="J11" s="131"/>
      <c r="K11" s="23"/>
      <c r="L11" s="112"/>
      <c r="M11" s="131"/>
      <c r="N11" s="131"/>
      <c r="O11" s="23"/>
      <c r="P11" s="112"/>
      <c r="Q11" s="131"/>
      <c r="R11" s="131"/>
      <c r="S11" s="23"/>
      <c r="T11" s="112"/>
      <c r="U11" s="131"/>
      <c r="V11" s="131"/>
      <c r="W11" s="23"/>
      <c r="X11" s="112"/>
      <c r="Y11" s="131"/>
    </row>
    <row r="12" spans="1:25" x14ac:dyDescent="0.15">
      <c r="A12"/>
      <c r="B12" s="589" t="s">
        <v>54</v>
      </c>
      <c r="C12" s="590"/>
      <c r="D12" s="215">
        <f>Interview!D10</f>
        <v>0</v>
      </c>
      <c r="E12" s="28"/>
      <c r="F12" s="23"/>
      <c r="G12" s="23"/>
      <c r="H12" s="112"/>
      <c r="I12" s="10"/>
      <c r="J12" s="131"/>
      <c r="K12" s="23"/>
      <c r="L12" s="112"/>
      <c r="M12" s="131"/>
      <c r="N12" s="131"/>
      <c r="O12" s="23"/>
      <c r="P12" s="112"/>
      <c r="Q12" s="131"/>
      <c r="R12" s="131"/>
      <c r="S12" s="23"/>
      <c r="T12" s="112"/>
      <c r="U12" s="131"/>
      <c r="V12" s="131"/>
      <c r="W12" s="23"/>
      <c r="X12" s="112"/>
      <c r="Y12" s="131"/>
    </row>
    <row r="13" spans="1:25" x14ac:dyDescent="0.15">
      <c r="A13"/>
      <c r="B13" s="591" t="s">
        <v>55</v>
      </c>
      <c r="C13" s="592"/>
      <c r="D13" s="216">
        <f>Interview!D11</f>
        <v>0</v>
      </c>
      <c r="E13" s="28"/>
      <c r="F13" s="23"/>
      <c r="G13" s="23"/>
      <c r="H13" s="112"/>
      <c r="I13" s="10"/>
      <c r="J13" s="131"/>
      <c r="K13" s="23"/>
      <c r="L13" s="112"/>
      <c r="M13" s="131"/>
      <c r="N13" s="131"/>
      <c r="O13" s="23"/>
      <c r="P13" s="112"/>
      <c r="Q13" s="131"/>
      <c r="R13" s="131"/>
      <c r="S13" s="23"/>
      <c r="T13" s="112"/>
      <c r="U13" s="131"/>
      <c r="V13" s="131"/>
      <c r="W13" s="23"/>
      <c r="X13" s="112"/>
      <c r="Y13" s="131"/>
    </row>
    <row r="14" spans="1:25" x14ac:dyDescent="0.15">
      <c r="A14"/>
      <c r="B14" s="591" t="s">
        <v>56</v>
      </c>
      <c r="C14" s="592"/>
      <c r="D14" s="217">
        <f>Interview!D12</f>
        <v>0</v>
      </c>
      <c r="E14" s="28"/>
      <c r="F14" s="23"/>
      <c r="G14" s="23"/>
      <c r="H14" s="112"/>
      <c r="I14" s="10"/>
      <c r="J14" s="131"/>
      <c r="K14" s="23"/>
      <c r="L14" s="112"/>
      <c r="M14" s="131"/>
      <c r="N14" s="131"/>
      <c r="O14" s="23"/>
      <c r="P14" s="112"/>
      <c r="Q14" s="131"/>
      <c r="R14" s="131"/>
      <c r="S14" s="23"/>
      <c r="T14" s="112"/>
      <c r="U14" s="131"/>
      <c r="V14" s="131"/>
      <c r="W14" s="23"/>
      <c r="X14" s="112"/>
      <c r="Y14" s="131"/>
    </row>
    <row r="15" spans="1:25" x14ac:dyDescent="0.15">
      <c r="A15"/>
      <c r="B15" s="591" t="s">
        <v>57</v>
      </c>
      <c r="C15" s="592"/>
      <c r="D15" s="216">
        <f>Interview!D13</f>
        <v>0</v>
      </c>
      <c r="E15" s="28"/>
      <c r="F15" s="23"/>
      <c r="G15" s="23"/>
      <c r="H15" s="112"/>
      <c r="I15" s="10"/>
      <c r="J15" s="131"/>
      <c r="K15" s="23"/>
      <c r="L15" s="112"/>
      <c r="M15" s="131"/>
      <c r="N15" s="131"/>
      <c r="O15" s="23"/>
      <c r="P15" s="112"/>
      <c r="Q15" s="131"/>
      <c r="R15" s="131"/>
      <c r="S15" s="23"/>
      <c r="T15" s="112"/>
      <c r="U15" s="131"/>
      <c r="V15" s="131"/>
      <c r="W15" s="23"/>
      <c r="X15" s="112"/>
      <c r="Y15" s="131"/>
    </row>
    <row r="16" spans="1:25" ht="15" thickBot="1" x14ac:dyDescent="0.2">
      <c r="A16"/>
      <c r="B16" s="593" t="s">
        <v>365</v>
      </c>
      <c r="C16" s="594"/>
      <c r="D16" s="214">
        <f>Interview!D14</f>
        <v>0</v>
      </c>
      <c r="E16" s="28"/>
      <c r="F16" s="23"/>
      <c r="G16" s="23"/>
      <c r="H16" s="112"/>
      <c r="I16" s="10"/>
      <c r="J16" s="131"/>
      <c r="K16" s="23"/>
      <c r="L16" s="112"/>
      <c r="M16" s="131"/>
      <c r="N16" s="131"/>
      <c r="O16" s="23"/>
      <c r="P16" s="112"/>
      <c r="Q16" s="131"/>
      <c r="R16" s="131"/>
      <c r="S16" s="23"/>
      <c r="T16" s="112"/>
      <c r="U16" s="131"/>
      <c r="V16" s="131"/>
      <c r="W16" s="23"/>
      <c r="X16" s="112"/>
      <c r="Y16" s="131"/>
    </row>
    <row r="17" spans="1:25" ht="12.75" customHeight="1" thickBot="1" x14ac:dyDescent="0.2">
      <c r="A17"/>
      <c r="B17" s="131"/>
      <c r="C17" s="131"/>
      <c r="D17" s="131"/>
      <c r="E17" s="28"/>
      <c r="F17" s="23"/>
      <c r="G17" s="23"/>
      <c r="H17" s="112"/>
      <c r="I17" s="10"/>
      <c r="J17" s="131"/>
      <c r="K17" s="23"/>
      <c r="L17" s="112"/>
      <c r="M17" s="131"/>
      <c r="N17" s="131"/>
      <c r="O17" s="23"/>
      <c r="P17" s="112"/>
      <c r="Q17" s="131"/>
      <c r="R17" s="131"/>
      <c r="S17" s="23"/>
      <c r="T17" s="112"/>
      <c r="U17" s="131"/>
      <c r="V17" s="131"/>
      <c r="W17" s="23"/>
      <c r="X17" s="112"/>
      <c r="Y17" s="131"/>
    </row>
    <row r="18" spans="1:25" ht="12.75" customHeight="1" x14ac:dyDescent="0.15">
      <c r="A18"/>
      <c r="B18" s="508" t="s">
        <v>58</v>
      </c>
      <c r="C18" s="508"/>
      <c r="D18" s="508"/>
      <c r="E18" s="508" t="s">
        <v>460</v>
      </c>
      <c r="F18" s="508"/>
      <c r="G18" s="508"/>
      <c r="H18" s="508"/>
      <c r="I18" s="508"/>
      <c r="J18" s="502" t="s">
        <v>459</v>
      </c>
      <c r="K18" s="503"/>
      <c r="L18" s="503"/>
      <c r="M18" s="504"/>
      <c r="N18" s="502" t="s">
        <v>461</v>
      </c>
      <c r="O18" s="503"/>
      <c r="P18" s="503"/>
      <c r="Q18" s="504"/>
      <c r="R18" s="502" t="s">
        <v>462</v>
      </c>
      <c r="S18" s="503"/>
      <c r="T18" s="503"/>
      <c r="U18" s="504"/>
      <c r="V18" s="502" t="s">
        <v>463</v>
      </c>
      <c r="W18" s="503"/>
      <c r="X18" s="503"/>
      <c r="Y18" s="504"/>
    </row>
    <row r="19" spans="1:25" ht="12.75" customHeight="1" x14ac:dyDescent="0.15">
      <c r="B19" s="586" t="s">
        <v>59</v>
      </c>
      <c r="C19" s="587"/>
      <c r="D19" s="588"/>
      <c r="E19" s="181" t="s">
        <v>371</v>
      </c>
      <c r="F19" s="181"/>
      <c r="G19" s="261"/>
      <c r="H19" s="262"/>
      <c r="I19" s="189" t="s">
        <v>368</v>
      </c>
      <c r="J19" s="161" t="s">
        <v>371</v>
      </c>
      <c r="K19" s="71"/>
      <c r="L19" s="113"/>
      <c r="M19" s="162" t="s">
        <v>368</v>
      </c>
      <c r="N19" s="161" t="s">
        <v>371</v>
      </c>
      <c r="O19" s="71"/>
      <c r="P19" s="113"/>
      <c r="Q19" s="162" t="s">
        <v>368</v>
      </c>
      <c r="R19" s="161" t="s">
        <v>371</v>
      </c>
      <c r="S19" s="71"/>
      <c r="T19" s="113"/>
      <c r="U19" s="162" t="s">
        <v>368</v>
      </c>
      <c r="V19" s="161" t="s">
        <v>371</v>
      </c>
      <c r="W19" s="71"/>
      <c r="X19" s="113"/>
      <c r="Y19" s="162" t="s">
        <v>368</v>
      </c>
    </row>
    <row r="20" spans="1:25" ht="12.75" customHeight="1" x14ac:dyDescent="0.15">
      <c r="A20" s="27">
        <v>1</v>
      </c>
      <c r="B20" s="495" t="s">
        <v>61</v>
      </c>
      <c r="C20" s="498" t="str">
        <f>Interview!C18</f>
        <v>Is there a software security assurance program in place?</v>
      </c>
      <c r="D20" s="499"/>
      <c r="E20" s="146" t="str">
        <f>Interview!E18</f>
        <v>No</v>
      </c>
      <c r="F20" s="258">
        <v>1</v>
      </c>
      <c r="G20" s="266">
        <f>IFERROR(VLOOKUP(E20,AnswerATBL,2,FALSE),0)</f>
        <v>0</v>
      </c>
      <c r="H20" s="263">
        <f>IFERROR(AVERAGE(G20,G21,G22),0)</f>
        <v>6.6666666666666666E-2</v>
      </c>
      <c r="I20" s="535">
        <f>SUM(H20,H24,H28)</f>
        <v>0.46666666666666673</v>
      </c>
      <c r="J20" s="163" t="s">
        <v>366</v>
      </c>
      <c r="K20" s="266">
        <f>IFERROR(VLOOKUP(J20,AnswerATBL,2,FALSE),0)</f>
        <v>0</v>
      </c>
      <c r="L20" s="263">
        <f>IFERROR(AVERAGE(K20,K21,K22),0)</f>
        <v>0.13333333333333333</v>
      </c>
      <c r="M20" s="505">
        <f>SUM(L20,L24,L28)</f>
        <v>0.43333333333333335</v>
      </c>
      <c r="N20" s="163" t="s">
        <v>422</v>
      </c>
      <c r="O20" s="266">
        <f>IFERROR(VLOOKUP(N20,AnswerATBL,2,FALSE),0)</f>
        <v>0.2</v>
      </c>
      <c r="P20" s="263">
        <f>IFERROR(AVERAGE(O20,O21,O22),0)</f>
        <v>0.20000000000000004</v>
      </c>
      <c r="Q20" s="505">
        <f>SUM(P20,P24,P28)</f>
        <v>0.6</v>
      </c>
      <c r="R20" s="163" t="s">
        <v>453</v>
      </c>
      <c r="S20" s="266">
        <f>IFERROR(VLOOKUP(R20,AnswerATBL,2,FALSE),0)</f>
        <v>0.5</v>
      </c>
      <c r="T20" s="263">
        <f>IFERROR(AVERAGE(S20,S21,S22),0)</f>
        <v>0.39999999999999997</v>
      </c>
      <c r="U20" s="505">
        <f>SUM(T20,T24,T28)</f>
        <v>0.89999999999999991</v>
      </c>
      <c r="V20" s="163" t="s">
        <v>454</v>
      </c>
      <c r="W20" s="266">
        <f>IFERROR(VLOOKUP(V20,AnswerATBL,2,FALSE),0)</f>
        <v>1</v>
      </c>
      <c r="X20" s="263">
        <f>IFERROR(AVERAGE(W20,W21,W22),0)</f>
        <v>1</v>
      </c>
      <c r="Y20" s="505">
        <f>SUM(X20,X24,X28)</f>
        <v>3</v>
      </c>
    </row>
    <row r="21" spans="1:25" ht="12.75" customHeight="1" x14ac:dyDescent="0.15">
      <c r="A21" s="27">
        <v>2</v>
      </c>
      <c r="B21" s="496"/>
      <c r="C21" s="491" t="str">
        <f>Interview!C23</f>
        <v>Are development staff aware of future plans for the assurance program?</v>
      </c>
      <c r="D21" s="492"/>
      <c r="E21" s="30" t="str">
        <f>Interview!E23</f>
        <v>No</v>
      </c>
      <c r="F21" s="259">
        <v>2</v>
      </c>
      <c r="G21" s="267">
        <f>IFERROR(VLOOKUP(E21,AnswerCTBL,2,FALSE),0)</f>
        <v>0</v>
      </c>
      <c r="H21" s="264"/>
      <c r="I21" s="536"/>
      <c r="J21" s="164" t="s">
        <v>490</v>
      </c>
      <c r="K21" s="267">
        <f>IFERROR(VLOOKUP(J21,AnswerCTBL,2,FALSE),0)</f>
        <v>0.2</v>
      </c>
      <c r="L21" s="264"/>
      <c r="M21" s="506"/>
      <c r="N21" s="164" t="s">
        <v>490</v>
      </c>
      <c r="O21" s="267">
        <f>IFERROR(VLOOKUP(N21,AnswerCTBL,2,FALSE),0)</f>
        <v>0.2</v>
      </c>
      <c r="P21" s="264"/>
      <c r="Q21" s="506"/>
      <c r="R21" s="164" t="s">
        <v>490</v>
      </c>
      <c r="S21" s="267">
        <f>IFERROR(VLOOKUP(R21,AnswerCTBL,2,FALSE),0)</f>
        <v>0.2</v>
      </c>
      <c r="T21" s="264"/>
      <c r="U21" s="506"/>
      <c r="V21" s="164" t="s">
        <v>492</v>
      </c>
      <c r="W21" s="267">
        <f>IFERROR(VLOOKUP(V21,AnswerCTBL,2,FALSE),0)</f>
        <v>1</v>
      </c>
      <c r="X21" s="264"/>
      <c r="Y21" s="506"/>
    </row>
    <row r="22" spans="1:25" ht="12.75" customHeight="1" x14ac:dyDescent="0.15">
      <c r="A22" s="27">
        <v>3</v>
      </c>
      <c r="B22" s="497"/>
      <c r="C22" s="531" t="str">
        <f>Interview!C28</f>
        <v>Do the business stakeholders understand your organization’s risk profile?</v>
      </c>
      <c r="D22" s="532"/>
      <c r="E22" s="30" t="str">
        <f>Interview!E28</f>
        <v>Yes, a small percentage are/do</v>
      </c>
      <c r="F22" s="260">
        <v>3</v>
      </c>
      <c r="G22" s="268">
        <f>IFERROR(VLOOKUP(E22,AnswerCTBL,2,FALSE),0)</f>
        <v>0.2</v>
      </c>
      <c r="H22" s="265"/>
      <c r="I22" s="10"/>
      <c r="J22" s="164" t="s">
        <v>490</v>
      </c>
      <c r="K22" s="268">
        <f>IFERROR(VLOOKUP(J22,AnswerCTBL,2,FALSE),0)</f>
        <v>0.2</v>
      </c>
      <c r="L22" s="265"/>
      <c r="M22" s="506"/>
      <c r="N22" s="164" t="s">
        <v>490</v>
      </c>
      <c r="O22" s="268">
        <f>IFERROR(VLOOKUP(N22,AnswerCTBL,2,FALSE),0)</f>
        <v>0.2</v>
      </c>
      <c r="P22" s="265"/>
      <c r="Q22" s="506"/>
      <c r="R22" s="164" t="s">
        <v>491</v>
      </c>
      <c r="S22" s="268">
        <f>IFERROR(VLOOKUP(R22,AnswerCTBL,2,FALSE),0)</f>
        <v>0.5</v>
      </c>
      <c r="T22" s="265"/>
      <c r="U22" s="506"/>
      <c r="V22" s="164" t="s">
        <v>492</v>
      </c>
      <c r="W22" s="268">
        <f>IFERROR(VLOOKUP(V22,AnswerCTBL,2,FALSE),0)</f>
        <v>1</v>
      </c>
      <c r="X22" s="265"/>
      <c r="Y22" s="506"/>
    </row>
    <row r="23" spans="1:25" ht="12.75" customHeight="1" x14ac:dyDescent="0.15">
      <c r="B23" s="452"/>
      <c r="C23" s="453"/>
      <c r="D23" s="453"/>
      <c r="E23" s="453"/>
      <c r="F23" s="453"/>
      <c r="G23" s="533"/>
      <c r="H23" s="534"/>
      <c r="I23" s="190"/>
      <c r="J23" s="165"/>
      <c r="K23" s="156"/>
      <c r="L23" s="156"/>
      <c r="M23" s="166"/>
      <c r="N23" s="165"/>
      <c r="O23" s="156"/>
      <c r="P23" s="156"/>
      <c r="Q23" s="166"/>
      <c r="R23" s="165"/>
      <c r="S23" s="156"/>
      <c r="T23" s="156"/>
      <c r="U23" s="166"/>
      <c r="V23" s="165"/>
      <c r="W23" s="156"/>
      <c r="X23" s="156"/>
      <c r="Y23" s="166"/>
    </row>
    <row r="24" spans="1:25" ht="12.75" customHeight="1" x14ac:dyDescent="0.15">
      <c r="A24" s="27">
        <v>4</v>
      </c>
      <c r="B24" s="537" t="s">
        <v>72</v>
      </c>
      <c r="C24" s="489" t="str">
        <f>Interview!C35</f>
        <v>Are many of your applications and resources categorized by risk?</v>
      </c>
      <c r="D24" s="490"/>
      <c r="E24" s="30" t="str">
        <f>Interview!E35</f>
        <v>Yes, a small percentage are/do</v>
      </c>
      <c r="F24" s="147">
        <v>4</v>
      </c>
      <c r="G24" s="266">
        <f>IFERROR(VLOOKUP(E24,AnswerCTBL,2,FALSE),0)</f>
        <v>0.2</v>
      </c>
      <c r="H24" s="263">
        <f>IFERROR(AVERAGE(G24,G25,G26),0)</f>
        <v>0.20000000000000004</v>
      </c>
      <c r="I24" s="190"/>
      <c r="J24" s="163" t="s">
        <v>490</v>
      </c>
      <c r="K24" s="266">
        <f>IFERROR(VLOOKUP(J24,AnswerCTBL,2,FALSE),0)</f>
        <v>0.2</v>
      </c>
      <c r="L24" s="263">
        <f>IFERROR(AVERAGE(K24,K25,K26),0)</f>
        <v>0.3</v>
      </c>
      <c r="M24" s="167"/>
      <c r="N24" s="163" t="s">
        <v>490</v>
      </c>
      <c r="O24" s="266">
        <f>IFERROR(VLOOKUP(N24,AnswerCTBL,2,FALSE),0)</f>
        <v>0.2</v>
      </c>
      <c r="P24" s="263">
        <f>IFERROR(AVERAGE(O24,O25,O26),0)</f>
        <v>0.39999999999999997</v>
      </c>
      <c r="Q24" s="167"/>
      <c r="R24" s="163" t="s">
        <v>491</v>
      </c>
      <c r="S24" s="266">
        <f>IFERROR(VLOOKUP(R24,AnswerCTBL,2,FALSE),0)</f>
        <v>0.5</v>
      </c>
      <c r="T24" s="263">
        <f>IFERROR(AVERAGE(S24,S25,S26),0)</f>
        <v>0.5</v>
      </c>
      <c r="U24" s="167"/>
      <c r="V24" s="163" t="s">
        <v>492</v>
      </c>
      <c r="W24" s="266">
        <f>IFERROR(VLOOKUP(V24,AnswerCTBL,2,FALSE),0)</f>
        <v>1</v>
      </c>
      <c r="X24" s="263">
        <f>IFERROR(AVERAGE(W24,W25,W26),0)</f>
        <v>1</v>
      </c>
      <c r="Y24" s="167"/>
    </row>
    <row r="25" spans="1:25" ht="12.75" customHeight="1" x14ac:dyDescent="0.15">
      <c r="A25" s="27">
        <v>5</v>
      </c>
      <c r="B25" s="496"/>
      <c r="C25" s="491" t="str">
        <f>Interview!C41</f>
        <v>Are risk ratings used to tailor the required assurance activities?</v>
      </c>
      <c r="D25" s="492"/>
      <c r="E25" s="30" t="str">
        <f>Interview!E41</f>
        <v>Yes, a small percentage are/do</v>
      </c>
      <c r="F25" s="147">
        <v>5</v>
      </c>
      <c r="G25" s="267">
        <f>IFERROR(VLOOKUP(E25,AnswerCTBL,2,FALSE),0)</f>
        <v>0.2</v>
      </c>
      <c r="H25" s="264"/>
      <c r="I25" s="190"/>
      <c r="J25" s="164" t="s">
        <v>490</v>
      </c>
      <c r="K25" s="267">
        <f>IFERROR(VLOOKUP(J25,AnswerCTBL,2,FALSE),0)</f>
        <v>0.2</v>
      </c>
      <c r="L25" s="264"/>
      <c r="M25" s="167"/>
      <c r="N25" s="164" t="s">
        <v>491</v>
      </c>
      <c r="O25" s="267">
        <f>IFERROR(VLOOKUP(N25,AnswerCTBL,2,FALSE),0)</f>
        <v>0.5</v>
      </c>
      <c r="P25" s="264"/>
      <c r="Q25" s="167"/>
      <c r="R25" s="164" t="s">
        <v>491</v>
      </c>
      <c r="S25" s="267">
        <f>IFERROR(VLOOKUP(R25,AnswerCTBL,2,FALSE),0)</f>
        <v>0.5</v>
      </c>
      <c r="T25" s="264"/>
      <c r="U25" s="167"/>
      <c r="V25" s="164" t="s">
        <v>492</v>
      </c>
      <c r="W25" s="267">
        <f>IFERROR(VLOOKUP(V25,AnswerCTBL,2,FALSE),0)</f>
        <v>1</v>
      </c>
      <c r="X25" s="264"/>
      <c r="Y25" s="167"/>
    </row>
    <row r="26" spans="1:25" ht="12" customHeight="1" x14ac:dyDescent="0.15">
      <c r="A26" s="27">
        <v>6</v>
      </c>
      <c r="B26" s="497"/>
      <c r="C26" s="493" t="str">
        <f>Interview!C44</f>
        <v>Does the organization know about what’s required based on risk ratings?</v>
      </c>
      <c r="D26" s="494"/>
      <c r="E26" s="30" t="str">
        <f>Interview!E44</f>
        <v>Yes, a small percentage are/do</v>
      </c>
      <c r="F26" s="18">
        <v>6</v>
      </c>
      <c r="G26" s="268">
        <f>IFERROR(VLOOKUP(E26,AnswerCTBL,2,FALSE),0)</f>
        <v>0.2</v>
      </c>
      <c r="H26" s="265"/>
      <c r="I26" s="190"/>
      <c r="J26" s="164" t="s">
        <v>491</v>
      </c>
      <c r="K26" s="268">
        <f>IFERROR(VLOOKUP(J26,AnswerCTBL,2,FALSE),0)</f>
        <v>0.5</v>
      </c>
      <c r="L26" s="265"/>
      <c r="M26" s="167"/>
      <c r="N26" s="164" t="s">
        <v>491</v>
      </c>
      <c r="O26" s="268">
        <f>IFERROR(VLOOKUP(N26,AnswerCTBL,2,FALSE),0)</f>
        <v>0.5</v>
      </c>
      <c r="P26" s="265"/>
      <c r="Q26" s="167"/>
      <c r="R26" s="164" t="s">
        <v>491</v>
      </c>
      <c r="S26" s="268">
        <f>IFERROR(VLOOKUP(R26,AnswerCTBL,2,FALSE),0)</f>
        <v>0.5</v>
      </c>
      <c r="T26" s="265"/>
      <c r="U26" s="167"/>
      <c r="V26" s="164" t="s">
        <v>492</v>
      </c>
      <c r="W26" s="268">
        <f>IFERROR(VLOOKUP(V26,AnswerCTBL,2,FALSE),0)</f>
        <v>1</v>
      </c>
      <c r="X26" s="265"/>
      <c r="Y26" s="167"/>
    </row>
    <row r="27" spans="1:25" ht="12.75" customHeight="1" x14ac:dyDescent="0.15">
      <c r="B27" s="452"/>
      <c r="C27" s="453"/>
      <c r="D27" s="453"/>
      <c r="E27" s="453"/>
      <c r="F27" s="453"/>
      <c r="G27" s="453"/>
      <c r="H27" s="454"/>
      <c r="I27" s="190"/>
      <c r="J27" s="165"/>
      <c r="K27" s="156"/>
      <c r="L27" s="156"/>
      <c r="M27" s="166"/>
      <c r="N27" s="165"/>
      <c r="O27" s="156"/>
      <c r="P27" s="156"/>
      <c r="Q27" s="166"/>
      <c r="R27" s="165"/>
      <c r="S27" s="156"/>
      <c r="T27" s="156"/>
      <c r="U27" s="166"/>
      <c r="V27" s="165"/>
      <c r="W27" s="156"/>
      <c r="X27" s="156"/>
      <c r="Y27" s="166"/>
    </row>
    <row r="28" spans="1:25" ht="12.75" customHeight="1" x14ac:dyDescent="0.15">
      <c r="A28" s="27">
        <v>7</v>
      </c>
      <c r="B28" s="537" t="s">
        <v>80</v>
      </c>
      <c r="C28" s="489" t="str">
        <f>Interview!C48</f>
        <v>Is per-project data for the cost of assurance activities collected?</v>
      </c>
      <c r="D28" s="490"/>
      <c r="E28" s="30" t="str">
        <f>Interview!E48</f>
        <v>Yes, a small percentage are/do</v>
      </c>
      <c r="F28" s="147">
        <v>7</v>
      </c>
      <c r="G28" s="266">
        <f>IFERROR(VLOOKUP(E28,AnswerCTBL,2,FALSE),0)</f>
        <v>0.2</v>
      </c>
      <c r="H28" s="263">
        <f>IFERROR(AVERAGE(G28,G29),0)</f>
        <v>0.2</v>
      </c>
      <c r="I28" s="190"/>
      <c r="J28" s="163"/>
      <c r="K28" s="266">
        <f>IFERROR(VLOOKUP(J28,AnswerCTBL,2,FALSE),0)</f>
        <v>0</v>
      </c>
      <c r="L28" s="263">
        <f>IFERROR(AVERAGE(K28,K29),0)</f>
        <v>0</v>
      </c>
      <c r="M28" s="167"/>
      <c r="N28" s="163"/>
      <c r="O28" s="266">
        <f>IFERROR(VLOOKUP(N28,AnswerCTBL,2,FALSE),0)</f>
        <v>0</v>
      </c>
      <c r="P28" s="263">
        <f>IFERROR(AVERAGE(O28,O29),0)</f>
        <v>0</v>
      </c>
      <c r="Q28" s="167"/>
      <c r="R28" s="163"/>
      <c r="S28" s="266">
        <f>IFERROR(VLOOKUP(R28,AnswerCTBL,2,FALSE),0)</f>
        <v>0</v>
      </c>
      <c r="T28" s="263">
        <f>IFERROR(AVERAGE(S28,S29),0)</f>
        <v>0</v>
      </c>
      <c r="U28" s="167"/>
      <c r="V28" s="163" t="s">
        <v>492</v>
      </c>
      <c r="W28" s="266">
        <f>IFERROR(VLOOKUP(V28,AnswerCTBL,2,FALSE),0)</f>
        <v>1</v>
      </c>
      <c r="X28" s="263">
        <f>IFERROR(AVERAGE(W28,W29),0)</f>
        <v>1</v>
      </c>
      <c r="Y28" s="167"/>
    </row>
    <row r="29" spans="1:25" ht="12.75" customHeight="1" x14ac:dyDescent="0.15">
      <c r="A29" s="27">
        <v>8</v>
      </c>
      <c r="B29" s="497"/>
      <c r="C29" s="531" t="str">
        <f>Interview!C56</f>
        <v>Does your organization regularly compare your security spend with that of other organizations?</v>
      </c>
      <c r="D29" s="532"/>
      <c r="E29" s="30" t="str">
        <f>Interview!E56</f>
        <v>Yes, we did it once</v>
      </c>
      <c r="F29" s="18">
        <v>8</v>
      </c>
      <c r="G29" s="268">
        <f>IFERROR(VLOOKUP(E29,AnswerDTBL,2,FALSE),0)</f>
        <v>0.2</v>
      </c>
      <c r="H29" s="264"/>
      <c r="I29" s="190"/>
      <c r="J29" s="164"/>
      <c r="K29" s="267">
        <f>IFERROR(VLOOKUP(J29,AnswerDTBL,2,FALSE),0)</f>
        <v>0</v>
      </c>
      <c r="L29" s="264"/>
      <c r="M29" s="167"/>
      <c r="N29" s="164"/>
      <c r="O29" s="267">
        <f>IFERROR(VLOOKUP(N29,AnswerDTBL,2,FALSE),0)</f>
        <v>0</v>
      </c>
      <c r="P29" s="264"/>
      <c r="Q29" s="167"/>
      <c r="R29" s="164"/>
      <c r="S29" s="267">
        <f>IFERROR(VLOOKUP(R29,AnswerDTBL,2,FALSE),0)</f>
        <v>0</v>
      </c>
      <c r="T29" s="264"/>
      <c r="U29" s="167"/>
      <c r="V29" s="164" t="s">
        <v>427</v>
      </c>
      <c r="W29" s="267">
        <f>IFERROR(VLOOKUP(V29,AnswerDTBL,2,FALSE),0)</f>
        <v>1</v>
      </c>
      <c r="X29" s="264"/>
      <c r="Y29" s="167"/>
    </row>
    <row r="30" spans="1:25" ht="12.75" customHeight="1" x14ac:dyDescent="0.15">
      <c r="B30" s="577" t="s">
        <v>90</v>
      </c>
      <c r="C30" s="578"/>
      <c r="D30" s="579"/>
      <c r="E30" s="134" t="s">
        <v>371</v>
      </c>
      <c r="F30" s="135"/>
      <c r="G30" s="135"/>
      <c r="H30" s="136"/>
      <c r="I30" s="191" t="s">
        <v>368</v>
      </c>
      <c r="J30" s="168" t="s">
        <v>371</v>
      </c>
      <c r="K30" s="155"/>
      <c r="L30" s="155"/>
      <c r="M30" s="169" t="s">
        <v>368</v>
      </c>
      <c r="N30" s="168" t="s">
        <v>371</v>
      </c>
      <c r="O30" s="155"/>
      <c r="P30" s="155"/>
      <c r="Q30" s="169" t="s">
        <v>368</v>
      </c>
      <c r="R30" s="168" t="s">
        <v>371</v>
      </c>
      <c r="S30" s="155"/>
      <c r="T30" s="155"/>
      <c r="U30" s="169" t="s">
        <v>368</v>
      </c>
      <c r="V30" s="168" t="s">
        <v>371</v>
      </c>
      <c r="W30" s="155"/>
      <c r="X30" s="155"/>
      <c r="Y30" s="169" t="s">
        <v>368</v>
      </c>
    </row>
    <row r="31" spans="1:25" ht="12.75" customHeight="1" x14ac:dyDescent="0.15">
      <c r="A31" s="27">
        <v>9</v>
      </c>
      <c r="B31" s="537" t="s">
        <v>91</v>
      </c>
      <c r="C31" s="489" t="str">
        <f>Interview!C62</f>
        <v>Do project stakeholders know their project’s compliance status?</v>
      </c>
      <c r="D31" s="490"/>
      <c r="E31" s="30" t="str">
        <f>Interview!E62</f>
        <v>Yes, a small percentage are/do</v>
      </c>
      <c r="F31" s="147">
        <v>9</v>
      </c>
      <c r="G31" s="266">
        <f>IFERROR(VLOOKUP(E31,AnswerCTBL,2,FALSE),0)</f>
        <v>0.2</v>
      </c>
      <c r="H31" s="263">
        <f>IFERROR(AVERAGE(G31,G32),0)</f>
        <v>0.1</v>
      </c>
      <c r="I31" s="551">
        <f>SUM(H31,H34,H37)</f>
        <v>0.4</v>
      </c>
      <c r="J31" s="164"/>
      <c r="K31" s="266">
        <f>IFERROR(VLOOKUP(J31,AnswerCTBL,2,FALSE),0)</f>
        <v>0</v>
      </c>
      <c r="L31" s="263">
        <f>IFERROR(AVERAGE(K31,K32),0)</f>
        <v>0</v>
      </c>
      <c r="M31" s="505">
        <f>SUM(L31,L34,L37)</f>
        <v>0.4</v>
      </c>
      <c r="N31" s="164" t="s">
        <v>490</v>
      </c>
      <c r="O31" s="266">
        <f>IFERROR(VLOOKUP(N31,AnswerCTBL,2,FALSE),0)</f>
        <v>0.2</v>
      </c>
      <c r="P31" s="263">
        <f>IFERROR(AVERAGE(O31,O32),0)</f>
        <v>0.1</v>
      </c>
      <c r="Q31" s="505">
        <f>SUM(P31,P34,P37)</f>
        <v>0.5</v>
      </c>
      <c r="R31" s="164" t="s">
        <v>491</v>
      </c>
      <c r="S31" s="266">
        <f>IFERROR(VLOOKUP(R31,AnswerCTBL,2,FALSE),0)</f>
        <v>0.5</v>
      </c>
      <c r="T31" s="263">
        <f>IFERROR(AVERAGE(S31,S32),0)</f>
        <v>0.5</v>
      </c>
      <c r="U31" s="505">
        <f>SUM(T31,T34,T37)</f>
        <v>1.5</v>
      </c>
      <c r="V31" s="164" t="s">
        <v>492</v>
      </c>
      <c r="W31" s="266">
        <f>IFERROR(VLOOKUP(V31,AnswerCTBL,2,FALSE),0)</f>
        <v>1</v>
      </c>
      <c r="X31" s="263">
        <f>IFERROR(AVERAGE(W31,W32),0)</f>
        <v>1</v>
      </c>
      <c r="Y31" s="505">
        <f>SUM(X31,X34,X37)</f>
        <v>3</v>
      </c>
    </row>
    <row r="32" spans="1:25" ht="12.75" customHeight="1" x14ac:dyDescent="0.15">
      <c r="A32" s="27">
        <v>10</v>
      </c>
      <c r="B32" s="497"/>
      <c r="C32" s="531" t="str">
        <f>Interview!C65</f>
        <v>Are compliance requirements specifically considered by project teams?</v>
      </c>
      <c r="D32" s="532"/>
      <c r="E32" s="30" t="str">
        <f>Interview!E65</f>
        <v>No</v>
      </c>
      <c r="F32" s="18">
        <v>10</v>
      </c>
      <c r="G32" s="268">
        <f>IFERROR(VLOOKUP(E32,AnswerETBL,2,FALSE),0)</f>
        <v>0</v>
      </c>
      <c r="H32" s="264"/>
      <c r="I32" s="552"/>
      <c r="J32" s="164"/>
      <c r="K32" s="267">
        <f>IFERROR(VLOOKUP(J32,AnswerETBL,2,FALSE),0)</f>
        <v>0</v>
      </c>
      <c r="L32" s="264"/>
      <c r="M32" s="507"/>
      <c r="N32" s="164" t="s">
        <v>366</v>
      </c>
      <c r="O32" s="267">
        <f>IFERROR(VLOOKUP(N32,AnswerETBL,2,FALSE),0)</f>
        <v>0</v>
      </c>
      <c r="P32" s="264"/>
      <c r="Q32" s="507"/>
      <c r="R32" s="164" t="s">
        <v>429</v>
      </c>
      <c r="S32" s="267">
        <f>IFERROR(VLOOKUP(R32,AnswerETBL,2,FALSE),0)</f>
        <v>0.5</v>
      </c>
      <c r="T32" s="264"/>
      <c r="U32" s="507"/>
      <c r="V32" s="164" t="s">
        <v>369</v>
      </c>
      <c r="W32" s="267">
        <f>IFERROR(VLOOKUP(V32,AnswerETBL,2,FALSE),0)</f>
        <v>1</v>
      </c>
      <c r="X32" s="264"/>
      <c r="Y32" s="507"/>
    </row>
    <row r="33" spans="1:25" ht="12.75" customHeight="1" x14ac:dyDescent="0.15">
      <c r="B33" s="452"/>
      <c r="C33" s="453"/>
      <c r="D33" s="453"/>
      <c r="E33" s="453"/>
      <c r="F33" s="453"/>
      <c r="G33" s="453"/>
      <c r="H33" s="454"/>
      <c r="I33" s="190"/>
      <c r="J33" s="165"/>
      <c r="K33" s="156"/>
      <c r="L33" s="156"/>
      <c r="M33" s="166"/>
      <c r="N33" s="165"/>
      <c r="O33" s="156"/>
      <c r="P33" s="156"/>
      <c r="Q33" s="166"/>
      <c r="R33" s="165"/>
      <c r="S33" s="156"/>
      <c r="T33" s="156"/>
      <c r="U33" s="166"/>
      <c r="V33" s="165"/>
      <c r="W33" s="156"/>
      <c r="X33" s="156"/>
      <c r="Y33" s="166"/>
    </row>
    <row r="34" spans="1:25" ht="12.75" customHeight="1" x14ac:dyDescent="0.15">
      <c r="A34" s="27">
        <v>11</v>
      </c>
      <c r="B34" s="537" t="s">
        <v>99</v>
      </c>
      <c r="C34" s="489" t="str">
        <f>Interview!C73</f>
        <v>Does the organization utilize a set of policies and standards to control software development?</v>
      </c>
      <c r="D34" s="490"/>
      <c r="E34" s="30" t="str">
        <f>Interview!E73</f>
        <v>Yes, teams write/run their own</v>
      </c>
      <c r="F34" s="147">
        <v>11</v>
      </c>
      <c r="G34" s="266">
        <f>IFERROR(VLOOKUP(E34,AnswerFTBL,2,FALSE),0)</f>
        <v>0.2</v>
      </c>
      <c r="H34" s="263">
        <f>IFERROR(AVERAGE(G34,G35),0)</f>
        <v>0.1</v>
      </c>
      <c r="I34" s="190"/>
      <c r="J34" s="164" t="s">
        <v>494</v>
      </c>
      <c r="K34" s="266">
        <f>IFERROR(VLOOKUP(J34,AnswerFTBL,2,FALSE),0)</f>
        <v>0.2</v>
      </c>
      <c r="L34" s="263">
        <f>IFERROR(AVERAGE(K34,K35),0)</f>
        <v>0.2</v>
      </c>
      <c r="M34" s="167"/>
      <c r="N34" s="164" t="s">
        <v>494</v>
      </c>
      <c r="O34" s="266">
        <f>IFERROR(VLOOKUP(N34,AnswerFTBL,2,FALSE),0)</f>
        <v>0.2</v>
      </c>
      <c r="P34" s="263">
        <f>IFERROR(AVERAGE(O34,O35),0)</f>
        <v>0.2</v>
      </c>
      <c r="Q34" s="167"/>
      <c r="R34" s="164" t="s">
        <v>430</v>
      </c>
      <c r="S34" s="266">
        <f>IFERROR(VLOOKUP(R34,AnswerFTBL,2,FALSE),0)</f>
        <v>0.5</v>
      </c>
      <c r="T34" s="263">
        <f>IFERROR(AVERAGE(S34,S35),0)</f>
        <v>0.5</v>
      </c>
      <c r="U34" s="167"/>
      <c r="V34" s="164" t="s">
        <v>431</v>
      </c>
      <c r="W34" s="266">
        <f>IFERROR(VLOOKUP(V34,AnswerFTBL,2,FALSE),0)</f>
        <v>1</v>
      </c>
      <c r="X34" s="263">
        <f>IFERROR(AVERAGE(W34,W35),0)</f>
        <v>1</v>
      </c>
      <c r="Y34" s="167"/>
    </row>
    <row r="35" spans="1:25" ht="12.75" customHeight="1" x14ac:dyDescent="0.15">
      <c r="A35" s="27">
        <v>12</v>
      </c>
      <c r="B35" s="497"/>
      <c r="C35" s="531" t="str">
        <f>Interview!C81</f>
        <v>Are project teams able to request an audit for compliance with policies and standards?</v>
      </c>
      <c r="D35" s="532"/>
      <c r="E35" s="30" t="str">
        <f>Interview!E81</f>
        <v>No</v>
      </c>
      <c r="F35" s="18">
        <v>12</v>
      </c>
      <c r="G35" s="268">
        <f>IFERROR(VLOOKUP(E35,AnswerCTBL,2,FALSE),0)</f>
        <v>0</v>
      </c>
      <c r="H35" s="264"/>
      <c r="I35" s="190"/>
      <c r="J35" s="164" t="s">
        <v>490</v>
      </c>
      <c r="K35" s="267">
        <f>IFERROR(VLOOKUP(J35,AnswerCTBL,2,FALSE),0)</f>
        <v>0.2</v>
      </c>
      <c r="L35" s="264"/>
      <c r="M35" s="167"/>
      <c r="N35" s="164" t="s">
        <v>490</v>
      </c>
      <c r="O35" s="267">
        <f>IFERROR(VLOOKUP(N35,AnswerCTBL,2,FALSE),0)</f>
        <v>0.2</v>
      </c>
      <c r="P35" s="264"/>
      <c r="Q35" s="167"/>
      <c r="R35" s="164" t="s">
        <v>491</v>
      </c>
      <c r="S35" s="267">
        <f>IFERROR(VLOOKUP(R35,AnswerCTBL,2,FALSE),0)</f>
        <v>0.5</v>
      </c>
      <c r="T35" s="264"/>
      <c r="U35" s="167"/>
      <c r="V35" s="164" t="s">
        <v>492</v>
      </c>
      <c r="W35" s="267">
        <f>IFERROR(VLOOKUP(V35,AnswerCTBL,2,FALSE),0)</f>
        <v>1</v>
      </c>
      <c r="X35" s="264"/>
      <c r="Y35" s="167"/>
    </row>
    <row r="36" spans="1:25" ht="12.75" customHeight="1" x14ac:dyDescent="0.15">
      <c r="B36" s="452"/>
      <c r="C36" s="453"/>
      <c r="D36" s="453"/>
      <c r="E36" s="453"/>
      <c r="F36" s="453"/>
      <c r="G36" s="453"/>
      <c r="H36" s="454"/>
      <c r="I36" s="190"/>
      <c r="J36" s="165"/>
      <c r="K36" s="154"/>
      <c r="L36" s="154"/>
      <c r="M36" s="170"/>
      <c r="N36" s="165"/>
      <c r="O36" s="154"/>
      <c r="P36" s="154"/>
      <c r="Q36" s="170"/>
      <c r="R36" s="165"/>
      <c r="S36" s="154"/>
      <c r="T36" s="154"/>
      <c r="U36" s="170"/>
      <c r="V36" s="165"/>
      <c r="W36" s="154"/>
      <c r="X36" s="154"/>
      <c r="Y36" s="170"/>
    </row>
    <row r="37" spans="1:25" ht="12.75" customHeight="1" x14ac:dyDescent="0.15">
      <c r="A37" s="27">
        <v>13</v>
      </c>
      <c r="B37" s="537" t="s">
        <v>113</v>
      </c>
      <c r="C37" s="489" t="str">
        <f>Interview!C89</f>
        <v>Are projects periodically audited to ensure a baseline of compliance with policies and standards?</v>
      </c>
      <c r="D37" s="490"/>
      <c r="E37" s="30" t="str">
        <f>Interview!E89</f>
        <v>Yes, a small percentage are/do</v>
      </c>
      <c r="F37" s="147">
        <v>13</v>
      </c>
      <c r="G37" s="266">
        <f>IFERROR(VLOOKUP(E37,AnswerCTBL,2,FALSE),0)</f>
        <v>0.2</v>
      </c>
      <c r="H37" s="263">
        <f>IFERROR(AVERAGE(G37,G38),0)</f>
        <v>0.2</v>
      </c>
      <c r="I37" s="190"/>
      <c r="J37" s="163" t="s">
        <v>490</v>
      </c>
      <c r="K37" s="266">
        <f>IFERROR(VLOOKUP(J37,AnswerCTBL,2,FALSE),0)</f>
        <v>0.2</v>
      </c>
      <c r="L37" s="263">
        <f>IFERROR(AVERAGE(K37,K38),0)</f>
        <v>0.2</v>
      </c>
      <c r="M37" s="167"/>
      <c r="N37" s="163" t="s">
        <v>490</v>
      </c>
      <c r="O37" s="266">
        <f>IFERROR(VLOOKUP(N37,AnswerCTBL,2,FALSE),0)</f>
        <v>0.2</v>
      </c>
      <c r="P37" s="263">
        <f>IFERROR(AVERAGE(O37,O38),0)</f>
        <v>0.2</v>
      </c>
      <c r="Q37" s="167"/>
      <c r="R37" s="163" t="s">
        <v>491</v>
      </c>
      <c r="S37" s="266">
        <f>IFERROR(VLOOKUP(R37,AnswerCTBL,2,FALSE),0)</f>
        <v>0.5</v>
      </c>
      <c r="T37" s="263">
        <f>IFERROR(AVERAGE(S37,S38),0)</f>
        <v>0.5</v>
      </c>
      <c r="U37" s="167"/>
      <c r="V37" s="163" t="s">
        <v>492</v>
      </c>
      <c r="W37" s="266">
        <f>IFERROR(VLOOKUP(V37,AnswerCTBL,2,FALSE),0)</f>
        <v>1</v>
      </c>
      <c r="X37" s="263">
        <f>IFERROR(AVERAGE(W37,W38),0)</f>
        <v>1</v>
      </c>
      <c r="Y37" s="167"/>
    </row>
    <row r="38" spans="1:25" ht="12.75" customHeight="1" x14ac:dyDescent="0.15">
      <c r="A38" s="27">
        <v>14</v>
      </c>
      <c r="B38" s="497"/>
      <c r="C38" s="531" t="str">
        <f>Interview!C94</f>
        <v>Does the organization systematically use audits to collect and control compliance evidence?</v>
      </c>
      <c r="D38" s="532"/>
      <c r="E38" s="30" t="str">
        <f>Interview!E94</f>
        <v>Yes, localized to business areas</v>
      </c>
      <c r="F38" s="18">
        <v>14</v>
      </c>
      <c r="G38" s="268">
        <f>IFERROR(VLOOKUP(E38,AnswerGTBL,2,FALSE),0)</f>
        <v>0.2</v>
      </c>
      <c r="H38" s="264"/>
      <c r="I38" s="190"/>
      <c r="J38" s="164" t="s">
        <v>441</v>
      </c>
      <c r="K38" s="267">
        <f>IFERROR(VLOOKUP(J38,AnswerGTBL,2,FALSE),0)</f>
        <v>0.2</v>
      </c>
      <c r="L38" s="264"/>
      <c r="M38" s="167"/>
      <c r="N38" s="164" t="s">
        <v>441</v>
      </c>
      <c r="O38" s="267">
        <f>IFERROR(VLOOKUP(N38,AnswerGTBL,2,FALSE),0)</f>
        <v>0.2</v>
      </c>
      <c r="P38" s="264"/>
      <c r="Q38" s="167"/>
      <c r="R38" s="164" t="s">
        <v>443</v>
      </c>
      <c r="S38" s="267">
        <f>IFERROR(VLOOKUP(R38,AnswerGTBL,2,FALSE),0)</f>
        <v>0.5</v>
      </c>
      <c r="T38" s="264"/>
      <c r="U38" s="167"/>
      <c r="V38" s="164" t="s">
        <v>442</v>
      </c>
      <c r="W38" s="267">
        <f>IFERROR(VLOOKUP(V38,AnswerGTBL,2,FALSE),0)</f>
        <v>1</v>
      </c>
      <c r="X38" s="264"/>
      <c r="Y38" s="167"/>
    </row>
    <row r="39" spans="1:25" ht="12.75" customHeight="1" x14ac:dyDescent="0.15">
      <c r="B39" s="577" t="s">
        <v>122</v>
      </c>
      <c r="C39" s="578"/>
      <c r="D39" s="579"/>
      <c r="E39" s="134" t="s">
        <v>371</v>
      </c>
      <c r="F39" s="135"/>
      <c r="G39" s="135"/>
      <c r="H39" s="136"/>
      <c r="I39" s="191" t="s">
        <v>368</v>
      </c>
      <c r="J39" s="168" t="s">
        <v>371</v>
      </c>
      <c r="K39" s="155"/>
      <c r="L39" s="155"/>
      <c r="M39" s="169" t="s">
        <v>368</v>
      </c>
      <c r="N39" s="168" t="s">
        <v>371</v>
      </c>
      <c r="O39" s="155"/>
      <c r="P39" s="155"/>
      <c r="Q39" s="169" t="s">
        <v>368</v>
      </c>
      <c r="R39" s="168" t="s">
        <v>371</v>
      </c>
      <c r="S39" s="155"/>
      <c r="T39" s="155"/>
      <c r="U39" s="169" t="s">
        <v>368</v>
      </c>
      <c r="V39" s="168"/>
      <c r="W39" s="155"/>
      <c r="X39" s="155"/>
      <c r="Y39" s="169" t="s">
        <v>368</v>
      </c>
    </row>
    <row r="40" spans="1:25" ht="12.75" customHeight="1" x14ac:dyDescent="0.15">
      <c r="A40" s="27">
        <v>15</v>
      </c>
      <c r="B40" s="537" t="s">
        <v>123</v>
      </c>
      <c r="C40" s="489" t="str">
        <f>Interview!C100</f>
        <v>Have developers been given high-level security awareness training?</v>
      </c>
      <c r="D40" s="490"/>
      <c r="E40" s="30" t="str">
        <f>Interview!E100</f>
        <v>Yes, we did it once</v>
      </c>
      <c r="F40" s="147">
        <v>15</v>
      </c>
      <c r="G40" s="266">
        <f>IFERROR(VLOOKUP(E40,AnswerDTBL,2,FALSE),0)</f>
        <v>0.2</v>
      </c>
      <c r="H40" s="263">
        <f>IFERROR(AVERAGE(G40,G41),0)</f>
        <v>0.2</v>
      </c>
      <c r="I40" s="551">
        <f>SUM(H40,H43,H46)</f>
        <v>0.5</v>
      </c>
      <c r="J40" s="164" t="s">
        <v>425</v>
      </c>
      <c r="K40" s="266">
        <f>IFERROR(VLOOKUP(J40,AnswerDTBL,2,FALSE),0)</f>
        <v>0.2</v>
      </c>
      <c r="L40" s="263">
        <f>IFERROR(AVERAGE(K40,K41),0)</f>
        <v>0.2</v>
      </c>
      <c r="M40" s="505">
        <f>SUM(L40,L43,L46)</f>
        <v>0.65</v>
      </c>
      <c r="N40" s="164"/>
      <c r="O40" s="266">
        <f>IFERROR(VLOOKUP(N40,AnswerDTBL,2,FALSE),0)</f>
        <v>0</v>
      </c>
      <c r="P40" s="263">
        <f>IFERROR(AVERAGE(O40,O41),0)</f>
        <v>0</v>
      </c>
      <c r="Q40" s="505">
        <f>SUM(P40,P43,P46)</f>
        <v>0.7</v>
      </c>
      <c r="R40" s="164"/>
      <c r="S40" s="266">
        <f>IFERROR(VLOOKUP(R40,AnswerDTBL,2,FALSE),0)</f>
        <v>0</v>
      </c>
      <c r="T40" s="263">
        <f>IFERROR(AVERAGE(S40,S41),0)</f>
        <v>0</v>
      </c>
      <c r="U40" s="505">
        <f>SUM(T40,T43,T46)</f>
        <v>1</v>
      </c>
      <c r="V40" s="164" t="s">
        <v>427</v>
      </c>
      <c r="W40" s="266">
        <f>IFERROR(VLOOKUP(V40,AnswerDTBL,2,FALSE),0)</f>
        <v>1</v>
      </c>
      <c r="X40" s="263">
        <f>IFERROR(AVERAGE(W40,W41),0)</f>
        <v>1</v>
      </c>
      <c r="Y40" s="505">
        <f>SUM(X40,X43,X46)</f>
        <v>3</v>
      </c>
    </row>
    <row r="41" spans="1:25" ht="12.75" customHeight="1" x14ac:dyDescent="0.15">
      <c r="A41" s="27">
        <v>16</v>
      </c>
      <c r="B41" s="497"/>
      <c r="C41" s="531" t="str">
        <f>Interview!C105</f>
        <v>Does each project team understand where to find secure development best-practices and guidance?</v>
      </c>
      <c r="D41" s="532"/>
      <c r="E41" s="30" t="str">
        <f>Interview!E105</f>
        <v>Yes, a small percentage are/do</v>
      </c>
      <c r="F41" s="18">
        <v>16</v>
      </c>
      <c r="G41" s="268">
        <f>IFERROR(VLOOKUP(E41,AnswerCTBL,2,FALSE),0)</f>
        <v>0.2</v>
      </c>
      <c r="H41" s="264"/>
      <c r="I41" s="552"/>
      <c r="J41" s="164" t="s">
        <v>490</v>
      </c>
      <c r="K41" s="267">
        <f>IFERROR(VLOOKUP(J41,AnswerCTBL,2,FALSE),0)</f>
        <v>0.2</v>
      </c>
      <c r="L41" s="264"/>
      <c r="M41" s="507"/>
      <c r="N41" s="164"/>
      <c r="O41" s="267">
        <f>IFERROR(VLOOKUP(N41,AnswerCTBL,2,FALSE),0)</f>
        <v>0</v>
      </c>
      <c r="P41" s="264"/>
      <c r="Q41" s="507"/>
      <c r="R41" s="164"/>
      <c r="S41" s="267">
        <f>IFERROR(VLOOKUP(R41,AnswerCTBL,2,FALSE),0)</f>
        <v>0</v>
      </c>
      <c r="T41" s="264"/>
      <c r="U41" s="507"/>
      <c r="V41" s="164" t="s">
        <v>492</v>
      </c>
      <c r="W41" s="267">
        <f>IFERROR(VLOOKUP(V41,AnswerCTBL,2,FALSE),0)</f>
        <v>1</v>
      </c>
      <c r="X41" s="264"/>
      <c r="Y41" s="507"/>
    </row>
    <row r="42" spans="1:25" ht="12.75" customHeight="1" x14ac:dyDescent="0.15">
      <c r="B42" s="452"/>
      <c r="C42" s="453"/>
      <c r="D42" s="453"/>
      <c r="E42" s="453"/>
      <c r="F42" s="453"/>
      <c r="G42" s="453"/>
      <c r="H42" s="454"/>
      <c r="I42" s="190"/>
      <c r="J42" s="165"/>
      <c r="K42" s="154"/>
      <c r="L42" s="154"/>
      <c r="M42" s="170"/>
      <c r="N42" s="165"/>
      <c r="O42" s="154"/>
      <c r="P42" s="154"/>
      <c r="Q42" s="170"/>
      <c r="R42" s="165"/>
      <c r="S42" s="154"/>
      <c r="T42" s="154"/>
      <c r="U42" s="170"/>
      <c r="V42" s="165"/>
      <c r="W42" s="154"/>
      <c r="X42" s="154"/>
      <c r="Y42" s="170"/>
    </row>
    <row r="43" spans="1:25" ht="12.75" customHeight="1" x14ac:dyDescent="0.15">
      <c r="A43" s="27">
        <v>17</v>
      </c>
      <c r="B43" s="537" t="s">
        <v>130</v>
      </c>
      <c r="C43" s="489" t="str">
        <f>Interview!C111</f>
        <v>Are those involved in the development process given role-specific security training and guidance?</v>
      </c>
      <c r="D43" s="490"/>
      <c r="E43" s="30" t="str">
        <f>Interview!E111</f>
        <v>Yes, a small percentage are/do</v>
      </c>
      <c r="F43" s="147">
        <v>17</v>
      </c>
      <c r="G43" s="266">
        <f>IFERROR(VLOOKUP(E43,AnswerCTBL,2,FALSE),0)</f>
        <v>0.2</v>
      </c>
      <c r="H43" s="263">
        <f>IFERROR(AVERAGE(G43,G44),0)</f>
        <v>0.2</v>
      </c>
      <c r="I43" s="190"/>
      <c r="J43" s="163" t="s">
        <v>490</v>
      </c>
      <c r="K43" s="266">
        <f>IFERROR(VLOOKUP(J43,AnswerCTBL,2,FALSE),0)</f>
        <v>0.2</v>
      </c>
      <c r="L43" s="263">
        <f>IFERROR(AVERAGE(K43,K44),0)</f>
        <v>0.35</v>
      </c>
      <c r="M43" s="167"/>
      <c r="N43" s="163" t="s">
        <v>490</v>
      </c>
      <c r="O43" s="266">
        <f>IFERROR(VLOOKUP(N43,AnswerCTBL,2,FALSE),0)</f>
        <v>0.2</v>
      </c>
      <c r="P43" s="263">
        <f>IFERROR(AVERAGE(O43,O44),0)</f>
        <v>0.35</v>
      </c>
      <c r="Q43" s="167"/>
      <c r="R43" s="163" t="s">
        <v>491</v>
      </c>
      <c r="S43" s="266">
        <f>IFERROR(VLOOKUP(R43,AnswerCTBL,2,FALSE),0)</f>
        <v>0.5</v>
      </c>
      <c r="T43" s="263">
        <f>IFERROR(AVERAGE(S43,S44),0)</f>
        <v>0.5</v>
      </c>
      <c r="U43" s="167"/>
      <c r="V43" s="163" t="s">
        <v>492</v>
      </c>
      <c r="W43" s="266">
        <f>IFERROR(VLOOKUP(V43,AnswerCTBL,2,FALSE),0)</f>
        <v>1</v>
      </c>
      <c r="X43" s="263">
        <f>IFERROR(AVERAGE(W43,W44),0)</f>
        <v>1</v>
      </c>
      <c r="Y43" s="167"/>
    </row>
    <row r="44" spans="1:25" ht="12.75" customHeight="1" x14ac:dyDescent="0.15">
      <c r="A44" s="27">
        <v>18</v>
      </c>
      <c r="B44" s="497"/>
      <c r="C44" s="531" t="str">
        <f>Interview!C118</f>
        <v>Are stakeholders able to pull in security coaches for use on projects?</v>
      </c>
      <c r="D44" s="532"/>
      <c r="E44" s="30" t="str">
        <f>Interview!E118</f>
        <v>Yes, a small percentage are/do</v>
      </c>
      <c r="F44" s="18">
        <v>18</v>
      </c>
      <c r="G44" s="268">
        <f>IFERROR(VLOOKUP(E44,AnswerCTBL,2,FALSE),0)</f>
        <v>0.2</v>
      </c>
      <c r="H44" s="264"/>
      <c r="I44" s="190"/>
      <c r="J44" s="164" t="s">
        <v>491</v>
      </c>
      <c r="K44" s="267">
        <f>IFERROR(VLOOKUP(J44,AnswerCTBL,2,FALSE),0)</f>
        <v>0.5</v>
      </c>
      <c r="L44" s="264"/>
      <c r="M44" s="167"/>
      <c r="N44" s="164" t="s">
        <v>491</v>
      </c>
      <c r="O44" s="267">
        <f>IFERROR(VLOOKUP(N44,AnswerCTBL,2,FALSE),0)</f>
        <v>0.5</v>
      </c>
      <c r="P44" s="264"/>
      <c r="Q44" s="167"/>
      <c r="R44" s="164" t="s">
        <v>491</v>
      </c>
      <c r="S44" s="267">
        <f>IFERROR(VLOOKUP(R44,AnswerCTBL,2,FALSE),0)</f>
        <v>0.5</v>
      </c>
      <c r="T44" s="264"/>
      <c r="U44" s="167"/>
      <c r="V44" s="164" t="s">
        <v>492</v>
      </c>
      <c r="W44" s="267">
        <f>IFERROR(VLOOKUP(V44,AnswerCTBL,2,FALSE),0)</f>
        <v>1</v>
      </c>
      <c r="X44" s="264"/>
      <c r="Y44" s="167"/>
    </row>
    <row r="45" spans="1:25" ht="12.75" customHeight="1" x14ac:dyDescent="0.15">
      <c r="B45" s="452"/>
      <c r="C45" s="453"/>
      <c r="D45" s="453"/>
      <c r="E45" s="453"/>
      <c r="F45" s="453"/>
      <c r="G45" s="453"/>
      <c r="H45" s="454"/>
      <c r="I45" s="190"/>
      <c r="J45" s="165"/>
      <c r="K45" s="154"/>
      <c r="L45" s="154"/>
      <c r="M45" s="170"/>
      <c r="N45" s="165"/>
      <c r="O45" s="154"/>
      <c r="P45" s="154"/>
      <c r="Q45" s="170"/>
      <c r="R45" s="165"/>
      <c r="S45" s="154"/>
      <c r="T45" s="154"/>
      <c r="U45" s="170"/>
      <c r="V45" s="165"/>
      <c r="W45" s="154"/>
      <c r="X45" s="154"/>
      <c r="Y45" s="170"/>
    </row>
    <row r="46" spans="1:25" ht="12.75" customHeight="1" x14ac:dyDescent="0.15">
      <c r="A46" s="27">
        <v>19</v>
      </c>
      <c r="B46" s="537" t="s">
        <v>139</v>
      </c>
      <c r="C46" s="489" t="str">
        <f>Interview!C124</f>
        <v>Is security-related guidance centrally controlled and consistently distributed throughout the organization?</v>
      </c>
      <c r="D46" s="490"/>
      <c r="E46" s="30" t="str">
        <f>Interview!E124</f>
        <v>No</v>
      </c>
      <c r="F46" s="147">
        <v>19</v>
      </c>
      <c r="G46" s="266">
        <f>IFERROR(VLOOKUP(E46,AnswerFTBL,2,FALSE),0)</f>
        <v>0</v>
      </c>
      <c r="H46" s="263">
        <f>IFERROR(AVERAGE(G46,G47),0)</f>
        <v>0.1</v>
      </c>
      <c r="I46" s="190"/>
      <c r="J46" s="163" t="s">
        <v>366</v>
      </c>
      <c r="K46" s="266">
        <f>IFERROR(VLOOKUP(J46,AnswerFTBL,2,FALSE),0)</f>
        <v>0</v>
      </c>
      <c r="L46" s="263">
        <f>IFERROR(AVERAGE(K46,K47),0)</f>
        <v>0.1</v>
      </c>
      <c r="M46" s="167"/>
      <c r="N46" s="163" t="s">
        <v>494</v>
      </c>
      <c r="O46" s="266">
        <f>IFERROR(VLOOKUP(N46,AnswerFTBL,2,FALSE),0)</f>
        <v>0.2</v>
      </c>
      <c r="P46" s="263">
        <f>IFERROR(AVERAGE(O46,O47),0)</f>
        <v>0.35</v>
      </c>
      <c r="Q46" s="167"/>
      <c r="R46" s="163" t="s">
        <v>430</v>
      </c>
      <c r="S46" s="266">
        <f>IFERROR(VLOOKUP(R46,AnswerFTBL,2,FALSE),0)</f>
        <v>0.5</v>
      </c>
      <c r="T46" s="263">
        <f>IFERROR(AVERAGE(S46,S47),0)</f>
        <v>0.5</v>
      </c>
      <c r="U46" s="167"/>
      <c r="V46" s="163" t="s">
        <v>431</v>
      </c>
      <c r="W46" s="266">
        <f>IFERROR(VLOOKUP(V46,AnswerFTBL,2,FALSE),0)</f>
        <v>1</v>
      </c>
      <c r="X46" s="263">
        <f>IFERROR(AVERAGE(W46,W47),0)</f>
        <v>1</v>
      </c>
      <c r="Y46" s="167"/>
    </row>
    <row r="47" spans="1:25" ht="12.75" customHeight="1" x14ac:dyDescent="0.15">
      <c r="A47" s="27">
        <v>20</v>
      </c>
      <c r="B47" s="497"/>
      <c r="C47" s="531" t="str">
        <f>Interview!C130</f>
        <v>Are developers tested to ensure a baseline skill-set for secure development practices?</v>
      </c>
      <c r="D47" s="532"/>
      <c r="E47" s="31" t="str">
        <f>Interview!E130</f>
        <v>Yes, we did it once</v>
      </c>
      <c r="F47" s="145">
        <v>20</v>
      </c>
      <c r="G47" s="268">
        <f>IFERROR(VLOOKUP(E47,AnswerDTBL,2,FALSE),0)</f>
        <v>0.2</v>
      </c>
      <c r="H47" s="264"/>
      <c r="I47" s="192"/>
      <c r="J47" s="164" t="s">
        <v>425</v>
      </c>
      <c r="K47" s="267">
        <f>IFERROR(VLOOKUP(J47,AnswerDTBL,2,FALSE),0)</f>
        <v>0.2</v>
      </c>
      <c r="L47" s="264"/>
      <c r="M47" s="167"/>
      <c r="N47" s="164" t="s">
        <v>426</v>
      </c>
      <c r="O47" s="267">
        <f>IFERROR(VLOOKUP(N47,AnswerDTBL,2,FALSE),0)</f>
        <v>0.5</v>
      </c>
      <c r="P47" s="264"/>
      <c r="Q47" s="167"/>
      <c r="R47" s="164" t="s">
        <v>426</v>
      </c>
      <c r="S47" s="267">
        <f>IFERROR(VLOOKUP(R47,AnswerDTBL,2,FALSE),0)</f>
        <v>0.5</v>
      </c>
      <c r="T47" s="264"/>
      <c r="U47" s="167"/>
      <c r="V47" s="164" t="s">
        <v>427</v>
      </c>
      <c r="W47" s="267">
        <f>IFERROR(VLOOKUP(V47,AnswerDTBL,2,FALSE),0)</f>
        <v>1</v>
      </c>
      <c r="X47" s="264"/>
      <c r="Y47" s="167"/>
    </row>
    <row r="48" spans="1:25" ht="12.75" customHeight="1" x14ac:dyDescent="0.15">
      <c r="B48" s="577" t="s">
        <v>499</v>
      </c>
      <c r="C48" s="578"/>
      <c r="D48" s="579"/>
      <c r="E48" s="134" t="s">
        <v>371</v>
      </c>
      <c r="F48" s="135"/>
      <c r="G48" s="135"/>
      <c r="H48" s="136"/>
      <c r="I48" s="191" t="s">
        <v>368</v>
      </c>
      <c r="J48" s="168" t="s">
        <v>371</v>
      </c>
      <c r="K48" s="155"/>
      <c r="L48" s="155"/>
      <c r="M48" s="169" t="s">
        <v>368</v>
      </c>
      <c r="N48" s="168" t="s">
        <v>371</v>
      </c>
      <c r="O48" s="155"/>
      <c r="P48" s="155"/>
      <c r="Q48" s="169" t="s">
        <v>368</v>
      </c>
      <c r="R48" s="168" t="s">
        <v>371</v>
      </c>
      <c r="S48" s="155"/>
      <c r="T48" s="155"/>
      <c r="U48" s="169" t="s">
        <v>368</v>
      </c>
      <c r="V48" s="168"/>
      <c r="W48" s="155"/>
      <c r="X48" s="155"/>
      <c r="Y48" s="169" t="s">
        <v>368</v>
      </c>
    </row>
    <row r="49" spans="1:25" ht="12.75" customHeight="1" x14ac:dyDescent="0.15">
      <c r="A49" s="27">
        <v>15</v>
      </c>
      <c r="B49" s="537" t="s">
        <v>511</v>
      </c>
      <c r="C49" s="489" t="str">
        <f>Interview!C137</f>
        <v>Does your organization have an open discussion about organizational deficiencies, human faults and Intentional activities?</v>
      </c>
      <c r="D49" s="490"/>
      <c r="E49" s="30" t="str">
        <f>Interview!E137</f>
        <v>Yes, we did it once</v>
      </c>
      <c r="F49" s="147">
        <v>15</v>
      </c>
      <c r="G49" s="266">
        <f>IFERROR(VLOOKUP(E49,AnswerDTBL,2,FALSE),0)</f>
        <v>0.2</v>
      </c>
      <c r="H49" s="263">
        <f>IFERROR(AVERAGE(G49,G50,G51),0)</f>
        <v>0.13333333333333333</v>
      </c>
      <c r="I49" s="551">
        <f>SUM(H49,H53,H57)</f>
        <v>0.4</v>
      </c>
      <c r="J49" s="164" t="s">
        <v>425</v>
      </c>
      <c r="K49" s="266">
        <f>IFERROR(VLOOKUP(J49,AnswerDTBL,2,FALSE),0)</f>
        <v>0.2</v>
      </c>
      <c r="L49" s="263">
        <f>IFERROR(AVERAGE(K49,K50,K51),0)</f>
        <v>0.20000000000000004</v>
      </c>
      <c r="M49" s="505">
        <f>SUM(L49,L53,L57)</f>
        <v>0.60000000000000009</v>
      </c>
      <c r="N49" s="164" t="s">
        <v>426</v>
      </c>
      <c r="O49" s="266">
        <f>IFERROR(VLOOKUP(N49,AnswerDTBL,2,FALSE),0)</f>
        <v>0.5</v>
      </c>
      <c r="P49" s="263">
        <f>IFERROR(AVERAGE(O49,O50,O51),0)</f>
        <v>0.5</v>
      </c>
      <c r="Q49" s="505">
        <f>SUM(P49,P53,P57)</f>
        <v>1.1000000000000001</v>
      </c>
      <c r="R49" s="164" t="s">
        <v>426</v>
      </c>
      <c r="S49" s="266">
        <f>IFERROR(VLOOKUP(R49,AnswerDTBL,2,FALSE),0)</f>
        <v>0.5</v>
      </c>
      <c r="T49" s="263">
        <f>IFERROR(AVERAGE(S49,S50,S51),0)</f>
        <v>0.5</v>
      </c>
      <c r="U49" s="505">
        <f>SUM(T49,T53,T57)</f>
        <v>1.5</v>
      </c>
      <c r="V49" s="164" t="s">
        <v>427</v>
      </c>
      <c r="W49" s="266">
        <f>IFERROR(VLOOKUP(V49,AnswerDTBL,2,FALSE),0)</f>
        <v>1</v>
      </c>
      <c r="X49" s="263">
        <f>IFERROR(AVERAGE(W49,W50,W51),0)</f>
        <v>1</v>
      </c>
      <c r="Y49" s="505">
        <f>SUM(X49,X53,X57)</f>
        <v>3</v>
      </c>
    </row>
    <row r="50" spans="1:25" ht="12.75" customHeight="1" x14ac:dyDescent="0.15">
      <c r="A50" s="308">
        <v>16</v>
      </c>
      <c r="B50" s="575"/>
      <c r="C50" s="599" t="str">
        <f>Interview!C142</f>
        <v>Are diversity principles used in the organization?</v>
      </c>
      <c r="D50" s="600"/>
      <c r="E50" s="312" t="str">
        <f>Interview!E142</f>
        <v>No</v>
      </c>
      <c r="F50" s="309">
        <v>16</v>
      </c>
      <c r="G50" s="310">
        <f>IFERROR(VLOOKUP(E50,AnswerCTBL,2,FALSE),0)</f>
        <v>0</v>
      </c>
      <c r="H50" s="305"/>
      <c r="I50" s="595"/>
      <c r="J50" s="164" t="s">
        <v>490</v>
      </c>
      <c r="K50" s="310">
        <f>IFERROR(VLOOKUP(J50,AnswerCTBL,2,FALSE),0)</f>
        <v>0.2</v>
      </c>
      <c r="L50" s="305"/>
      <c r="M50" s="596"/>
      <c r="N50" s="311" t="s">
        <v>491</v>
      </c>
      <c r="O50" s="310">
        <f>IFERROR(VLOOKUP(N50,AnswerCTBL,2,FALSE),0)</f>
        <v>0.5</v>
      </c>
      <c r="P50" s="305"/>
      <c r="Q50" s="596"/>
      <c r="R50" s="311" t="s">
        <v>491</v>
      </c>
      <c r="S50" s="310">
        <f>IFERROR(VLOOKUP(R50,AnswerCTBL,2,FALSE),0)</f>
        <v>0.5</v>
      </c>
      <c r="T50" s="305"/>
      <c r="U50" s="596"/>
      <c r="V50" s="311" t="s">
        <v>492</v>
      </c>
      <c r="W50" s="310">
        <f>IFERROR(VLOOKUP(V50,AnswerCTBL,2,FALSE),0)</f>
        <v>1</v>
      </c>
      <c r="X50" s="305"/>
      <c r="Y50" s="596"/>
    </row>
    <row r="51" spans="1:25" ht="12.75" customHeight="1" x14ac:dyDescent="0.15">
      <c r="A51" s="27">
        <v>16</v>
      </c>
      <c r="B51" s="497"/>
      <c r="C51" s="531" t="str">
        <f>Interview!C147</f>
        <v>Do employees consider security a high-priority issue?</v>
      </c>
      <c r="D51" s="532"/>
      <c r="E51" s="30" t="str">
        <f>Interview!E147</f>
        <v>Yes, a small percentage are/do</v>
      </c>
      <c r="F51" s="18">
        <v>16</v>
      </c>
      <c r="G51" s="268">
        <f>IFERROR(VLOOKUP(E51,AnswerCTBL,2,FALSE),0)</f>
        <v>0.2</v>
      </c>
      <c r="H51" s="264"/>
      <c r="I51" s="552"/>
      <c r="J51" s="164" t="s">
        <v>490</v>
      </c>
      <c r="K51" s="267">
        <f>IFERROR(VLOOKUP(J51,AnswerCTBL,2,FALSE),0)</f>
        <v>0.2</v>
      </c>
      <c r="L51" s="264"/>
      <c r="M51" s="507"/>
      <c r="N51" s="164" t="s">
        <v>491</v>
      </c>
      <c r="O51" s="267">
        <f>IFERROR(VLOOKUP(N51,AnswerCTBL,2,FALSE),0)</f>
        <v>0.5</v>
      </c>
      <c r="P51" s="264"/>
      <c r="Q51" s="507"/>
      <c r="R51" s="164" t="s">
        <v>491</v>
      </c>
      <c r="S51" s="267">
        <f>IFERROR(VLOOKUP(R51,AnswerCTBL,2,FALSE),0)</f>
        <v>0.5</v>
      </c>
      <c r="T51" s="264"/>
      <c r="U51" s="507"/>
      <c r="V51" s="164" t="s">
        <v>492</v>
      </c>
      <c r="W51" s="267">
        <f>IFERROR(VLOOKUP(V51,AnswerCTBL,2,FALSE),0)</f>
        <v>1</v>
      </c>
      <c r="X51" s="264"/>
      <c r="Y51" s="507"/>
    </row>
    <row r="52" spans="1:25" ht="12.75" customHeight="1" x14ac:dyDescent="0.15">
      <c r="B52" s="452"/>
      <c r="C52" s="453"/>
      <c r="D52" s="453"/>
      <c r="E52" s="453"/>
      <c r="F52" s="453"/>
      <c r="G52" s="453"/>
      <c r="H52" s="454"/>
      <c r="I52" s="190"/>
      <c r="J52" s="165"/>
      <c r="K52" s="154"/>
      <c r="L52" s="154"/>
      <c r="M52" s="170"/>
      <c r="N52" s="165"/>
      <c r="O52" s="154"/>
      <c r="P52" s="154"/>
      <c r="Q52" s="170"/>
      <c r="R52" s="165"/>
      <c r="S52" s="154"/>
      <c r="T52" s="154"/>
      <c r="U52" s="170"/>
      <c r="V52" s="165"/>
      <c r="W52" s="154"/>
      <c r="X52" s="154"/>
      <c r="Y52" s="170"/>
    </row>
    <row r="53" spans="1:25" ht="12.75" customHeight="1" x14ac:dyDescent="0.15">
      <c r="A53" s="27">
        <v>17</v>
      </c>
      <c r="B53" s="537" t="s">
        <v>510</v>
      </c>
      <c r="C53" s="489" t="str">
        <f>Interview!C153</f>
        <v>Is a value development established?</v>
      </c>
      <c r="D53" s="490"/>
      <c r="E53" s="30" t="str">
        <f>Interview!E153</f>
        <v>Yes, a small percentage are/do</v>
      </c>
      <c r="F53" s="147">
        <v>17</v>
      </c>
      <c r="G53" s="266">
        <f>IFERROR(VLOOKUP(E53,AnswerCTBL,2,FALSE),0)</f>
        <v>0.2</v>
      </c>
      <c r="H53" s="263">
        <f>IFERROR(AVERAGE(G53,G54,G55),0)</f>
        <v>0.13333333333333333</v>
      </c>
      <c r="I53" s="190"/>
      <c r="J53" s="163" t="s">
        <v>490</v>
      </c>
      <c r="K53" s="266">
        <f>IFERROR(VLOOKUP(J53,AnswerCTBL,2,FALSE),0)</f>
        <v>0.2</v>
      </c>
      <c r="L53" s="263">
        <f>IFERROR(AVERAGE(K53,K54,K55),0)</f>
        <v>0.20000000000000004</v>
      </c>
      <c r="M53" s="167"/>
      <c r="N53" s="163" t="s">
        <v>490</v>
      </c>
      <c r="O53" s="266">
        <f>IFERROR(VLOOKUP(N53,AnswerCTBL,2,FALSE),0)</f>
        <v>0.2</v>
      </c>
      <c r="P53" s="263">
        <f>IFERROR(AVERAGE(O53,O54,O55),0)</f>
        <v>0.20000000000000004</v>
      </c>
      <c r="Q53" s="167"/>
      <c r="R53" s="163" t="s">
        <v>491</v>
      </c>
      <c r="S53" s="266">
        <f>IFERROR(VLOOKUP(R53,AnswerCTBL,2,FALSE),0)</f>
        <v>0.5</v>
      </c>
      <c r="T53" s="263">
        <f>IFERROR(AVERAGE(S53,S54,S55),0)</f>
        <v>0.5</v>
      </c>
      <c r="U53" s="167"/>
      <c r="V53" s="163" t="s">
        <v>492</v>
      </c>
      <c r="W53" s="266">
        <f>IFERROR(VLOOKUP(V53,AnswerCTBL,2,FALSE),0)</f>
        <v>1</v>
      </c>
      <c r="X53" s="263">
        <f>IFERROR(AVERAGE(W53,W54,W55),0)</f>
        <v>1</v>
      </c>
      <c r="Y53" s="167"/>
    </row>
    <row r="54" spans="1:25" ht="12.75" customHeight="1" x14ac:dyDescent="0.15">
      <c r="B54" s="597"/>
      <c r="C54" s="601" t="str">
        <f>Interview!C157</f>
        <v>Is lifelong learning established in the organization?</v>
      </c>
      <c r="D54" s="600"/>
      <c r="E54" s="287" t="str">
        <f>Interview!E157</f>
        <v>No</v>
      </c>
      <c r="F54" s="314"/>
      <c r="G54" s="307">
        <f>IFERROR(VLOOKUP(E54,AnswerCTBL,2,FALSE),0)</f>
        <v>0</v>
      </c>
      <c r="H54" s="305"/>
      <c r="I54" s="313"/>
      <c r="J54" s="164" t="s">
        <v>490</v>
      </c>
      <c r="K54" s="267">
        <f>IFERROR(VLOOKUP(J54,AnswerCTBL,2,FALSE),0)</f>
        <v>0.2</v>
      </c>
      <c r="L54" s="305"/>
      <c r="M54" s="167"/>
      <c r="N54" s="164" t="s">
        <v>490</v>
      </c>
      <c r="O54" s="267">
        <f>IFERROR(VLOOKUP(N54,AnswerCTBL,2,FALSE),0)</f>
        <v>0.2</v>
      </c>
      <c r="P54" s="305"/>
      <c r="Q54" s="167"/>
      <c r="R54" s="164" t="s">
        <v>491</v>
      </c>
      <c r="S54" s="267">
        <f>IFERROR(VLOOKUP(R54,AnswerCTBL,2,FALSE),0)</f>
        <v>0.5</v>
      </c>
      <c r="T54" s="305"/>
      <c r="U54" s="167"/>
      <c r="V54" s="164" t="s">
        <v>492</v>
      </c>
      <c r="W54" s="267">
        <f>IFERROR(VLOOKUP(V54,AnswerCTBL,2,FALSE),0)</f>
        <v>1</v>
      </c>
      <c r="X54" s="305"/>
      <c r="Y54" s="167"/>
    </row>
    <row r="55" spans="1:25" ht="12.75" customHeight="1" x14ac:dyDescent="0.15">
      <c r="A55" s="27">
        <v>18</v>
      </c>
      <c r="B55" s="497"/>
      <c r="C55" s="531" t="str">
        <f>Interview!C161</f>
        <v>Is a fundamental collaboration visible in the organization?</v>
      </c>
      <c r="D55" s="532"/>
      <c r="E55" s="30" t="str">
        <f>Interview!E161</f>
        <v>Yes, a small percentage are/do</v>
      </c>
      <c r="F55" s="18">
        <v>18</v>
      </c>
      <c r="G55" s="268">
        <f>IFERROR(VLOOKUP(E55,AnswerCTBL,2,FALSE),0)</f>
        <v>0.2</v>
      </c>
      <c r="H55" s="264"/>
      <c r="I55" s="190"/>
      <c r="J55" s="164" t="s">
        <v>490</v>
      </c>
      <c r="K55" s="267">
        <f>IFERROR(VLOOKUP(J55,AnswerCTBL,2,FALSE),0)</f>
        <v>0.2</v>
      </c>
      <c r="L55" s="264"/>
      <c r="M55" s="167"/>
      <c r="N55" s="164" t="s">
        <v>490</v>
      </c>
      <c r="O55" s="267">
        <f>IFERROR(VLOOKUP(N55,AnswerCTBL,2,FALSE),0)</f>
        <v>0.2</v>
      </c>
      <c r="P55" s="264"/>
      <c r="Q55" s="167"/>
      <c r="R55" s="164" t="s">
        <v>491</v>
      </c>
      <c r="S55" s="267">
        <f>IFERROR(VLOOKUP(R55,AnswerCTBL,2,FALSE),0)</f>
        <v>0.5</v>
      </c>
      <c r="T55" s="264"/>
      <c r="U55" s="167"/>
      <c r="V55" s="164" t="s">
        <v>492</v>
      </c>
      <c r="W55" s="267">
        <f>IFERROR(VLOOKUP(V55,AnswerCTBL,2,FALSE),0)</f>
        <v>1</v>
      </c>
      <c r="X55" s="264"/>
      <c r="Y55" s="167"/>
    </row>
    <row r="56" spans="1:25" ht="12.75" customHeight="1" x14ac:dyDescent="0.15">
      <c r="B56" s="452"/>
      <c r="C56" s="453"/>
      <c r="D56" s="453"/>
      <c r="E56" s="453"/>
      <c r="F56" s="453"/>
      <c r="G56" s="453"/>
      <c r="H56" s="454"/>
      <c r="I56" s="190"/>
      <c r="J56" s="165"/>
      <c r="K56" s="154"/>
      <c r="L56" s="154"/>
      <c r="M56" s="170"/>
      <c r="N56" s="165"/>
      <c r="O56" s="154"/>
      <c r="P56" s="154"/>
      <c r="Q56" s="170"/>
      <c r="R56" s="165"/>
      <c r="S56" s="154"/>
      <c r="T56" s="154"/>
      <c r="U56" s="170"/>
      <c r="V56" s="165"/>
      <c r="W56" s="154"/>
      <c r="X56" s="154"/>
      <c r="Y56" s="170"/>
    </row>
    <row r="57" spans="1:25" ht="12.75" customHeight="1" x14ac:dyDescent="0.15">
      <c r="A57" s="27">
        <v>19</v>
      </c>
      <c r="B57" s="537" t="s">
        <v>509</v>
      </c>
      <c r="C57" s="489" t="str">
        <f>Interview!C166</f>
        <v>Is a customized IT-Security culture benchmarking (assessment) established?</v>
      </c>
      <c r="D57" s="490"/>
      <c r="E57" s="30" t="str">
        <f>Interview!E166</f>
        <v>Yes, teams write/run their own</v>
      </c>
      <c r="F57" s="147">
        <v>19</v>
      </c>
      <c r="G57" s="266">
        <f>IFERROR(VLOOKUP(E57,AnswerFTBL,2,FALSE),0)</f>
        <v>0.2</v>
      </c>
      <c r="H57" s="263">
        <f>IFERROR(AVERAGE(G57,G58,G59),0)</f>
        <v>0.13333333333333333</v>
      </c>
      <c r="I57" s="190"/>
      <c r="J57" s="163" t="s">
        <v>494</v>
      </c>
      <c r="K57" s="266">
        <f>IFERROR(VLOOKUP(J57,AnswerFTBL,2,FALSE),0)</f>
        <v>0.2</v>
      </c>
      <c r="L57" s="263">
        <f>IFERROR(AVERAGE(K57,K58,K59),0)</f>
        <v>0.20000000000000004</v>
      </c>
      <c r="M57" s="167"/>
      <c r="N57" s="163" t="s">
        <v>494</v>
      </c>
      <c r="O57" s="266">
        <f>IFERROR(VLOOKUP(N57,AnswerFTBL,2,FALSE),0)</f>
        <v>0.2</v>
      </c>
      <c r="P57" s="263">
        <f>IFERROR(AVERAGE(O57,O58,O59),0)</f>
        <v>0.39999999999999997</v>
      </c>
      <c r="Q57" s="167"/>
      <c r="R57" s="163" t="s">
        <v>430</v>
      </c>
      <c r="S57" s="266">
        <f>IFERROR(VLOOKUP(R57,AnswerFTBL,2,FALSE),0)</f>
        <v>0.5</v>
      </c>
      <c r="T57" s="263">
        <f>IFERROR(AVERAGE(S57,S58,S59),0)</f>
        <v>0.5</v>
      </c>
      <c r="U57" s="167"/>
      <c r="V57" s="163" t="s">
        <v>431</v>
      </c>
      <c r="W57" s="266">
        <f>IFERROR(VLOOKUP(V57,AnswerFTBL,2,FALSE),0)</f>
        <v>1</v>
      </c>
      <c r="X57" s="263">
        <f>IFERROR(AVERAGE(W57,W58,W59),0)</f>
        <v>1</v>
      </c>
      <c r="Y57" s="167"/>
    </row>
    <row r="58" spans="1:25" ht="12.75" customHeight="1" x14ac:dyDescent="0.15">
      <c r="B58" s="576"/>
      <c r="C58" s="601" t="str">
        <f>Interview!C169</f>
        <v>Do teams perform value retrospective and reflection of IT-Security culture?</v>
      </c>
      <c r="D58" s="602"/>
      <c r="E58" s="319" t="str">
        <f>Interview!E169</f>
        <v>No</v>
      </c>
      <c r="F58" s="320"/>
      <c r="G58" s="307">
        <f>IFERROR(VLOOKUP(E58,AnswerDTBL,2,FALSE),0)</f>
        <v>0</v>
      </c>
      <c r="H58" s="305"/>
      <c r="I58" s="317"/>
      <c r="J58" s="164" t="s">
        <v>425</v>
      </c>
      <c r="K58" s="267">
        <f>IFERROR(VLOOKUP(J58,AnswerDTBL,2,FALSE),0)</f>
        <v>0.2</v>
      </c>
      <c r="L58" s="305"/>
      <c r="M58" s="167"/>
      <c r="N58" s="164" t="s">
        <v>426</v>
      </c>
      <c r="O58" s="267">
        <f>IFERROR(VLOOKUP(N58,AnswerDTBL,2,FALSE),0)</f>
        <v>0.5</v>
      </c>
      <c r="P58" s="305"/>
      <c r="Q58" s="167"/>
      <c r="R58" s="164" t="s">
        <v>426</v>
      </c>
      <c r="S58" s="267">
        <f>IFERROR(VLOOKUP(R58,AnswerDTBL,2,FALSE),0)</f>
        <v>0.5</v>
      </c>
      <c r="T58" s="305"/>
      <c r="U58" s="167"/>
      <c r="V58" s="164" t="s">
        <v>427</v>
      </c>
      <c r="W58" s="267">
        <f>IFERROR(VLOOKUP(V58,AnswerDTBL,2,FALSE),0)</f>
        <v>1</v>
      </c>
      <c r="X58" s="305"/>
      <c r="Y58" s="167"/>
    </row>
    <row r="59" spans="1:25" ht="12.75" customHeight="1" x14ac:dyDescent="0.15">
      <c r="A59" s="27">
        <v>20</v>
      </c>
      <c r="B59" s="497"/>
      <c r="C59" s="531" t="str">
        <f>Interview!C173</f>
        <v>Is a mature collaboration visible in the organization?</v>
      </c>
      <c r="D59" s="532"/>
      <c r="E59" s="31" t="str">
        <f>Interview!E173</f>
        <v>Yes, we did it once</v>
      </c>
      <c r="F59" s="145">
        <v>20</v>
      </c>
      <c r="G59" s="268">
        <f>IFERROR(VLOOKUP(E59,AnswerDTBL,2,FALSE),0)</f>
        <v>0.2</v>
      </c>
      <c r="H59" s="264"/>
      <c r="I59" s="192"/>
      <c r="J59" s="164" t="s">
        <v>425</v>
      </c>
      <c r="K59" s="267">
        <f>IFERROR(VLOOKUP(J59,AnswerDTBL,2,FALSE),0)</f>
        <v>0.2</v>
      </c>
      <c r="L59" s="264"/>
      <c r="M59" s="167"/>
      <c r="N59" s="164" t="s">
        <v>426</v>
      </c>
      <c r="O59" s="267">
        <f>IFERROR(VLOOKUP(N59,AnswerDTBL,2,FALSE),0)</f>
        <v>0.5</v>
      </c>
      <c r="P59" s="264"/>
      <c r="Q59" s="167"/>
      <c r="R59" s="164" t="s">
        <v>426</v>
      </c>
      <c r="S59" s="267">
        <f>IFERROR(VLOOKUP(R59,AnswerDTBL,2,FALSE),0)</f>
        <v>0.5</v>
      </c>
      <c r="T59" s="264"/>
      <c r="U59" s="167"/>
      <c r="V59" s="164" t="s">
        <v>427</v>
      </c>
      <c r="W59" s="267">
        <f>IFERROR(VLOOKUP(V59,AnswerDTBL,2,FALSE),0)</f>
        <v>1</v>
      </c>
      <c r="X59" s="264"/>
      <c r="Y59" s="167"/>
    </row>
    <row r="60" spans="1:25" ht="12.75" customHeight="1" x14ac:dyDescent="0.15">
      <c r="B60" s="522" t="s">
        <v>149</v>
      </c>
      <c r="C60" s="522"/>
      <c r="D60" s="522"/>
      <c r="E60" s="522" t="s">
        <v>460</v>
      </c>
      <c r="F60" s="522"/>
      <c r="G60" s="522"/>
      <c r="H60" s="522"/>
      <c r="I60" s="523"/>
      <c r="J60" s="524" t="s">
        <v>459</v>
      </c>
      <c r="K60" s="420"/>
      <c r="L60" s="420"/>
      <c r="M60" s="525"/>
      <c r="N60" s="524" t="s">
        <v>461</v>
      </c>
      <c r="O60" s="420"/>
      <c r="P60" s="420"/>
      <c r="Q60" s="525"/>
      <c r="R60" s="524" t="s">
        <v>462</v>
      </c>
      <c r="S60" s="420"/>
      <c r="T60" s="420"/>
      <c r="U60" s="525"/>
      <c r="V60" s="524" t="s">
        <v>463</v>
      </c>
      <c r="W60" s="420"/>
      <c r="X60" s="420"/>
      <c r="Y60" s="525"/>
    </row>
    <row r="61" spans="1:25" ht="12.75" customHeight="1" x14ac:dyDescent="0.15">
      <c r="B61" s="467" t="s">
        <v>150</v>
      </c>
      <c r="C61" s="468"/>
      <c r="D61" s="469"/>
      <c r="E61" s="76" t="s">
        <v>371</v>
      </c>
      <c r="F61" s="76"/>
      <c r="G61" s="76"/>
      <c r="H61" s="121"/>
      <c r="I61" s="158" t="s">
        <v>368</v>
      </c>
      <c r="J61" s="171" t="s">
        <v>371</v>
      </c>
      <c r="K61" s="76"/>
      <c r="L61" s="121"/>
      <c r="M61" s="172" t="s">
        <v>368</v>
      </c>
      <c r="N61" s="171" t="s">
        <v>371</v>
      </c>
      <c r="O61" s="76"/>
      <c r="P61" s="121"/>
      <c r="Q61" s="172" t="s">
        <v>368</v>
      </c>
      <c r="R61" s="171" t="s">
        <v>371</v>
      </c>
      <c r="S61" s="76"/>
      <c r="T61" s="121"/>
      <c r="U61" s="172" t="s">
        <v>368</v>
      </c>
      <c r="V61" s="171" t="s">
        <v>371</v>
      </c>
      <c r="W61" s="76"/>
      <c r="X61" s="121"/>
      <c r="Y61" s="172" t="s">
        <v>368</v>
      </c>
    </row>
    <row r="62" spans="1:25" ht="12.75" customHeight="1" x14ac:dyDescent="0.15">
      <c r="B62" s="598" t="s">
        <v>151</v>
      </c>
      <c r="C62" s="498" t="str">
        <f>Interview!C179</f>
        <v>Do projects in your organization consider and document likely threats?</v>
      </c>
      <c r="D62" s="499"/>
      <c r="E62" s="146" t="str">
        <f>Interview!E179</f>
        <v>Yes, a small percentage are/do</v>
      </c>
      <c r="F62" s="18">
        <v>1</v>
      </c>
      <c r="G62" s="18">
        <f>IFERROR(VLOOKUP(E62,AnswerCTBL,2,FALSE),0)</f>
        <v>0.2</v>
      </c>
      <c r="H62" s="153">
        <f>IFERROR(AVERAGE(G62,G63),0)</f>
        <v>0.2</v>
      </c>
      <c r="I62" s="538">
        <f>SUM(H62,H65,H69)</f>
        <v>0.53333333333333344</v>
      </c>
      <c r="J62" s="163"/>
      <c r="K62" s="266">
        <f>IFERROR(VLOOKUP(J62,AnswerCTBL,2,FALSE),0)</f>
        <v>0</v>
      </c>
      <c r="L62" s="263">
        <f>IFERROR(AVERAGE(K62,K63),0)</f>
        <v>0</v>
      </c>
      <c r="M62" s="538">
        <f>SUM(L62,L65,L69)</f>
        <v>0</v>
      </c>
      <c r="N62" s="163"/>
      <c r="O62" s="266">
        <f>IFERROR(VLOOKUP(N62,AnswerCTBL,2,FALSE),0)</f>
        <v>0</v>
      </c>
      <c r="P62" s="263">
        <f>IFERROR(AVERAGE(O62,O63),0)</f>
        <v>0</v>
      </c>
      <c r="Q62" s="538">
        <f>SUM(P62,P65,P69)</f>
        <v>0</v>
      </c>
      <c r="R62" s="163"/>
      <c r="S62" s="266">
        <f>IFERROR(VLOOKUP(R62,AnswerCTBL,2,FALSE),0)</f>
        <v>0</v>
      </c>
      <c r="T62" s="263">
        <f>IFERROR(AVERAGE(S62,S63),0)</f>
        <v>0</v>
      </c>
      <c r="U62" s="538">
        <f>SUM(T62,T65,T69)</f>
        <v>0</v>
      </c>
      <c r="V62" s="163" t="s">
        <v>492</v>
      </c>
      <c r="W62" s="266">
        <f>IFERROR(VLOOKUP(V62,AnswerCTBL,2,FALSE),0)</f>
        <v>1</v>
      </c>
      <c r="X62" s="263">
        <f>IFERROR(AVERAGE(W62,W63),0)</f>
        <v>1</v>
      </c>
      <c r="Y62" s="538">
        <f>SUM(X62,X65,X69)</f>
        <v>3</v>
      </c>
    </row>
    <row r="63" spans="1:25" ht="12.75" customHeight="1" x14ac:dyDescent="0.15">
      <c r="B63" s="573"/>
      <c r="C63" s="531" t="str">
        <f>Interview!C185</f>
        <v>Does your organization understand and document the types of attackers it faces?</v>
      </c>
      <c r="D63" s="532"/>
      <c r="E63" s="30" t="str">
        <f>Interview!E185</f>
        <v>Yes, a small percentage are/do</v>
      </c>
      <c r="F63" s="18">
        <v>2</v>
      </c>
      <c r="G63" s="18">
        <f>IFERROR(VLOOKUP(E63,AnswerCTBL,2,FALSE),0)</f>
        <v>0.2</v>
      </c>
      <c r="H63" s="153"/>
      <c r="I63" s="539"/>
      <c r="J63" s="164"/>
      <c r="K63" s="267">
        <f>IFERROR(VLOOKUP(J63,AnswerCTBL,2,FALSE),0)</f>
        <v>0</v>
      </c>
      <c r="L63" s="264"/>
      <c r="M63" s="539"/>
      <c r="N63" s="164"/>
      <c r="O63" s="267">
        <f>IFERROR(VLOOKUP(N63,AnswerCTBL,2,FALSE),0)</f>
        <v>0</v>
      </c>
      <c r="P63" s="264"/>
      <c r="Q63" s="539"/>
      <c r="R63" s="164"/>
      <c r="S63" s="267">
        <f>IFERROR(VLOOKUP(R63,AnswerCTBL,2,FALSE),0)</f>
        <v>0</v>
      </c>
      <c r="T63" s="264"/>
      <c r="U63" s="539"/>
      <c r="V63" s="164" t="s">
        <v>492</v>
      </c>
      <c r="W63" s="267">
        <f>IFERROR(VLOOKUP(V63,AnswerCTBL,2,FALSE),0)</f>
        <v>1</v>
      </c>
      <c r="X63" s="264"/>
      <c r="Y63" s="539"/>
    </row>
    <row r="64" spans="1:25" ht="12.75" customHeight="1" x14ac:dyDescent="0.15">
      <c r="A64"/>
      <c r="B64" s="452"/>
      <c r="C64" s="453"/>
      <c r="D64" s="453"/>
      <c r="E64" s="453"/>
      <c r="F64" s="453"/>
      <c r="G64" s="453"/>
      <c r="H64" s="454"/>
      <c r="I64" s="190"/>
      <c r="J64" s="165"/>
      <c r="K64" s="154"/>
      <c r="L64" s="154"/>
      <c r="M64" s="170"/>
      <c r="N64" s="165"/>
      <c r="O64" s="154"/>
      <c r="P64" s="154"/>
      <c r="Q64" s="170"/>
      <c r="R64" s="165"/>
      <c r="S64" s="154"/>
      <c r="T64" s="154"/>
      <c r="U64" s="170"/>
      <c r="V64" s="165"/>
      <c r="W64" s="154"/>
      <c r="X64" s="154"/>
      <c r="Y64" s="170"/>
    </row>
    <row r="65" spans="1:25" ht="12.75" customHeight="1" x14ac:dyDescent="0.15">
      <c r="A65"/>
      <c r="B65" s="566" t="s">
        <v>159</v>
      </c>
      <c r="C65" s="489" t="str">
        <f>Interview!C191</f>
        <v>Do project teams regularly analyze functional requirements for likely abuses?</v>
      </c>
      <c r="D65" s="490"/>
      <c r="E65" s="30" t="str">
        <f>Interview!E191</f>
        <v>Yes, a small percentage are/do</v>
      </c>
      <c r="F65" s="18">
        <v>3</v>
      </c>
      <c r="G65" s="18">
        <f>IFERROR(VLOOKUP(E65,AnswerCTBL,2,FALSE),0)</f>
        <v>0.2</v>
      </c>
      <c r="H65" s="153">
        <f>IFERROR(AVERAGE(G65,G66,G67),0)</f>
        <v>0.13333333333333333</v>
      </c>
      <c r="I65" s="190"/>
      <c r="J65" s="163"/>
      <c r="K65" s="266">
        <f>IFERROR(VLOOKUP(J65,AnswerCTBL,2,FALSE),0)</f>
        <v>0</v>
      </c>
      <c r="L65" s="263">
        <f>IFERROR(AVERAGE(K65,K66,K67),0)</f>
        <v>0</v>
      </c>
      <c r="M65" s="167"/>
      <c r="N65" s="163"/>
      <c r="O65" s="266">
        <f>IFERROR(VLOOKUP(N65,AnswerCTBL,2,FALSE),0)</f>
        <v>0</v>
      </c>
      <c r="P65" s="263">
        <f>IFERROR(AVERAGE(O65,O66,O67),0)</f>
        <v>0</v>
      </c>
      <c r="Q65" s="167"/>
      <c r="R65" s="163"/>
      <c r="S65" s="266">
        <f>IFERROR(VLOOKUP(R65,AnswerCTBL,2,FALSE),0)</f>
        <v>0</v>
      </c>
      <c r="T65" s="263">
        <f>IFERROR(AVERAGE(S65,S66,S67),0)</f>
        <v>0</v>
      </c>
      <c r="U65" s="167"/>
      <c r="V65" s="163" t="s">
        <v>492</v>
      </c>
      <c r="W65" s="18">
        <f>IFERROR(VLOOKUP(V65,AnswerCTBL,2,FALSE),0)</f>
        <v>1</v>
      </c>
      <c r="X65" s="104">
        <f>IFERROR(AVERAGE(W65,W66,W67),0)</f>
        <v>1</v>
      </c>
      <c r="Y65" s="167"/>
    </row>
    <row r="66" spans="1:25" ht="12.75" customHeight="1" x14ac:dyDescent="0.15">
      <c r="A66"/>
      <c r="B66" s="567"/>
      <c r="C66" s="491" t="str">
        <f>Interview!C195</f>
        <v>Do project teams use a method of rating threats for relative comparison?</v>
      </c>
      <c r="D66" s="492"/>
      <c r="E66" s="30" t="str">
        <f>Interview!E195</f>
        <v>No</v>
      </c>
      <c r="F66" s="18">
        <v>4</v>
      </c>
      <c r="G66" s="18">
        <f>IFERROR(VLOOKUP(E66,AnswerCTBL,2,FALSE),0)</f>
        <v>0</v>
      </c>
      <c r="H66" s="153"/>
      <c r="I66" s="190"/>
      <c r="J66" s="164"/>
      <c r="K66" s="267">
        <f>IFERROR(VLOOKUP(J66,AnswerCTBL,2,FALSE),0)</f>
        <v>0</v>
      </c>
      <c r="L66" s="264"/>
      <c r="M66" s="167"/>
      <c r="N66" s="164"/>
      <c r="O66" s="267">
        <f>IFERROR(VLOOKUP(N66,AnswerCTBL,2,FALSE),0)</f>
        <v>0</v>
      </c>
      <c r="P66" s="264"/>
      <c r="Q66" s="167"/>
      <c r="R66" s="164"/>
      <c r="S66" s="267">
        <f>IFERROR(VLOOKUP(R66,AnswerCTBL,2,FALSE),0)</f>
        <v>0</v>
      </c>
      <c r="T66" s="264"/>
      <c r="U66" s="167"/>
      <c r="V66" s="164" t="s">
        <v>492</v>
      </c>
      <c r="W66" s="18">
        <f>IFERROR(VLOOKUP(V66,AnswerCTBL,2,FALSE),0)</f>
        <v>1</v>
      </c>
      <c r="X66" s="104"/>
      <c r="Y66" s="167"/>
    </row>
    <row r="67" spans="1:25" ht="12.75" customHeight="1" x14ac:dyDescent="0.15">
      <c r="A67"/>
      <c r="B67" s="573"/>
      <c r="C67" s="531" t="str">
        <f>Interview!C199</f>
        <v>Are stakeholders aware of relevant threats and ratings?</v>
      </c>
      <c r="D67" s="532"/>
      <c r="E67" s="30" t="str">
        <f>Interview!E199</f>
        <v>Yes, a small percentage are/do</v>
      </c>
      <c r="F67" s="18">
        <v>5</v>
      </c>
      <c r="G67" s="18">
        <f>IFERROR(VLOOKUP(E67,AnswerCTBL,2,FALSE),0)</f>
        <v>0.2</v>
      </c>
      <c r="H67" s="153"/>
      <c r="I67" s="190"/>
      <c r="J67" s="164"/>
      <c r="K67" s="268">
        <f>IFERROR(VLOOKUP(J67,AnswerCTBL,2,FALSE),0)</f>
        <v>0</v>
      </c>
      <c r="L67" s="265"/>
      <c r="M67" s="167"/>
      <c r="N67" s="164"/>
      <c r="O67" s="268">
        <f>IFERROR(VLOOKUP(N67,AnswerCTBL,2,FALSE),0)</f>
        <v>0</v>
      </c>
      <c r="P67" s="265"/>
      <c r="Q67" s="167"/>
      <c r="R67" s="164"/>
      <c r="S67" s="268">
        <f>IFERROR(VLOOKUP(R67,AnswerCTBL,2,FALSE),0)</f>
        <v>0</v>
      </c>
      <c r="T67" s="265"/>
      <c r="U67" s="167"/>
      <c r="V67" s="164" t="s">
        <v>492</v>
      </c>
      <c r="W67" s="18">
        <f>IFERROR(VLOOKUP(V67,AnswerCTBL,2,FALSE),0)</f>
        <v>1</v>
      </c>
      <c r="X67" s="104"/>
      <c r="Y67" s="167"/>
    </row>
    <row r="68" spans="1:25" ht="12.75" customHeight="1" x14ac:dyDescent="0.15">
      <c r="A68"/>
      <c r="B68" s="452"/>
      <c r="C68" s="453"/>
      <c r="D68" s="453"/>
      <c r="E68" s="453"/>
      <c r="F68" s="453"/>
      <c r="G68" s="453"/>
      <c r="H68" s="454"/>
      <c r="I68" s="190"/>
      <c r="J68" s="165"/>
      <c r="K68" s="154"/>
      <c r="L68" s="154"/>
      <c r="M68" s="170"/>
      <c r="N68" s="165"/>
      <c r="O68" s="154"/>
      <c r="P68" s="154"/>
      <c r="Q68" s="170"/>
      <c r="R68" s="165"/>
      <c r="S68" s="154"/>
      <c r="T68" s="154"/>
      <c r="U68" s="170"/>
      <c r="V68" s="165"/>
      <c r="W68" s="154"/>
      <c r="X68" s="154"/>
      <c r="Y68" s="170"/>
    </row>
    <row r="69" spans="1:25" ht="12" customHeight="1" x14ac:dyDescent="0.15">
      <c r="A69"/>
      <c r="B69" s="566" t="s">
        <v>168</v>
      </c>
      <c r="C69" s="489" t="str">
        <f>Interview!C203</f>
        <v>Do project teams specifically consider risk from external software?</v>
      </c>
      <c r="D69" s="490"/>
      <c r="E69" s="30" t="str">
        <f>Interview!E203</f>
        <v>Yes, a small percentage are/do</v>
      </c>
      <c r="F69" s="18">
        <v>6</v>
      </c>
      <c r="G69" s="18">
        <f>IFERROR(VLOOKUP(E69,AnswerCTBL,2,FALSE),0)</f>
        <v>0.2</v>
      </c>
      <c r="H69" s="153">
        <f>IFERROR(AVERAGE(G69,G70),0)</f>
        <v>0.2</v>
      </c>
      <c r="I69" s="190"/>
      <c r="J69" s="163"/>
      <c r="K69" s="266">
        <f>IFERROR(VLOOKUP(J69,AnswerCTBL,2,FALSE),0)</f>
        <v>0</v>
      </c>
      <c r="L69" s="263">
        <f>IFERROR(AVERAGE(K69,K70),0)</f>
        <v>0</v>
      </c>
      <c r="M69" s="167"/>
      <c r="N69" s="163"/>
      <c r="O69" s="266">
        <f>IFERROR(VLOOKUP(N69,AnswerCTBL,2,FALSE),0)</f>
        <v>0</v>
      </c>
      <c r="P69" s="263">
        <f>IFERROR(AVERAGE(O69,O70),0)</f>
        <v>0</v>
      </c>
      <c r="Q69" s="167"/>
      <c r="R69" s="163"/>
      <c r="S69" s="266">
        <f>IFERROR(VLOOKUP(R69,AnswerCTBL,2,FALSE),0)</f>
        <v>0</v>
      </c>
      <c r="T69" s="263">
        <f>IFERROR(AVERAGE(S69,S70),0)</f>
        <v>0</v>
      </c>
      <c r="U69" s="167"/>
      <c r="V69" s="163" t="s">
        <v>492</v>
      </c>
      <c r="W69" s="266">
        <f>IFERROR(VLOOKUP(V69,AnswerCTBL,2,FALSE),0)</f>
        <v>1</v>
      </c>
      <c r="X69" s="263">
        <f>IFERROR(AVERAGE(W69,W70),0)</f>
        <v>1</v>
      </c>
      <c r="Y69" s="167"/>
    </row>
    <row r="70" spans="1:25" ht="12.75" customHeight="1" x14ac:dyDescent="0.15">
      <c r="A70"/>
      <c r="B70" s="573"/>
      <c r="C70" s="531" t="str">
        <f>Interview!C207</f>
        <v>Are the majority of the protection mechanisms and controls captured and mapped back to threats?</v>
      </c>
      <c r="D70" s="532"/>
      <c r="E70" s="30" t="str">
        <f>Interview!E207</f>
        <v>Yes, a small percentage are/do</v>
      </c>
      <c r="F70" s="18">
        <v>7</v>
      </c>
      <c r="G70" s="18">
        <f>IFERROR(VLOOKUP(E70,AnswerCTBL,2,FALSE),0)</f>
        <v>0.2</v>
      </c>
      <c r="H70" s="153"/>
      <c r="I70" s="190"/>
      <c r="J70" s="164"/>
      <c r="K70" s="267">
        <f>IFERROR(VLOOKUP(J70,AnswerCTBL,2,FALSE),0)</f>
        <v>0</v>
      </c>
      <c r="L70" s="264"/>
      <c r="M70" s="167"/>
      <c r="N70" s="164"/>
      <c r="O70" s="267">
        <f>IFERROR(VLOOKUP(N70,AnswerCTBL,2,FALSE),0)</f>
        <v>0</v>
      </c>
      <c r="P70" s="264"/>
      <c r="Q70" s="167"/>
      <c r="R70" s="164"/>
      <c r="S70" s="267">
        <f>IFERROR(VLOOKUP(R70,AnswerCTBL,2,FALSE),0)</f>
        <v>0</v>
      </c>
      <c r="T70" s="264"/>
      <c r="U70" s="167"/>
      <c r="V70" s="164" t="s">
        <v>492</v>
      </c>
      <c r="W70" s="267">
        <f>IFERROR(VLOOKUP(V70,AnswerCTBL,2,FALSE),0)</f>
        <v>1</v>
      </c>
      <c r="X70" s="264"/>
      <c r="Y70" s="167"/>
    </row>
    <row r="71" spans="1:25" ht="12.75" customHeight="1" x14ac:dyDescent="0.15">
      <c r="A71"/>
      <c r="B71" s="568" t="s">
        <v>176</v>
      </c>
      <c r="C71" s="569"/>
      <c r="D71" s="574"/>
      <c r="E71" s="137" t="s">
        <v>371</v>
      </c>
      <c r="F71" s="137"/>
      <c r="G71" s="137"/>
      <c r="H71" s="187"/>
      <c r="I71" s="193" t="s">
        <v>368</v>
      </c>
      <c r="J71" s="173" t="s">
        <v>371</v>
      </c>
      <c r="K71" s="137"/>
      <c r="L71" s="138"/>
      <c r="M71" s="172" t="s">
        <v>368</v>
      </c>
      <c r="N71" s="173" t="s">
        <v>371</v>
      </c>
      <c r="O71" s="137"/>
      <c r="P71" s="138"/>
      <c r="Q71" s="172" t="s">
        <v>368</v>
      </c>
      <c r="R71" s="173" t="s">
        <v>371</v>
      </c>
      <c r="S71" s="137"/>
      <c r="T71" s="138"/>
      <c r="U71" s="172" t="s">
        <v>368</v>
      </c>
      <c r="V71" s="173" t="s">
        <v>371</v>
      </c>
      <c r="W71" s="137"/>
      <c r="X71" s="138"/>
      <c r="Y71" s="172" t="s">
        <v>368</v>
      </c>
    </row>
    <row r="72" spans="1:25" ht="12.75" customHeight="1" x14ac:dyDescent="0.15">
      <c r="A72"/>
      <c r="B72" s="566" t="s">
        <v>177</v>
      </c>
      <c r="C72" s="489" t="str">
        <f>Interview!C214</f>
        <v>Do project teams specify security requirements during development?</v>
      </c>
      <c r="D72" s="490"/>
      <c r="E72" s="30" t="str">
        <f>Interview!E214</f>
        <v>Yes, a small percentage are/do</v>
      </c>
      <c r="F72" s="18">
        <v>8</v>
      </c>
      <c r="G72" s="18">
        <f>IFERROR(VLOOKUP(E72,AnswerCTBL,2,FALSE),0)</f>
        <v>0.2</v>
      </c>
      <c r="H72" s="153">
        <f>IFERROR(AVERAGE(G72,G73),0)</f>
        <v>0.2</v>
      </c>
      <c r="I72" s="509">
        <f>SUM(H72,H75,H78)</f>
        <v>0.5</v>
      </c>
      <c r="J72" s="163"/>
      <c r="K72" s="266">
        <f>IFERROR(VLOOKUP(J72,AnswerCTBL,2,FALSE),0)</f>
        <v>0</v>
      </c>
      <c r="L72" s="263">
        <f>IFERROR(AVERAGE(K72,K73),0)</f>
        <v>0</v>
      </c>
      <c r="M72" s="538">
        <f>SUM(L72,L75,L78)</f>
        <v>0</v>
      </c>
      <c r="N72" s="163"/>
      <c r="O72" s="266">
        <f>IFERROR(VLOOKUP(N72,AnswerCTBL,2,FALSE),0)</f>
        <v>0</v>
      </c>
      <c r="P72" s="263">
        <f>IFERROR(AVERAGE(O72,O73),0)</f>
        <v>0</v>
      </c>
      <c r="Q72" s="538">
        <f>SUM(P72,P75,P78)</f>
        <v>0</v>
      </c>
      <c r="R72" s="163"/>
      <c r="S72" s="266">
        <f>IFERROR(VLOOKUP(R72,AnswerCTBL,2,FALSE),0)</f>
        <v>0</v>
      </c>
      <c r="T72" s="263">
        <f>IFERROR(AVERAGE(S72,S73),0)</f>
        <v>0</v>
      </c>
      <c r="U72" s="538">
        <f>SUM(T72,T75,T78)</f>
        <v>0</v>
      </c>
      <c r="V72" s="163" t="s">
        <v>492</v>
      </c>
      <c r="W72" s="266">
        <f>IFERROR(VLOOKUP(V72,AnswerCTBL,2,FALSE),0)</f>
        <v>1</v>
      </c>
      <c r="X72" s="263">
        <f>IFERROR(AVERAGE(W72,W73),0)</f>
        <v>1</v>
      </c>
      <c r="Y72" s="538">
        <f>SUM(X72,X75,X78)</f>
        <v>3</v>
      </c>
    </row>
    <row r="73" spans="1:25" ht="12.75" customHeight="1" x14ac:dyDescent="0.15">
      <c r="A73"/>
      <c r="B73" s="573"/>
      <c r="C73" s="531" t="str">
        <f>Interview!C220</f>
        <v>Do project teams pull requirements from best practices and compliance guidance?</v>
      </c>
      <c r="D73" s="532"/>
      <c r="E73" s="30" t="str">
        <f>Interview!E220</f>
        <v>Yes, teams write/run their own</v>
      </c>
      <c r="F73" s="18">
        <v>9</v>
      </c>
      <c r="G73" s="18">
        <f>IFERROR(VLOOKUP(E73,AnswerFTBL,2,FALSE),0)</f>
        <v>0.2</v>
      </c>
      <c r="H73" s="153"/>
      <c r="I73" s="510"/>
      <c r="J73" s="164"/>
      <c r="K73" s="267">
        <f>IFERROR(VLOOKUP(J73,AnswerFTBL,2,FALSE),0)</f>
        <v>0</v>
      </c>
      <c r="L73" s="264"/>
      <c r="M73" s="539"/>
      <c r="N73" s="164"/>
      <c r="O73" s="267">
        <f>IFERROR(VLOOKUP(N73,AnswerFTBL,2,FALSE),0)</f>
        <v>0</v>
      </c>
      <c r="P73" s="264"/>
      <c r="Q73" s="539"/>
      <c r="R73" s="164"/>
      <c r="S73" s="267">
        <f>IFERROR(VLOOKUP(R73,AnswerFTBL,2,FALSE),0)</f>
        <v>0</v>
      </c>
      <c r="T73" s="264"/>
      <c r="U73" s="539"/>
      <c r="V73" s="164" t="s">
        <v>431</v>
      </c>
      <c r="W73" s="267">
        <f>IFERROR(VLOOKUP(V73,AnswerFTBL,2,FALSE),0)</f>
        <v>1</v>
      </c>
      <c r="X73" s="264"/>
      <c r="Y73" s="539"/>
    </row>
    <row r="74" spans="1:25" ht="12.75" customHeight="1" x14ac:dyDescent="0.15">
      <c r="A74"/>
      <c r="B74" s="452"/>
      <c r="C74" s="453"/>
      <c r="D74" s="453"/>
      <c r="E74" s="453"/>
      <c r="F74" s="453"/>
      <c r="G74" s="453"/>
      <c r="H74" s="453"/>
      <c r="I74" s="190"/>
      <c r="J74" s="165"/>
      <c r="K74" s="154"/>
      <c r="L74" s="154"/>
      <c r="M74" s="170"/>
      <c r="N74" s="165"/>
      <c r="O74" s="154"/>
      <c r="P74" s="154"/>
      <c r="Q74" s="170"/>
      <c r="R74" s="165"/>
      <c r="S74" s="154"/>
      <c r="T74" s="154"/>
      <c r="U74" s="170"/>
      <c r="V74" s="165"/>
      <c r="W74" s="154"/>
      <c r="X74" s="154"/>
      <c r="Y74" s="170"/>
    </row>
    <row r="75" spans="1:25" ht="12.75" customHeight="1" x14ac:dyDescent="0.15">
      <c r="A75"/>
      <c r="B75" s="566" t="s">
        <v>186</v>
      </c>
      <c r="C75" s="489" t="str">
        <f>Interview!C226</f>
        <v>Do stakeholders review access control matrices for relevant projects?</v>
      </c>
      <c r="D75" s="490"/>
      <c r="E75" s="30" t="str">
        <f>Interview!E226</f>
        <v>No</v>
      </c>
      <c r="F75" s="18">
        <v>10</v>
      </c>
      <c r="G75" s="18">
        <f>IFERROR(VLOOKUP(E75,AnswerCTBL,2,FALSE),0)</f>
        <v>0</v>
      </c>
      <c r="H75" s="153">
        <f>IFERROR(AVERAGE(G75,G76),0)</f>
        <v>0.1</v>
      </c>
      <c r="I75" s="190"/>
      <c r="J75" s="163"/>
      <c r="K75" s="266">
        <f>IFERROR(VLOOKUP(J75,AnswerCTBL,2,FALSE),0)</f>
        <v>0</v>
      </c>
      <c r="L75" s="263">
        <f>IFERROR(AVERAGE(K75,K76),0)</f>
        <v>0</v>
      </c>
      <c r="M75" s="167"/>
      <c r="N75" s="163"/>
      <c r="O75" s="266">
        <f>IFERROR(VLOOKUP(N75,AnswerCTBL,2,FALSE),0)</f>
        <v>0</v>
      </c>
      <c r="P75" s="263">
        <f>IFERROR(AVERAGE(O75,O76),0)</f>
        <v>0</v>
      </c>
      <c r="Q75" s="167"/>
      <c r="R75" s="163"/>
      <c r="S75" s="266">
        <f>IFERROR(VLOOKUP(R75,AnswerCTBL,2,FALSE),0)</f>
        <v>0</v>
      </c>
      <c r="T75" s="263">
        <f>IFERROR(AVERAGE(S75,S76),0)</f>
        <v>0</v>
      </c>
      <c r="U75" s="167"/>
      <c r="V75" s="163" t="s">
        <v>492</v>
      </c>
      <c r="W75" s="18">
        <f>IFERROR(VLOOKUP(V75,AnswerCTBL,2,FALSE),0)</f>
        <v>1</v>
      </c>
      <c r="X75" s="104">
        <f>IFERROR(AVERAGE(W75,W76),0)</f>
        <v>1</v>
      </c>
      <c r="Y75" s="167"/>
    </row>
    <row r="76" spans="1:25" ht="12.75" customHeight="1" x14ac:dyDescent="0.15">
      <c r="A76"/>
      <c r="B76" s="573"/>
      <c r="C76" s="531" t="str">
        <f>Interview!C233</f>
        <v>Do project teams specify requirements based on feedback from other security activities?</v>
      </c>
      <c r="D76" s="532"/>
      <c r="E76" s="30" t="str">
        <f>Interview!E233</f>
        <v>Yes, a small percentage are/do</v>
      </c>
      <c r="F76" s="18">
        <v>11</v>
      </c>
      <c r="G76" s="18">
        <f>IFERROR(VLOOKUP(E76,AnswerCTBL,2,FALSE),0)</f>
        <v>0.2</v>
      </c>
      <c r="H76" s="153"/>
      <c r="I76" s="190"/>
      <c r="J76" s="164"/>
      <c r="K76" s="267">
        <f>IFERROR(VLOOKUP(J76,AnswerCTBL,2,FALSE),0)</f>
        <v>0</v>
      </c>
      <c r="L76" s="264"/>
      <c r="M76" s="167"/>
      <c r="N76" s="164"/>
      <c r="O76" s="267">
        <f>IFERROR(VLOOKUP(N76,AnswerCTBL,2,FALSE),0)</f>
        <v>0</v>
      </c>
      <c r="P76" s="264"/>
      <c r="Q76" s="167"/>
      <c r="R76" s="164"/>
      <c r="S76" s="267">
        <f>IFERROR(VLOOKUP(R76,AnswerCTBL,2,FALSE),0)</f>
        <v>0</v>
      </c>
      <c r="T76" s="264"/>
      <c r="U76" s="167"/>
      <c r="V76" s="164" t="s">
        <v>492</v>
      </c>
      <c r="W76" s="18">
        <f>IFERROR(VLOOKUP(V76,AnswerCTBL,2,FALSE),0)</f>
        <v>1</v>
      </c>
      <c r="X76" s="104"/>
      <c r="Y76" s="167"/>
    </row>
    <row r="77" spans="1:25" ht="12.75" customHeight="1" x14ac:dyDescent="0.15">
      <c r="A77"/>
      <c r="B77" s="452"/>
      <c r="C77" s="453"/>
      <c r="D77" s="453"/>
      <c r="E77" s="453"/>
      <c r="F77" s="453"/>
      <c r="G77" s="453"/>
      <c r="H77" s="453"/>
      <c r="I77" s="190"/>
      <c r="J77" s="165"/>
      <c r="K77" s="154"/>
      <c r="L77" s="154"/>
      <c r="M77" s="170"/>
      <c r="N77" s="165"/>
      <c r="O77" s="154"/>
      <c r="P77" s="154"/>
      <c r="Q77" s="170"/>
      <c r="R77" s="165"/>
      <c r="S77" s="154"/>
      <c r="T77" s="154"/>
      <c r="U77" s="170"/>
      <c r="V77" s="165"/>
      <c r="W77" s="154"/>
      <c r="X77" s="154"/>
      <c r="Y77" s="170"/>
    </row>
    <row r="78" spans="1:25" ht="12.75" customHeight="1" x14ac:dyDescent="0.15">
      <c r="A78"/>
      <c r="B78" s="560" t="s">
        <v>193</v>
      </c>
      <c r="C78" s="562" t="str">
        <f>Interview!C237</f>
        <v>Do stakeholders review vendor agreements for security requirements?</v>
      </c>
      <c r="D78" s="563"/>
      <c r="E78" s="151" t="str">
        <f>Interview!E237</f>
        <v>Yes, a small percentage are/do</v>
      </c>
      <c r="F78" s="148">
        <v>12</v>
      </c>
      <c r="G78" s="18">
        <f>IFERROR(VLOOKUP(E78,AnswerCTBL,2,FALSE),0)</f>
        <v>0.2</v>
      </c>
      <c r="H78" s="153">
        <f>IFERROR(AVERAGE(G78,G79),0)</f>
        <v>0.2</v>
      </c>
      <c r="I78" s="190"/>
      <c r="J78" s="163"/>
      <c r="K78" s="266">
        <f>IFERROR(VLOOKUP(J78,AnswerCTBL,2,FALSE),0)</f>
        <v>0</v>
      </c>
      <c r="L78" s="263">
        <f>IFERROR(AVERAGE(K78,K79),0)</f>
        <v>0</v>
      </c>
      <c r="M78" s="167"/>
      <c r="N78" s="163"/>
      <c r="O78" s="266">
        <f>IFERROR(VLOOKUP(N78,AnswerCTBL,2,FALSE),0)</f>
        <v>0</v>
      </c>
      <c r="P78" s="263">
        <f>IFERROR(AVERAGE(O78,O79),0)</f>
        <v>0</v>
      </c>
      <c r="Q78" s="167"/>
      <c r="R78" s="163"/>
      <c r="S78" s="266">
        <f>IFERROR(VLOOKUP(R78,AnswerCTBL,2,FALSE),0)</f>
        <v>0</v>
      </c>
      <c r="T78" s="263">
        <f>IFERROR(AVERAGE(S78,S79),0)</f>
        <v>0</v>
      </c>
      <c r="U78" s="167"/>
      <c r="V78" s="163" t="s">
        <v>492</v>
      </c>
      <c r="W78" s="18">
        <f>IFERROR(VLOOKUP(V78,AnswerCTBL,2,FALSE),0)</f>
        <v>1</v>
      </c>
      <c r="X78" s="104">
        <f>IFERROR(AVERAGE(W78,W79),0)</f>
        <v>1</v>
      </c>
      <c r="Y78" s="167"/>
    </row>
    <row r="79" spans="1:25" ht="12.75" customHeight="1" x14ac:dyDescent="0.15">
      <c r="A79"/>
      <c r="B79" s="561"/>
      <c r="C79" s="553" t="str">
        <f>Interview!C240</f>
        <v>Are audits performed against the security requirements specified by project teams?</v>
      </c>
      <c r="D79" s="564"/>
      <c r="E79" s="152" t="str">
        <f>Interview!E240</f>
        <v>Yes, we did it once</v>
      </c>
      <c r="F79" s="148">
        <v>13</v>
      </c>
      <c r="G79" s="18">
        <f>IFERROR(VLOOKUP(E79,AnswerDTBL,2,FALSE),0)</f>
        <v>0.2</v>
      </c>
      <c r="H79" s="153"/>
      <c r="I79" s="190"/>
      <c r="J79" s="164"/>
      <c r="K79" s="267">
        <f>IFERROR(VLOOKUP(J79,AnswerDTBL,2,FALSE),0)</f>
        <v>0</v>
      </c>
      <c r="L79" s="264"/>
      <c r="M79" s="167"/>
      <c r="N79" s="164"/>
      <c r="O79" s="267">
        <f>IFERROR(VLOOKUP(N79,AnswerDTBL,2,FALSE),0)</f>
        <v>0</v>
      </c>
      <c r="P79" s="264"/>
      <c r="Q79" s="167"/>
      <c r="R79" s="164"/>
      <c r="S79" s="267">
        <f>IFERROR(VLOOKUP(R79,AnswerDTBL,2,FALSE),0)</f>
        <v>0</v>
      </c>
      <c r="T79" s="264"/>
      <c r="U79" s="167"/>
      <c r="V79" s="164" t="s">
        <v>427</v>
      </c>
      <c r="W79" s="18">
        <f>IFERROR(VLOOKUP(V79,AnswerDTBL,2,FALSE),0)</f>
        <v>1</v>
      </c>
      <c r="X79" s="104"/>
      <c r="Y79" s="167"/>
    </row>
    <row r="80" spans="1:25" ht="12.75" customHeight="1" x14ac:dyDescent="0.15">
      <c r="A80"/>
      <c r="B80" s="568" t="s">
        <v>199</v>
      </c>
      <c r="C80" s="569"/>
      <c r="D80" s="574"/>
      <c r="E80" s="137" t="s">
        <v>371</v>
      </c>
      <c r="F80" s="137"/>
      <c r="G80" s="137"/>
      <c r="H80" s="187"/>
      <c r="I80" s="193" t="s">
        <v>368</v>
      </c>
      <c r="J80" s="173" t="s">
        <v>371</v>
      </c>
      <c r="K80" s="137"/>
      <c r="L80" s="138"/>
      <c r="M80" s="172" t="s">
        <v>368</v>
      </c>
      <c r="N80" s="173" t="s">
        <v>371</v>
      </c>
      <c r="O80" s="137"/>
      <c r="P80" s="138"/>
      <c r="Q80" s="172" t="s">
        <v>368</v>
      </c>
      <c r="R80" s="173" t="s">
        <v>371</v>
      </c>
      <c r="S80" s="137"/>
      <c r="T80" s="138"/>
      <c r="U80" s="172" t="s">
        <v>368</v>
      </c>
      <c r="V80" s="173" t="s">
        <v>371</v>
      </c>
      <c r="W80" s="137"/>
      <c r="X80" s="138"/>
      <c r="Y80" s="172" t="s">
        <v>368</v>
      </c>
    </row>
    <row r="81" spans="1:25" ht="12.75" customHeight="1" x14ac:dyDescent="0.15">
      <c r="A81"/>
      <c r="B81" s="566" t="s">
        <v>200</v>
      </c>
      <c r="C81" s="489" t="str">
        <f>Interview!C247</f>
        <v>Are project teams provided with a list of recommended third-party components?</v>
      </c>
      <c r="D81" s="490"/>
      <c r="E81" s="30" t="str">
        <f>Interview!E247</f>
        <v>No</v>
      </c>
      <c r="F81" s="18">
        <v>14</v>
      </c>
      <c r="G81" s="18">
        <f>IFERROR(VLOOKUP(E81,AnswerFTBL,2,FALSE),0)</f>
        <v>0</v>
      </c>
      <c r="H81" s="153">
        <f>IFERROR(AVERAGE(G81,G82),0)</f>
        <v>0.1</v>
      </c>
      <c r="I81" s="509">
        <f>SUM(H81,H84,H87)</f>
        <v>0.4</v>
      </c>
      <c r="J81" s="163"/>
      <c r="K81" s="266">
        <f>IFERROR(VLOOKUP(J81,AnswerFTBL,2,FALSE),0)</f>
        <v>0</v>
      </c>
      <c r="L81" s="263">
        <f>IFERROR(AVERAGE(K81,K82),0)</f>
        <v>0</v>
      </c>
      <c r="M81" s="538">
        <f>SUM(L81,L84,L87)</f>
        <v>0</v>
      </c>
      <c r="N81" s="163"/>
      <c r="O81" s="266">
        <f>IFERROR(VLOOKUP(N81,AnswerFTBL,2,FALSE),0)</f>
        <v>0</v>
      </c>
      <c r="P81" s="263">
        <f>IFERROR(AVERAGE(O81,O82),0)</f>
        <v>0</v>
      </c>
      <c r="Q81" s="538">
        <f>SUM(P81,P84,P87)</f>
        <v>0</v>
      </c>
      <c r="R81" s="163"/>
      <c r="S81" s="266">
        <f>IFERROR(VLOOKUP(R81,AnswerFTBL,2,FALSE),0)</f>
        <v>0</v>
      </c>
      <c r="T81" s="263">
        <f>IFERROR(AVERAGE(S81,S82),0)</f>
        <v>0</v>
      </c>
      <c r="U81" s="538">
        <f>SUM(T81,T84,T87)</f>
        <v>0</v>
      </c>
      <c r="V81" s="163" t="s">
        <v>431</v>
      </c>
      <c r="W81" s="18">
        <f>IFERROR(VLOOKUP(V81,AnswerFTBL,2,FALSE),0)</f>
        <v>1</v>
      </c>
      <c r="X81" s="104">
        <f>IFERROR(AVERAGE(W81,W82),0)</f>
        <v>1</v>
      </c>
      <c r="Y81" s="538">
        <f>SUM(X81,X84,X87)</f>
        <v>3</v>
      </c>
    </row>
    <row r="82" spans="1:25" ht="12.75" customHeight="1" x14ac:dyDescent="0.15">
      <c r="A82"/>
      <c r="B82" s="573"/>
      <c r="C82" s="531" t="str">
        <f>Interview!C252</f>
        <v>Are project teams aware of secure design principles and do they apply them consistently?</v>
      </c>
      <c r="D82" s="532"/>
      <c r="E82" s="30" t="str">
        <f>Interview!E252</f>
        <v>Yes, a small percentage are/do</v>
      </c>
      <c r="F82" s="18">
        <v>15</v>
      </c>
      <c r="G82" s="18">
        <f>IFERROR(VLOOKUP(E82,AnswerCTBL,2,FALSE),0)</f>
        <v>0.2</v>
      </c>
      <c r="H82" s="153"/>
      <c r="I82" s="510"/>
      <c r="J82" s="164"/>
      <c r="K82" s="267">
        <f>IFERROR(VLOOKUP(J82,AnswerCTBL,2,FALSE),0)</f>
        <v>0</v>
      </c>
      <c r="L82" s="264"/>
      <c r="M82" s="539"/>
      <c r="N82" s="164"/>
      <c r="O82" s="267">
        <f>IFERROR(VLOOKUP(N82,AnswerCTBL,2,FALSE),0)</f>
        <v>0</v>
      </c>
      <c r="P82" s="264"/>
      <c r="Q82" s="539"/>
      <c r="R82" s="164"/>
      <c r="S82" s="267">
        <f>IFERROR(VLOOKUP(R82,AnswerCTBL,2,FALSE),0)</f>
        <v>0</v>
      </c>
      <c r="T82" s="264"/>
      <c r="U82" s="539"/>
      <c r="V82" s="164" t="s">
        <v>492</v>
      </c>
      <c r="W82" s="18">
        <f>IFERROR(VLOOKUP(V82,AnswerCTBL,2,FALSE),0)</f>
        <v>1</v>
      </c>
      <c r="X82" s="104"/>
      <c r="Y82" s="539"/>
    </row>
    <row r="83" spans="1:25" ht="12.75" customHeight="1" x14ac:dyDescent="0.15">
      <c r="A83"/>
      <c r="B83" s="452"/>
      <c r="C83" s="453"/>
      <c r="D83" s="453"/>
      <c r="E83" s="453"/>
      <c r="F83" s="453"/>
      <c r="G83" s="453"/>
      <c r="H83" s="453"/>
      <c r="I83" s="190"/>
      <c r="J83" s="165"/>
      <c r="K83" s="154"/>
      <c r="L83" s="154"/>
      <c r="M83" s="170"/>
      <c r="N83" s="165"/>
      <c r="O83" s="154"/>
      <c r="P83" s="154"/>
      <c r="Q83" s="170"/>
      <c r="R83" s="165"/>
      <c r="S83" s="154"/>
      <c r="T83" s="154"/>
      <c r="U83" s="170"/>
      <c r="V83" s="165"/>
      <c r="W83" s="154"/>
      <c r="X83" s="154"/>
      <c r="Y83" s="170"/>
    </row>
    <row r="84" spans="1:25" ht="12.75" customHeight="1" x14ac:dyDescent="0.15">
      <c r="A84"/>
      <c r="B84" s="566" t="s">
        <v>207</v>
      </c>
      <c r="C84" s="489" t="str">
        <f>Interview!C257</f>
        <v>Do you advertise shared security services with guidance for project teams?</v>
      </c>
      <c r="D84" s="490"/>
      <c r="E84" s="30" t="str">
        <f>Interview!E257</f>
        <v>Yes, localized to business areas</v>
      </c>
      <c r="F84" s="18">
        <v>16</v>
      </c>
      <c r="G84" s="18">
        <f>IFERROR(VLOOKUP(E84,AnswerGTBL,2,FALSE),0)</f>
        <v>0.2</v>
      </c>
      <c r="H84" s="153">
        <f>IFERROR(AVERAGE(G84,G85),0)</f>
        <v>0.1</v>
      </c>
      <c r="I84" s="190"/>
      <c r="J84" s="163"/>
      <c r="K84" s="266">
        <f>IFERROR(VLOOKUP(J84,AnswerGTBL,2,FALSE),0)</f>
        <v>0</v>
      </c>
      <c r="L84" s="263">
        <f>IFERROR(AVERAGE(K84,K85),0)</f>
        <v>0</v>
      </c>
      <c r="M84" s="167"/>
      <c r="N84" s="163"/>
      <c r="O84" s="266">
        <f>IFERROR(VLOOKUP(N84,AnswerGTBL,2,FALSE),0)</f>
        <v>0</v>
      </c>
      <c r="P84" s="263">
        <f>IFERROR(AVERAGE(O84,O85),0)</f>
        <v>0</v>
      </c>
      <c r="Q84" s="167"/>
      <c r="R84" s="163"/>
      <c r="S84" s="266">
        <f>IFERROR(VLOOKUP(R84,AnswerGTBL,2,FALSE),0)</f>
        <v>0</v>
      </c>
      <c r="T84" s="263">
        <f>IFERROR(AVERAGE(S84,S85),0)</f>
        <v>0</v>
      </c>
      <c r="U84" s="167"/>
      <c r="V84" s="163" t="s">
        <v>442</v>
      </c>
      <c r="W84" s="18">
        <f>IFERROR(VLOOKUP(V84,AnswerGTBL,2,FALSE),0)</f>
        <v>1</v>
      </c>
      <c r="X84" s="104">
        <f>IFERROR(AVERAGE(W84,W85),0)</f>
        <v>1</v>
      </c>
      <c r="Y84" s="167"/>
    </row>
    <row r="85" spans="1:25" ht="12.75" customHeight="1" x14ac:dyDescent="0.15">
      <c r="A85"/>
      <c r="B85" s="573"/>
      <c r="C85" s="531" t="str">
        <f>Interview!C264</f>
        <v>Are project teams provided with prescriptive design patterns based on their application architecture?</v>
      </c>
      <c r="D85" s="532"/>
      <c r="E85" s="30" t="str">
        <f>Interview!E264</f>
        <v>No</v>
      </c>
      <c r="F85" s="18">
        <v>17</v>
      </c>
      <c r="G85" s="18">
        <f>IFERROR(VLOOKUP(E85,AnswerFTBL,2,FALSE),0)</f>
        <v>0</v>
      </c>
      <c r="H85" s="153"/>
      <c r="I85" s="190"/>
      <c r="J85" s="164"/>
      <c r="K85" s="267">
        <f>IFERROR(VLOOKUP(J85,AnswerFTBL,2,FALSE),0)</f>
        <v>0</v>
      </c>
      <c r="L85" s="264"/>
      <c r="M85" s="167"/>
      <c r="N85" s="164"/>
      <c r="O85" s="267">
        <f>IFERROR(VLOOKUP(N85,AnswerFTBL,2,FALSE),0)</f>
        <v>0</v>
      </c>
      <c r="P85" s="264"/>
      <c r="Q85" s="167"/>
      <c r="R85" s="164"/>
      <c r="S85" s="267">
        <f>IFERROR(VLOOKUP(R85,AnswerFTBL,2,FALSE),0)</f>
        <v>0</v>
      </c>
      <c r="T85" s="264"/>
      <c r="U85" s="167"/>
      <c r="V85" s="164" t="s">
        <v>431</v>
      </c>
      <c r="W85" s="18">
        <f>IFERROR(VLOOKUP(V85,AnswerFTBL,2,FALSE),0)</f>
        <v>1</v>
      </c>
      <c r="X85" s="104"/>
      <c r="Y85" s="167"/>
    </row>
    <row r="86" spans="1:25" ht="12.75" customHeight="1" x14ac:dyDescent="0.15">
      <c r="A86"/>
      <c r="B86" s="452"/>
      <c r="C86" s="453"/>
      <c r="D86" s="453"/>
      <c r="E86" s="453"/>
      <c r="F86" s="453"/>
      <c r="G86" s="453"/>
      <c r="H86" s="453"/>
      <c r="I86" s="190"/>
      <c r="J86" s="165"/>
      <c r="K86" s="154"/>
      <c r="L86" s="154"/>
      <c r="M86" s="170"/>
      <c r="N86" s="165"/>
      <c r="O86" s="154"/>
      <c r="P86" s="154"/>
      <c r="Q86" s="170"/>
      <c r="R86" s="165"/>
      <c r="S86" s="154"/>
      <c r="T86" s="154"/>
      <c r="U86" s="170"/>
      <c r="V86" s="165"/>
      <c r="W86" s="154"/>
      <c r="X86" s="154"/>
      <c r="Y86" s="170"/>
    </row>
    <row r="87" spans="1:25" ht="12.75" customHeight="1" x14ac:dyDescent="0.15">
      <c r="A87"/>
      <c r="B87" s="566" t="s">
        <v>217</v>
      </c>
      <c r="C87" s="489" t="str">
        <f>Interview!C270</f>
        <v>Do project teams build software from centrally-controlled platforms and frameworks?</v>
      </c>
      <c r="D87" s="490"/>
      <c r="E87" s="30" t="str">
        <f>Interview!E270</f>
        <v>Yes, a small percentage are/do</v>
      </c>
      <c r="F87" s="18">
        <v>18</v>
      </c>
      <c r="G87" s="18">
        <f>IFERROR(VLOOKUP(E87,AnswerCTBL,2,FALSE),0)</f>
        <v>0.2</v>
      </c>
      <c r="H87" s="153">
        <f>IFERROR(AVERAGE(G87,G88),0)</f>
        <v>0.2</v>
      </c>
      <c r="I87" s="190"/>
      <c r="J87" s="163"/>
      <c r="K87" s="266">
        <f>IFERROR(VLOOKUP(J87,AnswerCTBL,2,FALSE),0)</f>
        <v>0</v>
      </c>
      <c r="L87" s="263">
        <f>IFERROR(AVERAGE(K87,K88),0)</f>
        <v>0</v>
      </c>
      <c r="M87" s="167"/>
      <c r="N87" s="163"/>
      <c r="O87" s="266">
        <f>IFERROR(VLOOKUP(N87,AnswerCTBL,2,FALSE),0)</f>
        <v>0</v>
      </c>
      <c r="P87" s="263">
        <f>IFERROR(AVERAGE(O87,O88),0)</f>
        <v>0</v>
      </c>
      <c r="Q87" s="167"/>
      <c r="R87" s="163"/>
      <c r="S87" s="266">
        <f>IFERROR(VLOOKUP(R87,AnswerCTBL,2,FALSE),0)</f>
        <v>0</v>
      </c>
      <c r="T87" s="263">
        <f>IFERROR(AVERAGE(S87,S88),0)</f>
        <v>0</v>
      </c>
      <c r="U87" s="167"/>
      <c r="V87" s="163" t="s">
        <v>492</v>
      </c>
      <c r="W87" s="18">
        <f>IFERROR(VLOOKUP(V87,AnswerCTBL,2,FALSE),0)</f>
        <v>1</v>
      </c>
      <c r="X87" s="104">
        <f>IFERROR(AVERAGE(W87,W88),0)</f>
        <v>1</v>
      </c>
      <c r="Y87" s="167"/>
    </row>
    <row r="88" spans="1:25" ht="12.75" customHeight="1" x14ac:dyDescent="0.15">
      <c r="A88"/>
      <c r="B88" s="567"/>
      <c r="C88" s="491" t="str">
        <f>Interview!C274</f>
        <v>Are project teams audited for the use of secure architecture components?</v>
      </c>
      <c r="D88" s="492"/>
      <c r="E88" s="30" t="str">
        <f>Interview!E274</f>
        <v>Yes, we did it once</v>
      </c>
      <c r="F88" s="18">
        <v>19</v>
      </c>
      <c r="G88" s="18">
        <f>IFERROR(VLOOKUP(E88,AnswerDTBL,2,FALSE),0)</f>
        <v>0.2</v>
      </c>
      <c r="H88" s="153"/>
      <c r="I88" s="192"/>
      <c r="J88" s="164"/>
      <c r="K88" s="267">
        <f>IFERROR(VLOOKUP(J88,AnswerDTBL,2,FALSE),0)</f>
        <v>0</v>
      </c>
      <c r="L88" s="264"/>
      <c r="M88" s="167"/>
      <c r="N88" s="164"/>
      <c r="O88" s="267">
        <f>IFERROR(VLOOKUP(N88,AnswerDTBL,2,FALSE),0)</f>
        <v>0</v>
      </c>
      <c r="P88" s="264"/>
      <c r="Q88" s="167"/>
      <c r="R88" s="164"/>
      <c r="S88" s="267">
        <f>IFERROR(VLOOKUP(R88,AnswerDTBL,2,FALSE),0)</f>
        <v>0</v>
      </c>
      <c r="T88" s="264"/>
      <c r="U88" s="167"/>
      <c r="V88" s="164" t="s">
        <v>427</v>
      </c>
      <c r="W88" s="18">
        <f>IFERROR(VLOOKUP(V88,AnswerDTBL,2,FALSE),0)</f>
        <v>1</v>
      </c>
      <c r="X88" s="104"/>
      <c r="Y88" s="167"/>
    </row>
    <row r="89" spans="1:25" ht="12.75" customHeight="1" x14ac:dyDescent="0.15">
      <c r="B89" s="568" t="s">
        <v>500</v>
      </c>
      <c r="C89" s="569"/>
      <c r="D89" s="570"/>
      <c r="E89" s="227" t="s">
        <v>371</v>
      </c>
      <c r="F89" s="137"/>
      <c r="G89" s="137"/>
      <c r="H89" s="138"/>
      <c r="I89" s="193" t="s">
        <v>368</v>
      </c>
      <c r="J89" s="225" t="s">
        <v>371</v>
      </c>
      <c r="K89" s="226"/>
      <c r="L89" s="226"/>
      <c r="M89" s="224" t="s">
        <v>368</v>
      </c>
      <c r="N89" s="225" t="s">
        <v>371</v>
      </c>
      <c r="O89" s="226"/>
      <c r="P89" s="226"/>
      <c r="Q89" s="224" t="s">
        <v>368</v>
      </c>
      <c r="R89" s="225" t="s">
        <v>371</v>
      </c>
      <c r="S89" s="226"/>
      <c r="T89" s="226"/>
      <c r="U89" s="224" t="s">
        <v>368</v>
      </c>
      <c r="V89" s="225"/>
      <c r="W89" s="226"/>
      <c r="X89" s="226"/>
      <c r="Y89" s="224" t="s">
        <v>368</v>
      </c>
    </row>
    <row r="90" spans="1:25" ht="12.75" customHeight="1" x14ac:dyDescent="0.15">
      <c r="A90" s="27">
        <v>15</v>
      </c>
      <c r="B90" s="571" t="s">
        <v>672</v>
      </c>
      <c r="C90" s="489" t="str">
        <f>Interview!C279</f>
        <v>Do project teams execute risk analysis (e.g., in regard to (A)SIL)?</v>
      </c>
      <c r="D90" s="490"/>
      <c r="E90" s="30" t="str">
        <f>Interview!E279</f>
        <v>Yes, a small percentage are/do</v>
      </c>
      <c r="F90" s="147">
        <v>15</v>
      </c>
      <c r="G90" s="266">
        <f>IFERROR(VLOOKUP(E90,AnswerCTBL,2,FALSE),0)</f>
        <v>0.2</v>
      </c>
      <c r="H90" s="263">
        <f>IFERROR(AVERAGE(G90,G91),0)</f>
        <v>0.1</v>
      </c>
      <c r="I90" s="509">
        <f>SUM(H90,H93,H98)</f>
        <v>0.5</v>
      </c>
      <c r="J90" s="164" t="s">
        <v>490</v>
      </c>
      <c r="K90" s="266">
        <f>IFERROR(VLOOKUP(J90,AnswerCTBL,2,FALSE),0)</f>
        <v>0.2</v>
      </c>
      <c r="L90" s="263">
        <f>IFERROR(AVERAGE(K90,K91),0)</f>
        <v>0.2</v>
      </c>
      <c r="M90" s="538">
        <f>SUM(L90,L93,L98)</f>
        <v>0.60000000000000009</v>
      </c>
      <c r="N90" s="164" t="s">
        <v>491</v>
      </c>
      <c r="O90" s="266">
        <f>IFERROR(VLOOKUP(N90,AnswerCTBL,2,FALSE),0)</f>
        <v>0.5</v>
      </c>
      <c r="P90" s="263">
        <f>IFERROR(AVERAGE(O90,O91),0)</f>
        <v>0.5</v>
      </c>
      <c r="Q90" s="538">
        <f>SUM(P90,P93,P98)</f>
        <v>1.35</v>
      </c>
      <c r="R90" s="164" t="s">
        <v>491</v>
      </c>
      <c r="S90" s="266">
        <f>IFERROR(VLOOKUP(R90,AnswerCTBL,2,FALSE),0)</f>
        <v>0.5</v>
      </c>
      <c r="T90" s="263">
        <f>IFERROR(AVERAGE(S90,S91),0)</f>
        <v>0.5</v>
      </c>
      <c r="U90" s="538">
        <f>SUM(T90,T93,T98)</f>
        <v>1.5</v>
      </c>
      <c r="V90" s="164" t="s">
        <v>492</v>
      </c>
      <c r="W90" s="266">
        <f>IFERROR(VLOOKUP(V90,AnswerCTBL,2,FALSE),0)</f>
        <v>1</v>
      </c>
      <c r="X90" s="263">
        <f>IFERROR(AVERAGE(W90,W91),0)</f>
        <v>1</v>
      </c>
      <c r="Y90" s="538">
        <f>SUM(X90,X93,X98)</f>
        <v>3</v>
      </c>
    </row>
    <row r="91" spans="1:25" ht="12.75" customHeight="1" x14ac:dyDescent="0.15">
      <c r="A91" s="27">
        <v>16</v>
      </c>
      <c r="B91" s="572"/>
      <c r="C91" s="531" t="str">
        <f>Interview!C285</f>
        <v>Are identified attack patterns documented in a reusable catalog?</v>
      </c>
      <c r="D91" s="532"/>
      <c r="E91" s="30" t="str">
        <f>Interview!E285</f>
        <v>No</v>
      </c>
      <c r="F91" s="18">
        <v>16</v>
      </c>
      <c r="G91" s="268">
        <f>IFERROR(VLOOKUP(E91,AnswerCTBL,2,FALSE),0)</f>
        <v>0</v>
      </c>
      <c r="H91" s="264"/>
      <c r="I91" s="510"/>
      <c r="J91" s="164" t="s">
        <v>490</v>
      </c>
      <c r="K91" s="267">
        <f>IFERROR(VLOOKUP(J91,AnswerCTBL,2,FALSE),0)</f>
        <v>0.2</v>
      </c>
      <c r="L91" s="264"/>
      <c r="M91" s="539"/>
      <c r="N91" s="164" t="s">
        <v>491</v>
      </c>
      <c r="O91" s="267">
        <f>IFERROR(VLOOKUP(N91,AnswerCTBL,2,FALSE),0)</f>
        <v>0.5</v>
      </c>
      <c r="P91" s="264"/>
      <c r="Q91" s="539"/>
      <c r="R91" s="164" t="s">
        <v>491</v>
      </c>
      <c r="S91" s="267">
        <f>IFERROR(VLOOKUP(R91,AnswerCTBL,2,FALSE),0)</f>
        <v>0.5</v>
      </c>
      <c r="T91" s="264"/>
      <c r="U91" s="539"/>
      <c r="V91" s="164" t="s">
        <v>492</v>
      </c>
      <c r="W91" s="267">
        <f>IFERROR(VLOOKUP(V91,AnswerCTBL,2,FALSE),0)</f>
        <v>1</v>
      </c>
      <c r="X91" s="264"/>
      <c r="Y91" s="539"/>
    </row>
    <row r="92" spans="1:25" ht="12.75" customHeight="1" x14ac:dyDescent="0.15">
      <c r="B92" s="452"/>
      <c r="C92" s="453"/>
      <c r="D92" s="453"/>
      <c r="E92" s="453"/>
      <c r="F92" s="453"/>
      <c r="G92" s="453"/>
      <c r="H92" s="454"/>
      <c r="I92" s="190"/>
      <c r="J92" s="165"/>
      <c r="K92" s="154"/>
      <c r="L92" s="154"/>
      <c r="M92" s="170"/>
      <c r="N92" s="165"/>
      <c r="O92" s="154"/>
      <c r="P92" s="154"/>
      <c r="Q92" s="170"/>
      <c r="R92" s="165"/>
      <c r="S92" s="154"/>
      <c r="T92" s="154"/>
      <c r="U92" s="170"/>
      <c r="V92" s="165"/>
      <c r="W92" s="154"/>
      <c r="X92" s="154"/>
      <c r="Y92" s="170"/>
    </row>
    <row r="93" spans="1:25" ht="12.75" customHeight="1" x14ac:dyDescent="0.15">
      <c r="A93" s="27">
        <v>17</v>
      </c>
      <c r="B93" s="571" t="s">
        <v>673</v>
      </c>
      <c r="C93" s="489" t="str">
        <f>Interview!C292</f>
        <v>Are penetration tests planned and categorized for all products?</v>
      </c>
      <c r="D93" s="490"/>
      <c r="E93" s="30" t="str">
        <f>Interview!E292</f>
        <v>Yes, a small percentage are/do</v>
      </c>
      <c r="F93" s="147">
        <v>17</v>
      </c>
      <c r="G93" s="266">
        <f>IFERROR(VLOOKUP(E93,AnswerCTBL,2,FALSE),0)</f>
        <v>0.2</v>
      </c>
      <c r="H93" s="263">
        <f>IFERROR(AVERAGE(G93,G94,G95,G96),0)</f>
        <v>0.2</v>
      </c>
      <c r="I93" s="190"/>
      <c r="J93" s="163" t="s">
        <v>490</v>
      </c>
      <c r="K93" s="266">
        <f>IFERROR(VLOOKUP(J93,AnswerCTBL,2,FALSE),0)</f>
        <v>0.2</v>
      </c>
      <c r="L93" s="263">
        <f>IFERROR(AVERAGE(K93,K94,K95,K96),0)</f>
        <v>0.2</v>
      </c>
      <c r="M93" s="167"/>
      <c r="N93" s="163" t="s">
        <v>491</v>
      </c>
      <c r="O93" s="266">
        <f>IFERROR(VLOOKUP(N93,AnswerCTBL,2,FALSE),0)</f>
        <v>0.5</v>
      </c>
      <c r="P93" s="263">
        <f>IFERROR(AVERAGE(O93,O94,O95,O96),0)</f>
        <v>0.35</v>
      </c>
      <c r="Q93" s="167"/>
      <c r="R93" s="163" t="s">
        <v>491</v>
      </c>
      <c r="S93" s="266">
        <f>IFERROR(VLOOKUP(R93,AnswerCTBL,2,FALSE),0)</f>
        <v>0.5</v>
      </c>
      <c r="T93" s="263">
        <f>IFERROR(AVERAGE(S93,S94,S95,S96),0)</f>
        <v>0.5</v>
      </c>
      <c r="U93" s="167"/>
      <c r="V93" s="163" t="s">
        <v>492</v>
      </c>
      <c r="W93" s="266">
        <f>IFERROR(VLOOKUP(V93,AnswerCTBL,2,FALSE),0)</f>
        <v>1</v>
      </c>
      <c r="X93" s="263">
        <f>IFERROR(AVERAGE(W93,W94,W95,W96),0)</f>
        <v>1</v>
      </c>
      <c r="Y93" s="167"/>
    </row>
    <row r="94" spans="1:25" ht="12.75" customHeight="1" x14ac:dyDescent="0.15">
      <c r="B94" s="603"/>
      <c r="C94" s="609" t="str">
        <f>Interview!C297</f>
        <v>Are external security reports reviewed?</v>
      </c>
      <c r="D94" s="492"/>
      <c r="E94" s="30" t="str">
        <f>Interview!E297</f>
        <v>Yes, we did it once</v>
      </c>
      <c r="F94" s="321"/>
      <c r="G94" s="267">
        <f>IFERROR(VLOOKUP(E94,AnswerDTBL,2,FALSE),0)</f>
        <v>0.2</v>
      </c>
      <c r="H94" s="305"/>
      <c r="I94" s="317"/>
      <c r="J94" s="164" t="s">
        <v>425</v>
      </c>
      <c r="K94" s="267">
        <f>IFERROR(VLOOKUP(J94,AnswerDTBL,2,FALSE),0)</f>
        <v>0.2</v>
      </c>
      <c r="L94" s="305"/>
      <c r="M94" s="167"/>
      <c r="N94" s="164" t="s">
        <v>426</v>
      </c>
      <c r="O94" s="267">
        <f>IFERROR(VLOOKUP(N94,AnswerDTBL,2,FALSE),0)</f>
        <v>0.5</v>
      </c>
      <c r="P94" s="305"/>
      <c r="Q94" s="167"/>
      <c r="R94" s="164" t="s">
        <v>426</v>
      </c>
      <c r="S94" s="267">
        <f>IFERROR(VLOOKUP(R94,AnswerDTBL,2,FALSE),0)</f>
        <v>0.5</v>
      </c>
      <c r="T94" s="305"/>
      <c r="U94" s="167"/>
      <c r="V94" s="164" t="s">
        <v>427</v>
      </c>
      <c r="W94" s="267">
        <f>IFERROR(VLOOKUP(V94,AnswerDTBL,2,FALSE),0)</f>
        <v>1</v>
      </c>
      <c r="X94" s="305"/>
      <c r="Y94" s="167"/>
    </row>
    <row r="95" spans="1:25" ht="12.75" customHeight="1" x14ac:dyDescent="0.15">
      <c r="B95" s="604"/>
      <c r="C95" s="610" t="str">
        <f>Interview!C302</f>
        <v>Is special staff trained or are external certified testers employed?</v>
      </c>
      <c r="D95" s="602"/>
      <c r="E95" s="287" t="str">
        <f>Interview!E302</f>
        <v>Yes, a small percentage are/do</v>
      </c>
      <c r="F95" s="314"/>
      <c r="G95" s="267">
        <f>IFERROR(VLOOKUP(E95,AnswerCTBL,2,FALSE),0)</f>
        <v>0.2</v>
      </c>
      <c r="H95" s="305"/>
      <c r="I95" s="317"/>
      <c r="J95" s="164" t="s">
        <v>490</v>
      </c>
      <c r="K95" s="267">
        <f>IFERROR(VLOOKUP(J95,AnswerCTBL,2,FALSE),0)</f>
        <v>0.2</v>
      </c>
      <c r="L95" s="305"/>
      <c r="M95" s="167"/>
      <c r="N95" s="164" t="s">
        <v>490</v>
      </c>
      <c r="O95" s="267">
        <f>IFERROR(VLOOKUP(N95,AnswerCTBL,2,FALSE),0)</f>
        <v>0.2</v>
      </c>
      <c r="P95" s="305"/>
      <c r="Q95" s="167"/>
      <c r="R95" s="164" t="s">
        <v>491</v>
      </c>
      <c r="S95" s="267">
        <f>IFERROR(VLOOKUP(R95,AnswerCTBL,2,FALSE),0)</f>
        <v>0.5</v>
      </c>
      <c r="T95" s="305"/>
      <c r="U95" s="167"/>
      <c r="V95" s="164" t="s">
        <v>492</v>
      </c>
      <c r="W95" s="267">
        <f>IFERROR(VLOOKUP(V95,AnswerCTBL,2,FALSE),0)</f>
        <v>1</v>
      </c>
      <c r="X95" s="305"/>
      <c r="Y95" s="167"/>
    </row>
    <row r="96" spans="1:25" ht="12.75" customHeight="1" x14ac:dyDescent="0.15">
      <c r="A96" s="27">
        <v>18</v>
      </c>
      <c r="B96" s="572"/>
      <c r="C96" s="531" t="str">
        <f>Interview!C307</f>
        <v>Is the security of external SW and HW components guaranteed?</v>
      </c>
      <c r="D96" s="532"/>
      <c r="E96" s="30" t="str">
        <f>Interview!E307</f>
        <v>Yes, a small percentage are/do</v>
      </c>
      <c r="F96" s="18">
        <v>18</v>
      </c>
      <c r="G96" s="268">
        <f>IFERROR(VLOOKUP(E96,AnswerCTBL,2,FALSE),0)</f>
        <v>0.2</v>
      </c>
      <c r="H96" s="264"/>
      <c r="I96" s="190"/>
      <c r="J96" s="164" t="s">
        <v>490</v>
      </c>
      <c r="K96" s="267">
        <f>IFERROR(VLOOKUP(J96,AnswerCTBL,2,FALSE),0)</f>
        <v>0.2</v>
      </c>
      <c r="L96" s="264"/>
      <c r="M96" s="167"/>
      <c r="N96" s="164" t="s">
        <v>490</v>
      </c>
      <c r="O96" s="267">
        <f>IFERROR(VLOOKUP(N96,AnswerCTBL,2,FALSE),0)</f>
        <v>0.2</v>
      </c>
      <c r="P96" s="264"/>
      <c r="Q96" s="167"/>
      <c r="R96" s="164" t="s">
        <v>491</v>
      </c>
      <c r="S96" s="267">
        <f>IFERROR(VLOOKUP(R96,AnswerCTBL,2,FALSE),0)</f>
        <v>0.5</v>
      </c>
      <c r="T96" s="264"/>
      <c r="U96" s="167"/>
      <c r="V96" s="164" t="s">
        <v>492</v>
      </c>
      <c r="W96" s="267">
        <f>IFERROR(VLOOKUP(V96,AnswerCTBL,2,FALSE),0)</f>
        <v>1</v>
      </c>
      <c r="X96" s="264"/>
      <c r="Y96" s="167"/>
    </row>
    <row r="97" spans="1:25" ht="12.75" customHeight="1" x14ac:dyDescent="0.15">
      <c r="B97" s="452"/>
      <c r="C97" s="453"/>
      <c r="D97" s="453"/>
      <c r="E97" s="453"/>
      <c r="F97" s="453"/>
      <c r="G97" s="453"/>
      <c r="H97" s="454"/>
      <c r="I97" s="190"/>
      <c r="J97" s="165"/>
      <c r="K97" s="154"/>
      <c r="L97" s="154"/>
      <c r="M97" s="170"/>
      <c r="N97" s="165"/>
      <c r="O97" s="154"/>
      <c r="P97" s="154"/>
      <c r="Q97" s="170"/>
      <c r="R97" s="165"/>
      <c r="S97" s="154"/>
      <c r="T97" s="154"/>
      <c r="U97" s="170"/>
      <c r="V97" s="165"/>
      <c r="W97" s="154"/>
      <c r="X97" s="154"/>
      <c r="Y97" s="170"/>
    </row>
    <row r="98" spans="1:25" ht="12.75" customHeight="1" x14ac:dyDescent="0.15">
      <c r="A98" s="27">
        <v>19</v>
      </c>
      <c r="B98" s="571" t="s">
        <v>674</v>
      </c>
      <c r="C98" s="489" t="str">
        <f>Interview!C314</f>
        <v>Can products be tested hardware independently?</v>
      </c>
      <c r="D98" s="490"/>
      <c r="E98" s="30" t="str">
        <f>Interview!E314</f>
        <v>Yes, a small percentage are/do</v>
      </c>
      <c r="F98" s="147">
        <v>19</v>
      </c>
      <c r="G98" s="266">
        <f>IFERROR(VLOOKUP(E98,AnswerCTBL,2,FALSE),0)</f>
        <v>0.2</v>
      </c>
      <c r="H98" s="263">
        <f>IFERROR(AVERAGE(G98,G99,G100,G101),0)</f>
        <v>0.2</v>
      </c>
      <c r="I98" s="190"/>
      <c r="J98" s="164" t="s">
        <v>490</v>
      </c>
      <c r="K98" s="266">
        <f>IFERROR(VLOOKUP(J98,AnswerCTBL,2,FALSE),0)</f>
        <v>0.2</v>
      </c>
      <c r="L98" s="263">
        <f>IFERROR(AVERAGE(K98,K99,K100,K101),0)</f>
        <v>0.2</v>
      </c>
      <c r="M98" s="167"/>
      <c r="N98" s="164" t="s">
        <v>491</v>
      </c>
      <c r="O98" s="266">
        <f>IFERROR(VLOOKUP(N98,AnswerCTBL,2,FALSE),0)</f>
        <v>0.5</v>
      </c>
      <c r="P98" s="263">
        <f>IFERROR(AVERAGE(O98,O99,O100,O101),0)</f>
        <v>0.5</v>
      </c>
      <c r="Q98" s="167"/>
      <c r="R98" s="164" t="s">
        <v>491</v>
      </c>
      <c r="S98" s="266">
        <f>IFERROR(VLOOKUP(R98,AnswerCTBL,2,FALSE),0)</f>
        <v>0.5</v>
      </c>
      <c r="T98" s="263">
        <f>IFERROR(AVERAGE(S98,S99,S100,S101),0)</f>
        <v>0.5</v>
      </c>
      <c r="U98" s="167"/>
      <c r="V98" s="164" t="s">
        <v>492</v>
      </c>
      <c r="W98" s="266">
        <f>IFERROR(VLOOKUP(V98,AnswerCTBL,2,FALSE),0)</f>
        <v>1</v>
      </c>
      <c r="X98" s="263">
        <f>IFERROR(AVERAGE(W98,W99,W100,W101),0)</f>
        <v>1</v>
      </c>
      <c r="Y98" s="167"/>
    </row>
    <row r="99" spans="1:25" ht="12.75" customHeight="1" x14ac:dyDescent="0.15">
      <c r="B99" s="608"/>
      <c r="C99" s="610" t="str">
        <f>Interview!C318</f>
        <v>Can products be updated subsequently after rollout?</v>
      </c>
      <c r="D99" s="492"/>
      <c r="E99" s="278" t="str">
        <f>Interview!E318</f>
        <v>Yes, a small percentage are/do</v>
      </c>
      <c r="F99" s="316"/>
      <c r="G99" s="267">
        <f>IFERROR(VLOOKUP(E99,AnswerCTBL,2,FALSE),0)</f>
        <v>0.2</v>
      </c>
      <c r="H99" s="305"/>
      <c r="I99" s="313"/>
      <c r="J99" s="164" t="s">
        <v>490</v>
      </c>
      <c r="K99" s="267">
        <f>IFERROR(VLOOKUP(J99,AnswerCTBL,2,FALSE),0)</f>
        <v>0.2</v>
      </c>
      <c r="L99" s="305"/>
      <c r="M99" s="167"/>
      <c r="N99" s="164" t="s">
        <v>426</v>
      </c>
      <c r="O99" s="267">
        <f>IFERROR(VLOOKUP(N99,AnswerDTBL,2,FALSE),0)</f>
        <v>0.5</v>
      </c>
      <c r="P99" s="305"/>
      <c r="Q99" s="167"/>
      <c r="R99" s="164" t="s">
        <v>491</v>
      </c>
      <c r="S99" s="267">
        <f>IFERROR(VLOOKUP(R99,AnswerCTBL,2,FALSE),0)</f>
        <v>0.5</v>
      </c>
      <c r="T99" s="305"/>
      <c r="U99" s="167"/>
      <c r="V99" s="164" t="s">
        <v>492</v>
      </c>
      <c r="W99" s="267">
        <f>IFERROR(VLOOKUP(V99,AnswerCTBL,2,FALSE),0)</f>
        <v>1</v>
      </c>
      <c r="X99" s="305"/>
      <c r="Y99" s="167"/>
    </row>
    <row r="100" spans="1:25" ht="12.75" customHeight="1" x14ac:dyDescent="0.15">
      <c r="B100" s="608"/>
      <c r="C100" s="610" t="str">
        <f>Interview!C324</f>
        <v>Can results from penetration tests be reused?</v>
      </c>
      <c r="D100" s="602"/>
      <c r="E100" s="319" t="str">
        <f>Interview!E324</f>
        <v>Yes, a small percentage are/do</v>
      </c>
      <c r="F100" s="318"/>
      <c r="G100" s="267">
        <f>IFERROR(VLOOKUP(E100,AnswerCTBL,2,FALSE),0)</f>
        <v>0.2</v>
      </c>
      <c r="H100" s="305"/>
      <c r="I100" s="313"/>
      <c r="J100" s="164" t="s">
        <v>490</v>
      </c>
      <c r="K100" s="267">
        <f>IFERROR(VLOOKUP(J100,AnswerCTBL,2,FALSE),0)</f>
        <v>0.2</v>
      </c>
      <c r="L100" s="305"/>
      <c r="M100" s="167"/>
      <c r="N100" s="164" t="s">
        <v>491</v>
      </c>
      <c r="O100" s="267">
        <f>IFERROR(VLOOKUP(N100,AnswerCTBL,2,FALSE),0)</f>
        <v>0.5</v>
      </c>
      <c r="P100" s="305"/>
      <c r="Q100" s="167"/>
      <c r="R100" s="164" t="s">
        <v>491</v>
      </c>
      <c r="S100" s="267">
        <f>IFERROR(VLOOKUP(R100,AnswerCTBL,2,FALSE),0)</f>
        <v>0.5</v>
      </c>
      <c r="T100" s="305"/>
      <c r="U100" s="167"/>
      <c r="V100" s="164" t="s">
        <v>492</v>
      </c>
      <c r="W100" s="267">
        <f>IFERROR(VLOOKUP(V100,AnswerCTBL,2,FALSE),0)</f>
        <v>1</v>
      </c>
      <c r="X100" s="305"/>
      <c r="Y100" s="167"/>
    </row>
    <row r="101" spans="1:25" ht="12.75" customHeight="1" x14ac:dyDescent="0.15">
      <c r="A101" s="27">
        <v>20</v>
      </c>
      <c r="B101" s="572"/>
      <c r="C101" s="531" t="str">
        <f>Interview!C328</f>
        <v>Is security already implemented into the lifecycle?</v>
      </c>
      <c r="D101" s="532"/>
      <c r="E101" s="31" t="str">
        <f>Interview!E328</f>
        <v>Yes, localized to business areas</v>
      </c>
      <c r="F101" s="145">
        <v>20</v>
      </c>
      <c r="G101" s="267">
        <f>IFERROR(VLOOKUP(E101,AnswerGTBL,2,FALSE),0)</f>
        <v>0.2</v>
      </c>
      <c r="H101" s="264"/>
      <c r="I101" s="192"/>
      <c r="J101" s="326" t="s">
        <v>441</v>
      </c>
      <c r="K101" s="267">
        <f>IFERROR(VLOOKUP(J101,AnswerGTBL,2,FALSE),0)</f>
        <v>0.2</v>
      </c>
      <c r="L101" s="264"/>
      <c r="M101" s="167"/>
      <c r="N101" s="326" t="s">
        <v>443</v>
      </c>
      <c r="O101" s="267">
        <f>IFERROR(VLOOKUP(N101,AnswerGTBL,2,FALSE),0)</f>
        <v>0.5</v>
      </c>
      <c r="P101" s="264"/>
      <c r="Q101" s="167"/>
      <c r="R101" s="326" t="s">
        <v>443</v>
      </c>
      <c r="S101" s="267">
        <f>IFERROR(VLOOKUP(R101,AnswerGTBL,2,FALSE),0)</f>
        <v>0.5</v>
      </c>
      <c r="T101" s="264"/>
      <c r="U101" s="167"/>
      <c r="V101" s="326" t="s">
        <v>442</v>
      </c>
      <c r="W101" s="267">
        <f>IFERROR(VLOOKUP(V101,AnswerGTBL,2,FALSE),0)</f>
        <v>1</v>
      </c>
      <c r="X101" s="264"/>
      <c r="Y101" s="167"/>
    </row>
    <row r="102" spans="1:25" ht="12.75" customHeight="1" x14ac:dyDescent="0.15">
      <c r="A102"/>
      <c r="B102" s="421" t="s">
        <v>222</v>
      </c>
      <c r="C102" s="421"/>
      <c r="D102" s="421"/>
      <c r="E102" s="421" t="s">
        <v>460</v>
      </c>
      <c r="F102" s="421"/>
      <c r="G102" s="421"/>
      <c r="H102" s="421"/>
      <c r="I102" s="421"/>
      <c r="J102" s="515" t="s">
        <v>459</v>
      </c>
      <c r="K102" s="421"/>
      <c r="L102" s="421"/>
      <c r="M102" s="516"/>
      <c r="N102" s="515" t="s">
        <v>461</v>
      </c>
      <c r="O102" s="421"/>
      <c r="P102" s="421"/>
      <c r="Q102" s="516"/>
      <c r="R102" s="515" t="s">
        <v>462</v>
      </c>
      <c r="S102" s="421"/>
      <c r="T102" s="421"/>
      <c r="U102" s="516"/>
      <c r="V102" s="515" t="s">
        <v>463</v>
      </c>
      <c r="W102" s="421"/>
      <c r="X102" s="421"/>
      <c r="Y102" s="516"/>
    </row>
    <row r="103" spans="1:25" ht="12.75" customHeight="1" x14ac:dyDescent="0.15">
      <c r="A103"/>
      <c r="B103" s="464" t="s">
        <v>223</v>
      </c>
      <c r="C103" s="465"/>
      <c r="D103" s="466"/>
      <c r="E103" s="81" t="s">
        <v>371</v>
      </c>
      <c r="F103" s="81"/>
      <c r="G103" s="81"/>
      <c r="H103" s="123"/>
      <c r="I103" s="159" t="s">
        <v>368</v>
      </c>
      <c r="J103" s="174" t="s">
        <v>371</v>
      </c>
      <c r="K103" s="81"/>
      <c r="L103" s="123"/>
      <c r="M103" s="175" t="s">
        <v>368</v>
      </c>
      <c r="N103" s="174" t="s">
        <v>371</v>
      </c>
      <c r="O103" s="81"/>
      <c r="P103" s="123"/>
      <c r="Q103" s="175" t="s">
        <v>368</v>
      </c>
      <c r="R103" s="174" t="s">
        <v>371</v>
      </c>
      <c r="S103" s="81"/>
      <c r="T103" s="123"/>
      <c r="U103" s="175" t="s">
        <v>368</v>
      </c>
      <c r="V103" s="174" t="s">
        <v>371</v>
      </c>
      <c r="W103" s="81"/>
      <c r="X103" s="123"/>
      <c r="Y103" s="175" t="s">
        <v>368</v>
      </c>
    </row>
    <row r="104" spans="1:25" ht="12.75" customHeight="1" x14ac:dyDescent="0.15">
      <c r="A104"/>
      <c r="B104" s="565" t="s">
        <v>224</v>
      </c>
      <c r="C104" s="498" t="str">
        <f>Interview!C336</f>
        <v>Do project teams document the attack perimeter of software designs?</v>
      </c>
      <c r="D104" s="499"/>
      <c r="E104" s="146" t="str">
        <f>Interview!E336</f>
        <v>No</v>
      </c>
      <c r="F104" s="18">
        <v>1</v>
      </c>
      <c r="G104" s="18">
        <f>IFERROR(VLOOKUP(E104,AnswerCTBL,2,FALSE),0)</f>
        <v>0</v>
      </c>
      <c r="H104" s="153">
        <f>IFERROR(AVERAGE(G104,G105),0)</f>
        <v>0.1</v>
      </c>
      <c r="I104" s="511">
        <f>SUM(H104,H107,H110)</f>
        <v>0.4</v>
      </c>
      <c r="J104" s="163"/>
      <c r="K104" s="266">
        <f>IFERROR(VLOOKUP(J104,AnswerCTBL,2,FALSE),0)</f>
        <v>0</v>
      </c>
      <c r="L104" s="263">
        <f>IFERROR(AVERAGE(K104,K105),0)</f>
        <v>0</v>
      </c>
      <c r="M104" s="500">
        <f>SUM(L104,L107,L110)</f>
        <v>0</v>
      </c>
      <c r="N104" s="163"/>
      <c r="O104" s="266">
        <f>IFERROR(VLOOKUP(N104,AnswerCTBL,2,FALSE),0)</f>
        <v>0</v>
      </c>
      <c r="P104" s="263">
        <f>IFERROR(AVERAGE(O104,O105),0)</f>
        <v>0</v>
      </c>
      <c r="Q104" s="500">
        <f>SUM(P104,P107,P110)</f>
        <v>0</v>
      </c>
      <c r="R104" s="163"/>
      <c r="S104" s="266">
        <f>IFERROR(VLOOKUP(R104,AnswerCTBL,2,FALSE),0)</f>
        <v>0</v>
      </c>
      <c r="T104" s="263">
        <f>IFERROR(AVERAGE(S104,S105),0)</f>
        <v>0</v>
      </c>
      <c r="U104" s="500">
        <f>SUM(T104,T107,T110)</f>
        <v>0</v>
      </c>
      <c r="V104" s="163" t="s">
        <v>492</v>
      </c>
      <c r="W104" s="18">
        <f>IFERROR(VLOOKUP(V104,AnswerCTBL,2,FALSE),0)</f>
        <v>1</v>
      </c>
      <c r="X104" s="104">
        <f>IFERROR(AVERAGE(W104,W105),0)</f>
        <v>0.5</v>
      </c>
      <c r="Y104" s="500">
        <f>SUM(X104,X107,X110)</f>
        <v>1.5</v>
      </c>
    </row>
    <row r="105" spans="1:25" ht="12.75" customHeight="1" x14ac:dyDescent="0.15">
      <c r="A105"/>
      <c r="B105" s="555"/>
      <c r="C105" s="531" t="str">
        <f>Interview!C344</f>
        <v>Do project teams check software designs against known security risks?</v>
      </c>
      <c r="D105" s="532"/>
      <c r="E105" s="30" t="str">
        <f>Interview!E344</f>
        <v>Yes, a small percentage are/do</v>
      </c>
      <c r="F105" s="18">
        <v>2</v>
      </c>
      <c r="G105" s="18">
        <f>IFERROR(VLOOKUP(E105,AnswerCTBL,2,FALSE),0)</f>
        <v>0.2</v>
      </c>
      <c r="H105" s="153"/>
      <c r="I105" s="512"/>
      <c r="J105" s="164"/>
      <c r="K105" s="267">
        <f>IFERROR(VLOOKUP(J105,AnswerCTBL,2,FALSE),0)</f>
        <v>0</v>
      </c>
      <c r="L105" s="264"/>
      <c r="M105" s="501"/>
      <c r="N105" s="164"/>
      <c r="O105" s="267">
        <f>IFERROR(VLOOKUP(N105,AnswerCTBL,2,FALSE),0)</f>
        <v>0</v>
      </c>
      <c r="P105" s="264"/>
      <c r="Q105" s="501"/>
      <c r="R105" s="164"/>
      <c r="S105" s="267">
        <f>IFERROR(VLOOKUP(R105,AnswerCTBL,2,FALSE),0)</f>
        <v>0</v>
      </c>
      <c r="T105" s="264"/>
      <c r="U105" s="501"/>
      <c r="V105" s="164"/>
      <c r="W105" s="18">
        <f>IFERROR(VLOOKUP(V105,AnswerCTBL,2,FALSE),0)</f>
        <v>0</v>
      </c>
      <c r="X105" s="104"/>
      <c r="Y105" s="501"/>
    </row>
    <row r="106" spans="1:25" ht="12.75" customHeight="1" x14ac:dyDescent="0.15">
      <c r="A106"/>
      <c r="B106" s="452"/>
      <c r="C106" s="453"/>
      <c r="D106" s="453"/>
      <c r="E106" s="453"/>
      <c r="F106" s="453"/>
      <c r="G106" s="453"/>
      <c r="H106" s="453"/>
      <c r="I106" s="190"/>
      <c r="J106" s="165"/>
      <c r="K106" s="154"/>
      <c r="L106" s="154"/>
      <c r="M106" s="170"/>
      <c r="N106" s="165"/>
      <c r="O106" s="154"/>
      <c r="P106" s="154"/>
      <c r="Q106" s="170"/>
      <c r="R106" s="165"/>
      <c r="S106" s="154"/>
      <c r="T106" s="154"/>
      <c r="U106" s="170"/>
      <c r="V106" s="165"/>
      <c r="W106" s="154"/>
      <c r="X106" s="154"/>
      <c r="Y106" s="170"/>
    </row>
    <row r="107" spans="1:25" ht="12.75" customHeight="1" x14ac:dyDescent="0.15">
      <c r="A107"/>
      <c r="B107" s="554" t="s">
        <v>237</v>
      </c>
      <c r="C107" s="489" t="str">
        <f>Interview!C351</f>
        <v>Do project teams specifically analyze design elements for security mechanisms?</v>
      </c>
      <c r="D107" s="490"/>
      <c r="E107" s="30" t="str">
        <f>Interview!E351</f>
        <v>Yes, a small percentage are/do</v>
      </c>
      <c r="F107" s="18">
        <v>3</v>
      </c>
      <c r="G107" s="18">
        <f>IFERROR(VLOOKUP(E107,AnswerCTBL,2,FALSE),0)</f>
        <v>0.2</v>
      </c>
      <c r="H107" s="153">
        <f>IFERROR(AVERAGE(G107,G108),0)</f>
        <v>0.1</v>
      </c>
      <c r="I107" s="190"/>
      <c r="J107" s="163"/>
      <c r="K107" s="266">
        <f>IFERROR(VLOOKUP(J107,AnswerCTBL,2,FALSE),0)</f>
        <v>0</v>
      </c>
      <c r="L107" s="263">
        <f>IFERROR(AVERAGE(K107,K108),0)</f>
        <v>0</v>
      </c>
      <c r="M107" s="167"/>
      <c r="N107" s="163"/>
      <c r="O107" s="18">
        <f>IFERROR(VLOOKUP(N107,AnswerCTBL,2,FALSE),0)</f>
        <v>0</v>
      </c>
      <c r="P107" s="104">
        <f>IFERROR(AVERAGE(O107,O108),0)</f>
        <v>0</v>
      </c>
      <c r="Q107" s="167"/>
      <c r="R107" s="163"/>
      <c r="S107" s="266">
        <f>IFERROR(VLOOKUP(R107,AnswerCTBL,2,FALSE),0)</f>
        <v>0</v>
      </c>
      <c r="T107" s="263">
        <f>IFERROR(AVERAGE(S107,S108),0)</f>
        <v>0</v>
      </c>
      <c r="U107" s="167"/>
      <c r="V107" s="163" t="s">
        <v>492</v>
      </c>
      <c r="W107" s="18">
        <f>IFERROR(VLOOKUP(V107,AnswerCTBL,2,FALSE),0)</f>
        <v>1</v>
      </c>
      <c r="X107" s="104">
        <f>IFERROR(AVERAGE(W107,W108),0)</f>
        <v>0.5</v>
      </c>
      <c r="Y107" s="167"/>
    </row>
    <row r="108" spans="1:25" ht="12.75" customHeight="1" x14ac:dyDescent="0.15">
      <c r="A108"/>
      <c r="B108" s="555"/>
      <c r="C108" s="531" t="str">
        <f>Interview!C356</f>
        <v>Are project stakeholders aware of how to obtain a formal secure design review?</v>
      </c>
      <c r="D108" s="532"/>
      <c r="E108" s="30" t="str">
        <f>Interview!E356</f>
        <v>No</v>
      </c>
      <c r="F108" s="18">
        <v>4</v>
      </c>
      <c r="G108" s="18">
        <f>IFERROR(VLOOKUP(E108,AnswerBTBL,2,FALSE),0)</f>
        <v>0</v>
      </c>
      <c r="H108" s="153"/>
      <c r="I108" s="190"/>
      <c r="J108" s="164"/>
      <c r="K108" s="267">
        <f>IFERROR(VLOOKUP(J108,AnswerBTBL,2,FALSE),0)</f>
        <v>0</v>
      </c>
      <c r="L108" s="264"/>
      <c r="M108" s="167"/>
      <c r="N108" s="164"/>
      <c r="O108" s="18">
        <f>IFERROR(VLOOKUP(N108,AnswerBTBL,2,FALSE),0)</f>
        <v>0</v>
      </c>
      <c r="P108" s="104"/>
      <c r="Q108" s="167"/>
      <c r="R108" s="164"/>
      <c r="S108" s="267">
        <f>IFERROR(VLOOKUP(R108,AnswerBTBL,2,FALSE),0)</f>
        <v>0</v>
      </c>
      <c r="T108" s="264"/>
      <c r="U108" s="167"/>
      <c r="V108" s="164"/>
      <c r="W108" s="18">
        <f>IFERROR(VLOOKUP(V108,AnswerBTBL,2,FALSE),0)</f>
        <v>0</v>
      </c>
      <c r="X108" s="104"/>
      <c r="Y108" s="167"/>
    </row>
    <row r="109" spans="1:25" ht="12.75" customHeight="1" x14ac:dyDescent="0.15">
      <c r="A109"/>
      <c r="B109" s="452"/>
      <c r="C109" s="453"/>
      <c r="D109" s="453"/>
      <c r="E109" s="453"/>
      <c r="F109" s="453"/>
      <c r="G109" s="453"/>
      <c r="H109" s="453"/>
      <c r="I109" s="190"/>
      <c r="J109" s="165"/>
      <c r="K109" s="154"/>
      <c r="L109" s="154"/>
      <c r="M109" s="170"/>
      <c r="N109" s="165"/>
      <c r="O109" s="154"/>
      <c r="P109" s="154"/>
      <c r="Q109" s="170"/>
      <c r="R109" s="165"/>
      <c r="S109" s="154"/>
      <c r="T109" s="154"/>
      <c r="U109" s="170"/>
      <c r="V109" s="165"/>
      <c r="W109" s="154"/>
      <c r="X109" s="154"/>
      <c r="Y109" s="170"/>
    </row>
    <row r="110" spans="1:25" ht="12.75" customHeight="1" x14ac:dyDescent="0.15">
      <c r="A110"/>
      <c r="B110" s="554" t="s">
        <v>244</v>
      </c>
      <c r="C110" s="489" t="str">
        <f>Interview!C362</f>
        <v>Does the secure design review process incorporate detailed data-level analysis?</v>
      </c>
      <c r="D110" s="490"/>
      <c r="E110" s="30" t="str">
        <f>Interview!E362</f>
        <v>Yes, a small percentage are/do</v>
      </c>
      <c r="F110" s="18">
        <v>5</v>
      </c>
      <c r="G110" s="18">
        <f>IFERROR(VLOOKUP(E110,AnswerCTBL,2,FALSE),0)</f>
        <v>0.2</v>
      </c>
      <c r="H110" s="153">
        <f>IFERROR(AVERAGE(G110,G111),0)</f>
        <v>0.2</v>
      </c>
      <c r="I110" s="190"/>
      <c r="J110" s="163"/>
      <c r="K110" s="266">
        <f>IFERROR(VLOOKUP(J110,AnswerCTBL,2,FALSE),0)</f>
        <v>0</v>
      </c>
      <c r="L110" s="263">
        <f>IFERROR(AVERAGE(K110,K111),0)</f>
        <v>0</v>
      </c>
      <c r="M110" s="167"/>
      <c r="N110" s="163"/>
      <c r="O110" s="18">
        <f>IFERROR(VLOOKUP(N110,AnswerCTBL,2,FALSE),0)</f>
        <v>0</v>
      </c>
      <c r="P110" s="104">
        <f>IFERROR(AVERAGE(O110,O111),0)</f>
        <v>0</v>
      </c>
      <c r="Q110" s="167"/>
      <c r="R110" s="163"/>
      <c r="S110" s="266">
        <f>IFERROR(VLOOKUP(R110,AnswerCTBL,2,FALSE),0)</f>
        <v>0</v>
      </c>
      <c r="T110" s="263">
        <f>IFERROR(AVERAGE(S110,S111),0)</f>
        <v>0</v>
      </c>
      <c r="U110" s="167"/>
      <c r="V110" s="163"/>
      <c r="W110" s="18">
        <f>IFERROR(VLOOKUP(V110,AnswerCTBL,2,FALSE),0)</f>
        <v>0</v>
      </c>
      <c r="X110" s="104">
        <f>IFERROR(AVERAGE(W110,W111),0)</f>
        <v>0.5</v>
      </c>
      <c r="Y110" s="167"/>
    </row>
    <row r="111" spans="1:25" ht="12.75" customHeight="1" x14ac:dyDescent="0.15">
      <c r="A111"/>
      <c r="B111" s="555"/>
      <c r="C111" s="531" t="str">
        <f>Interview!C367</f>
        <v>Does a minimum security baseline exist for secure design review results?</v>
      </c>
      <c r="D111" s="532"/>
      <c r="E111" s="30" t="str">
        <f>Interview!E367</f>
        <v>Yes, teams write/run their own</v>
      </c>
      <c r="F111" s="18">
        <v>6</v>
      </c>
      <c r="G111" s="18">
        <f>IFERROR(VLOOKUP(E111,AnswerFTBL,2,FALSE),0)</f>
        <v>0.2</v>
      </c>
      <c r="H111" s="153"/>
      <c r="I111" s="190"/>
      <c r="J111" s="164"/>
      <c r="K111" s="267">
        <f>IFERROR(VLOOKUP(J111,AnswerFTBL,2,FALSE),0)</f>
        <v>0</v>
      </c>
      <c r="L111" s="264"/>
      <c r="M111" s="167"/>
      <c r="N111" s="164"/>
      <c r="O111" s="18">
        <f>IFERROR(VLOOKUP(N111,AnswerFTBL,2,FALSE),0)</f>
        <v>0</v>
      </c>
      <c r="P111" s="104"/>
      <c r="Q111" s="167"/>
      <c r="R111" s="164"/>
      <c r="S111" s="267">
        <f>IFERROR(VLOOKUP(R111,AnswerFTBL,2,FALSE),0)</f>
        <v>0</v>
      </c>
      <c r="T111" s="264"/>
      <c r="U111" s="167"/>
      <c r="V111" s="164" t="s">
        <v>431</v>
      </c>
      <c r="W111" s="18">
        <f>IFERROR(VLOOKUP(V111,AnswerFTBL,2,FALSE),0)</f>
        <v>1</v>
      </c>
      <c r="X111" s="104"/>
      <c r="Y111" s="167"/>
    </row>
    <row r="112" spans="1:25" ht="12.75" customHeight="1" x14ac:dyDescent="0.15">
      <c r="A112"/>
      <c r="B112" s="556" t="s">
        <v>381</v>
      </c>
      <c r="C112" s="557"/>
      <c r="D112" s="558"/>
      <c r="E112" s="139" t="s">
        <v>371</v>
      </c>
      <c r="F112" s="139"/>
      <c r="G112" s="139"/>
      <c r="H112" s="188"/>
      <c r="I112" s="194" t="s">
        <v>368</v>
      </c>
      <c r="J112" s="176" t="s">
        <v>371</v>
      </c>
      <c r="K112" s="139"/>
      <c r="L112" s="140"/>
      <c r="M112" s="175" t="s">
        <v>368</v>
      </c>
      <c r="N112" s="176" t="s">
        <v>371</v>
      </c>
      <c r="O112" s="139"/>
      <c r="P112" s="140"/>
      <c r="Q112" s="175" t="s">
        <v>368</v>
      </c>
      <c r="R112" s="176" t="s">
        <v>371</v>
      </c>
      <c r="S112" s="139"/>
      <c r="T112" s="140"/>
      <c r="U112" s="175" t="s">
        <v>368</v>
      </c>
      <c r="V112" s="176" t="s">
        <v>371</v>
      </c>
      <c r="W112" s="139"/>
      <c r="X112" s="140"/>
      <c r="Y112" s="175" t="s">
        <v>368</v>
      </c>
    </row>
    <row r="113" spans="1:25" ht="12.75" customHeight="1" x14ac:dyDescent="0.15">
      <c r="A113"/>
      <c r="B113" s="611" t="s">
        <v>378</v>
      </c>
      <c r="C113" s="562" t="str">
        <f>Interview!C374</f>
        <v>Do project teams have review checklists based on common security related problems?</v>
      </c>
      <c r="D113" s="490"/>
      <c r="E113" s="149" t="str">
        <f>Interview!E374</f>
        <v>Yes, localized to business areas</v>
      </c>
      <c r="F113" s="148">
        <v>7</v>
      </c>
      <c r="G113" s="18">
        <f>IFERROR(VLOOKUP(E113,AnswerGTBL,2,FALSE),0)</f>
        <v>0.2</v>
      </c>
      <c r="H113" s="153">
        <f>IFERROR(AVERAGE(G113,G114),0)</f>
        <v>0.2</v>
      </c>
      <c r="I113" s="511">
        <f>SUM(H113,H116,H119)</f>
        <v>0.5</v>
      </c>
      <c r="J113" s="163"/>
      <c r="K113" s="266">
        <f>IFERROR(VLOOKUP(J113,AnswerGTBL,2,FALSE),0)</f>
        <v>0</v>
      </c>
      <c r="L113" s="263">
        <f>IFERROR(AVERAGE(K113,K114),0)</f>
        <v>0</v>
      </c>
      <c r="M113" s="500">
        <f>SUM(L113,L116,L119)</f>
        <v>0</v>
      </c>
      <c r="N113" s="163"/>
      <c r="O113" s="18">
        <f>IFERROR(VLOOKUP(N113,AnswerGTBL,2,FALSE),0)</f>
        <v>0</v>
      </c>
      <c r="P113" s="104">
        <f>IFERROR(AVERAGE(O113,O114),0)</f>
        <v>0</v>
      </c>
      <c r="Q113" s="500">
        <f>SUM(P113,P116,P119)</f>
        <v>0</v>
      </c>
      <c r="R113" s="163"/>
      <c r="S113" s="266">
        <f>IFERROR(VLOOKUP(R113,AnswerGTBL,2,FALSE),0)</f>
        <v>0</v>
      </c>
      <c r="T113" s="263">
        <f>IFERROR(AVERAGE(S113,S114),0)</f>
        <v>0</v>
      </c>
      <c r="U113" s="500">
        <f>SUM(T113,T116,T119)</f>
        <v>0</v>
      </c>
      <c r="V113" s="163" t="s">
        <v>442</v>
      </c>
      <c r="W113" s="18">
        <f>IFERROR(VLOOKUP(V113,AnswerGTBL,2,FALSE),0)</f>
        <v>1</v>
      </c>
      <c r="X113" s="104">
        <f>IFERROR(AVERAGE(W113,W114),0)</f>
        <v>0.75</v>
      </c>
      <c r="Y113" s="500">
        <f>SUM(X113,X116,X119)</f>
        <v>1.5</v>
      </c>
    </row>
    <row r="114" spans="1:25" ht="12.75" customHeight="1" x14ac:dyDescent="0.15">
      <c r="A114"/>
      <c r="B114" s="612"/>
      <c r="C114" s="553" t="str">
        <f>Interview!C378</f>
        <v>Do project teams review selected high-risk code?</v>
      </c>
      <c r="D114" s="532"/>
      <c r="E114" s="150" t="str">
        <f>Interview!E378</f>
        <v>Yes, a small percentage are/do</v>
      </c>
      <c r="F114" s="148">
        <v>8</v>
      </c>
      <c r="G114" s="18">
        <f>IFERROR(VLOOKUP(E114,AnswerCTBL,2,FALSE),0)</f>
        <v>0.2</v>
      </c>
      <c r="H114" s="153"/>
      <c r="I114" s="512"/>
      <c r="J114" s="164"/>
      <c r="K114" s="267">
        <f>IFERROR(VLOOKUP(J114,AnswerCTBL,2,FALSE),0)</f>
        <v>0</v>
      </c>
      <c r="L114" s="264"/>
      <c r="M114" s="501"/>
      <c r="N114" s="164"/>
      <c r="O114" s="18">
        <f>IFERROR(VLOOKUP(N114,AnswerCTBL,2,FALSE),0)</f>
        <v>0</v>
      </c>
      <c r="P114" s="104"/>
      <c r="Q114" s="501"/>
      <c r="R114" s="164"/>
      <c r="S114" s="267">
        <f>IFERROR(VLOOKUP(R114,AnswerCTBL,2,FALSE),0)</f>
        <v>0</v>
      </c>
      <c r="T114" s="264"/>
      <c r="U114" s="501"/>
      <c r="V114" s="164" t="s">
        <v>491</v>
      </c>
      <c r="W114" s="18">
        <f>IFERROR(VLOOKUP(V114,AnswerCTBL,2,FALSE),0)</f>
        <v>0.5</v>
      </c>
      <c r="X114" s="104"/>
      <c r="Y114" s="501"/>
    </row>
    <row r="115" spans="1:25" ht="12.75" customHeight="1" x14ac:dyDescent="0.15">
      <c r="A115"/>
      <c r="B115" s="452"/>
      <c r="C115" s="453"/>
      <c r="D115" s="453"/>
      <c r="E115" s="453"/>
      <c r="F115" s="453"/>
      <c r="G115" s="453"/>
      <c r="H115" s="453"/>
      <c r="I115" s="190"/>
      <c r="J115" s="165"/>
      <c r="K115" s="154"/>
      <c r="L115" s="154"/>
      <c r="M115" s="170"/>
      <c r="N115" s="165"/>
      <c r="O115" s="154"/>
      <c r="P115" s="154"/>
      <c r="Q115" s="170"/>
      <c r="R115" s="165"/>
      <c r="S115" s="154"/>
      <c r="T115" s="154"/>
      <c r="U115" s="170"/>
      <c r="V115" s="165"/>
      <c r="W115" s="154"/>
      <c r="X115" s="154"/>
      <c r="Y115" s="170"/>
    </row>
    <row r="116" spans="1:25" ht="12.75" customHeight="1" x14ac:dyDescent="0.15">
      <c r="A116"/>
      <c r="B116" s="554" t="s">
        <v>379</v>
      </c>
      <c r="C116" s="489" t="str">
        <f>Interview!C384</f>
        <v>Can project teams access automated code analysis tools to find security problems?</v>
      </c>
      <c r="D116" s="490"/>
      <c r="E116" s="30" t="str">
        <f>Interview!E384</f>
        <v>Yes, teams write/run their own</v>
      </c>
      <c r="F116" s="18">
        <v>9</v>
      </c>
      <c r="G116" s="18">
        <f>IFERROR(VLOOKUP(E116,AnswerFTBL,2,FALSE),0)</f>
        <v>0.2</v>
      </c>
      <c r="H116" s="153">
        <f>IFERROR(AVERAGE(G116,G117),0)</f>
        <v>0.1</v>
      </c>
      <c r="I116" s="190"/>
      <c r="J116" s="163"/>
      <c r="K116" s="266">
        <f>IFERROR(VLOOKUP(J116,AnswerFTBL,2,FALSE),0)</f>
        <v>0</v>
      </c>
      <c r="L116" s="263">
        <f>IFERROR(AVERAGE(K116,K117),0)</f>
        <v>0</v>
      </c>
      <c r="M116" s="167"/>
      <c r="N116" s="163"/>
      <c r="O116" s="18">
        <f>IFERROR(VLOOKUP(N116,AnswerFTBL,2,FALSE),0)</f>
        <v>0</v>
      </c>
      <c r="P116" s="104">
        <f>IFERROR(AVERAGE(O116,O117),0)</f>
        <v>0</v>
      </c>
      <c r="Q116" s="167"/>
      <c r="R116" s="163"/>
      <c r="S116" s="266">
        <f>IFERROR(VLOOKUP(R116,AnswerFTBL,2,FALSE),0)</f>
        <v>0</v>
      </c>
      <c r="T116" s="263">
        <f>IFERROR(AVERAGE(S116,S117),0)</f>
        <v>0</v>
      </c>
      <c r="U116" s="167"/>
      <c r="V116" s="163" t="s">
        <v>430</v>
      </c>
      <c r="W116" s="18">
        <f>IFERROR(VLOOKUP(V116,AnswerFTBL,2,FALSE),0)</f>
        <v>0.5</v>
      </c>
      <c r="X116" s="104">
        <f>IFERROR(AVERAGE(W116,W117),0)</f>
        <v>0.75</v>
      </c>
      <c r="Y116" s="167"/>
    </row>
    <row r="117" spans="1:25" ht="12.75" customHeight="1" x14ac:dyDescent="0.15">
      <c r="A117"/>
      <c r="B117" s="555"/>
      <c r="C117" s="531" t="str">
        <f>Interview!C388</f>
        <v>Do stakeholders consistently review results from code reviews?</v>
      </c>
      <c r="D117" s="532"/>
      <c r="E117" s="30" t="str">
        <f>Interview!E388</f>
        <v>No</v>
      </c>
      <c r="F117" s="18">
        <v>10</v>
      </c>
      <c r="G117" s="18">
        <f>IFERROR(VLOOKUP(E117,AnswerCTBL,2,FALSE),0)</f>
        <v>0</v>
      </c>
      <c r="H117" s="153"/>
      <c r="I117" s="190"/>
      <c r="J117" s="164"/>
      <c r="K117" s="267">
        <f>IFERROR(VLOOKUP(J117,AnswerCTBL,2,FALSE),0)</f>
        <v>0</v>
      </c>
      <c r="L117" s="264"/>
      <c r="M117" s="167"/>
      <c r="N117" s="164"/>
      <c r="O117" s="18">
        <f>IFERROR(VLOOKUP(N117,AnswerCTBL,2,FALSE),0)</f>
        <v>0</v>
      </c>
      <c r="P117" s="104"/>
      <c r="Q117" s="167"/>
      <c r="R117" s="164"/>
      <c r="S117" s="267">
        <f>IFERROR(VLOOKUP(R117,AnswerCTBL,2,FALSE),0)</f>
        <v>0</v>
      </c>
      <c r="T117" s="264"/>
      <c r="U117" s="167"/>
      <c r="V117" s="164" t="s">
        <v>492</v>
      </c>
      <c r="W117" s="18">
        <f>IFERROR(VLOOKUP(V117,AnswerCTBL,2,FALSE),0)</f>
        <v>1</v>
      </c>
      <c r="X117" s="104"/>
      <c r="Y117" s="167"/>
    </row>
    <row r="118" spans="1:25" ht="12.75" customHeight="1" x14ac:dyDescent="0.15">
      <c r="A118"/>
      <c r="B118" s="452"/>
      <c r="C118" s="453"/>
      <c r="D118" s="453"/>
      <c r="E118" s="453"/>
      <c r="F118" s="453"/>
      <c r="G118" s="453"/>
      <c r="H118" s="453"/>
      <c r="I118" s="190"/>
      <c r="J118" s="165"/>
      <c r="K118" s="154"/>
      <c r="L118" s="154"/>
      <c r="M118" s="170"/>
      <c r="N118" s="165"/>
      <c r="O118" s="154"/>
      <c r="P118" s="154"/>
      <c r="Q118" s="170"/>
      <c r="R118" s="165"/>
      <c r="S118" s="154"/>
      <c r="T118" s="154"/>
      <c r="U118" s="170"/>
      <c r="V118" s="165"/>
      <c r="W118" s="154"/>
      <c r="X118" s="154"/>
      <c r="Y118" s="170"/>
    </row>
    <row r="119" spans="1:25" ht="12.75" customHeight="1" x14ac:dyDescent="0.15">
      <c r="A119"/>
      <c r="B119" s="554" t="s">
        <v>380</v>
      </c>
      <c r="C119" s="489" t="str">
        <f>Interview!C393</f>
        <v>Do project teams utilize automation to check code against application-specific coding standards?</v>
      </c>
      <c r="D119" s="490"/>
      <c r="E119" s="30" t="str">
        <f>Interview!E393</f>
        <v>Yes, localized to business areas</v>
      </c>
      <c r="F119" s="18">
        <v>11</v>
      </c>
      <c r="G119" s="18">
        <f>IFERROR(VLOOKUP(E119,AnswerGTBL,2,FALSE),0)</f>
        <v>0.2</v>
      </c>
      <c r="H119" s="153">
        <f>IFERROR(AVERAGE(G119,G120),0)</f>
        <v>0.2</v>
      </c>
      <c r="I119" s="190"/>
      <c r="J119" s="163"/>
      <c r="K119" s="266">
        <f>IFERROR(VLOOKUP(J119,AnswerGTBL,2,FALSE),0)</f>
        <v>0</v>
      </c>
      <c r="L119" s="263">
        <f>IFERROR(AVERAGE(K119,K120),0)</f>
        <v>0</v>
      </c>
      <c r="M119" s="167"/>
      <c r="N119" s="163"/>
      <c r="O119" s="18">
        <f>IFERROR(VLOOKUP(N119,AnswerGTBL,2,FALSE),0)</f>
        <v>0</v>
      </c>
      <c r="P119" s="104">
        <f>IFERROR(AVERAGE(O119,O120),0)</f>
        <v>0</v>
      </c>
      <c r="Q119" s="167"/>
      <c r="R119" s="163"/>
      <c r="S119" s="266">
        <f>IFERROR(VLOOKUP(R119,AnswerGTBL,2,FALSE),0)</f>
        <v>0</v>
      </c>
      <c r="T119" s="263">
        <f>IFERROR(AVERAGE(S119,S120),0)</f>
        <v>0</v>
      </c>
      <c r="U119" s="167"/>
      <c r="V119" s="163"/>
      <c r="W119" s="18">
        <f>IFERROR(VLOOKUP(V119,AnswerGTBL,2,FALSE),0)</f>
        <v>0</v>
      </c>
      <c r="X119" s="104">
        <f>IFERROR(AVERAGE(W119,W120),0)</f>
        <v>0</v>
      </c>
      <c r="Y119" s="167"/>
    </row>
    <row r="120" spans="1:25" ht="12.75" customHeight="1" x14ac:dyDescent="0.15">
      <c r="A120"/>
      <c r="B120" s="555"/>
      <c r="C120" s="531" t="str">
        <f>Interview!C396</f>
        <v>Does a minimum security baseline exist for code review results?</v>
      </c>
      <c r="D120" s="532"/>
      <c r="E120" s="30" t="str">
        <f>Interview!E396</f>
        <v>Yes, teams write/run their own</v>
      </c>
      <c r="F120" s="18">
        <v>12</v>
      </c>
      <c r="G120" s="18">
        <f>IFERROR(VLOOKUP(E120,AnswerFTBL,2,FALSE),0)</f>
        <v>0.2</v>
      </c>
      <c r="H120" s="153"/>
      <c r="I120" s="190"/>
      <c r="J120" s="164"/>
      <c r="K120" s="267">
        <f>IFERROR(VLOOKUP(J120,AnswerFTBL,2,FALSE),0)</f>
        <v>0</v>
      </c>
      <c r="L120" s="264"/>
      <c r="M120" s="167"/>
      <c r="N120" s="164"/>
      <c r="O120" s="18">
        <f>IFERROR(VLOOKUP(N120,AnswerFTBL,2,FALSE),0)</f>
        <v>0</v>
      </c>
      <c r="P120" s="104"/>
      <c r="Q120" s="167"/>
      <c r="R120" s="164"/>
      <c r="S120" s="267">
        <f>IFERROR(VLOOKUP(R120,AnswerFTBL,2,FALSE),0)</f>
        <v>0</v>
      </c>
      <c r="T120" s="264"/>
      <c r="U120" s="167"/>
      <c r="V120" s="164"/>
      <c r="W120" s="18">
        <f>IFERROR(VLOOKUP(V120,AnswerFTBL,2,FALSE),0)</f>
        <v>0</v>
      </c>
      <c r="X120" s="104"/>
      <c r="Y120" s="167"/>
    </row>
    <row r="121" spans="1:25" ht="12.75" customHeight="1" x14ac:dyDescent="0.15">
      <c r="A121"/>
      <c r="B121" s="556" t="s">
        <v>265</v>
      </c>
      <c r="C121" s="557"/>
      <c r="D121" s="558"/>
      <c r="E121" s="139" t="s">
        <v>371</v>
      </c>
      <c r="F121" s="139"/>
      <c r="G121" s="139"/>
      <c r="H121" s="188"/>
      <c r="I121" s="194" t="s">
        <v>368</v>
      </c>
      <c r="J121" s="176" t="s">
        <v>371</v>
      </c>
      <c r="K121" s="139"/>
      <c r="L121" s="140"/>
      <c r="M121" s="175" t="s">
        <v>368</v>
      </c>
      <c r="N121" s="176" t="s">
        <v>371</v>
      </c>
      <c r="O121" s="139"/>
      <c r="P121" s="140"/>
      <c r="Q121" s="175" t="s">
        <v>368</v>
      </c>
      <c r="R121" s="176" t="s">
        <v>371</v>
      </c>
      <c r="S121" s="139"/>
      <c r="T121" s="140"/>
      <c r="U121" s="175" t="s">
        <v>368</v>
      </c>
      <c r="V121" s="176" t="s">
        <v>371</v>
      </c>
      <c r="W121" s="139"/>
      <c r="X121" s="140"/>
      <c r="Y121" s="175" t="s">
        <v>368</v>
      </c>
    </row>
    <row r="122" spans="1:25" ht="12.75" customHeight="1" x14ac:dyDescent="0.15">
      <c r="A122"/>
      <c r="B122" s="554" t="s">
        <v>266</v>
      </c>
      <c r="C122" s="489" t="str">
        <f>Interview!C401</f>
        <v>Do projects specify security testing based on defined security requirements?</v>
      </c>
      <c r="D122" s="490"/>
      <c r="E122" s="30" t="str">
        <f>Interview!E401</f>
        <v>Yes, a small percentage are/do</v>
      </c>
      <c r="F122" s="18">
        <v>13</v>
      </c>
      <c r="G122" s="18">
        <f>IFERROR(VLOOKUP(E122,AnswerCTBL,2,FALSE),0)</f>
        <v>0.2</v>
      </c>
      <c r="H122" s="153">
        <f>IFERROR(AVERAGE(G122,G123,G124),0)</f>
        <v>0.13333333333333333</v>
      </c>
      <c r="I122" s="511">
        <f>SUM(H122,H126,H129)</f>
        <v>0.43333333333333335</v>
      </c>
      <c r="J122" s="163"/>
      <c r="K122" s="266">
        <f>IFERROR(VLOOKUP(J122,AnswerCTBL,2,FALSE),0)</f>
        <v>0</v>
      </c>
      <c r="L122" s="263">
        <f>IFERROR(AVERAGE(K122,K123,K124),0)</f>
        <v>0</v>
      </c>
      <c r="M122" s="500">
        <f>SUM(L122,L126,L129)</f>
        <v>0</v>
      </c>
      <c r="N122" s="163"/>
      <c r="O122" s="18">
        <f>IFERROR(VLOOKUP(N122,AnswerCTBL,2,FALSE),0)</f>
        <v>0</v>
      </c>
      <c r="P122" s="104">
        <f>IFERROR(AVERAGE(O122,O123,O124),0)</f>
        <v>0</v>
      </c>
      <c r="Q122" s="500">
        <f>SUM(P122,P126,P129)</f>
        <v>0</v>
      </c>
      <c r="R122" s="163"/>
      <c r="S122" s="18">
        <f>IFERROR(VLOOKUP(R122,AnswerCTBL,2,FALSE),0)</f>
        <v>0</v>
      </c>
      <c r="T122" s="104">
        <f>IFERROR(AVERAGE(S122,S123,S124),0)</f>
        <v>0</v>
      </c>
      <c r="U122" s="500">
        <f>SUM(T122,T126,T129)</f>
        <v>0</v>
      </c>
      <c r="V122" s="163" t="s">
        <v>491</v>
      </c>
      <c r="W122" s="18">
        <f>IFERROR(VLOOKUP(V122,AnswerCTBL,2,FALSE),0)</f>
        <v>0.5</v>
      </c>
      <c r="X122" s="104">
        <f>IFERROR(AVERAGE(W122,W123,W124),0)</f>
        <v>0.5</v>
      </c>
      <c r="Y122" s="500">
        <f>SUM(X122,X126,X129)</f>
        <v>1.2000000000000002</v>
      </c>
    </row>
    <row r="123" spans="1:25" ht="12.75" customHeight="1" x14ac:dyDescent="0.15">
      <c r="A123"/>
      <c r="B123" s="559"/>
      <c r="C123" s="491" t="str">
        <f>Interview!C406</f>
        <v>Is penetration testing performed on high risk projects prior to release?</v>
      </c>
      <c r="D123" s="492"/>
      <c r="E123" s="30" t="str">
        <f>Interview!E406</f>
        <v>No</v>
      </c>
      <c r="F123" s="18">
        <v>14</v>
      </c>
      <c r="G123" s="18">
        <f>IFERROR(VLOOKUP(E123,AnswerCTBL,2,FALSE),0)</f>
        <v>0</v>
      </c>
      <c r="H123" s="153"/>
      <c r="I123" s="512"/>
      <c r="J123" s="164"/>
      <c r="K123" s="267">
        <f>IFERROR(VLOOKUP(J123,AnswerCTBL,2,FALSE),0)</f>
        <v>0</v>
      </c>
      <c r="L123" s="264"/>
      <c r="M123" s="501"/>
      <c r="N123" s="164"/>
      <c r="O123" s="18">
        <f>IFERROR(VLOOKUP(N123,AnswerCTBL,2,FALSE),0)</f>
        <v>0</v>
      </c>
      <c r="P123" s="104"/>
      <c r="Q123" s="501"/>
      <c r="R123" s="164"/>
      <c r="S123" s="18">
        <f>IFERROR(VLOOKUP(R123,AnswerCTBL,2,FALSE),0)</f>
        <v>0</v>
      </c>
      <c r="T123" s="104"/>
      <c r="U123" s="501"/>
      <c r="V123" s="164"/>
      <c r="W123" s="18">
        <f>IFERROR(VLOOKUP(V123,AnswerCTBL,2,FALSE),0)</f>
        <v>0</v>
      </c>
      <c r="X123" s="104"/>
      <c r="Y123" s="501"/>
    </row>
    <row r="124" spans="1:25" ht="12.75" customHeight="1" x14ac:dyDescent="0.15">
      <c r="A124"/>
      <c r="B124" s="555"/>
      <c r="C124" s="531" t="str">
        <f>Interview!C411</f>
        <v>Are stakeholders aware of the security test status prior to release?</v>
      </c>
      <c r="D124" s="532"/>
      <c r="E124" s="30" t="str">
        <f>Interview!E411</f>
        <v>Yes, some of them are aware</v>
      </c>
      <c r="F124" s="18">
        <v>15</v>
      </c>
      <c r="G124" s="18">
        <f>IFERROR(VLOOKUP(E124,AnswerBTBL,2,FALSE),0)</f>
        <v>0.2</v>
      </c>
      <c r="H124" s="153"/>
      <c r="I124" s="190"/>
      <c r="J124" s="164"/>
      <c r="K124" s="268">
        <f>IFERROR(VLOOKUP(J124,AnswerBTBL,2,FALSE),0)</f>
        <v>0</v>
      </c>
      <c r="L124" s="265"/>
      <c r="M124" s="167"/>
      <c r="N124" s="164"/>
      <c r="O124" s="18">
        <f>IFERROR(VLOOKUP(N124,AnswerBTBL,2,FALSE),0)</f>
        <v>0</v>
      </c>
      <c r="P124" s="104"/>
      <c r="Q124" s="167"/>
      <c r="R124" s="164"/>
      <c r="S124" s="18">
        <f>IFERROR(VLOOKUP(R124,AnswerBTBL,2,FALSE),0)</f>
        <v>0</v>
      </c>
      <c r="T124" s="104"/>
      <c r="U124" s="167"/>
      <c r="V124" s="164" t="s">
        <v>424</v>
      </c>
      <c r="W124" s="18">
        <f>IFERROR(VLOOKUP(V124,AnswerBTBL,2,FALSE),0)</f>
        <v>1</v>
      </c>
      <c r="X124" s="104"/>
      <c r="Y124" s="167"/>
    </row>
    <row r="125" spans="1:25" ht="12.75" customHeight="1" x14ac:dyDescent="0.15">
      <c r="A125"/>
      <c r="B125" s="452"/>
      <c r="C125" s="453"/>
      <c r="D125" s="453"/>
      <c r="E125" s="453"/>
      <c r="F125" s="453"/>
      <c r="G125" s="453"/>
      <c r="H125" s="453"/>
      <c r="I125" s="190"/>
      <c r="J125" s="165"/>
      <c r="K125" s="154"/>
      <c r="L125" s="154"/>
      <c r="M125" s="170"/>
      <c r="N125" s="165"/>
      <c r="O125" s="154"/>
      <c r="P125" s="154"/>
      <c r="Q125" s="170"/>
      <c r="R125" s="165"/>
      <c r="S125" s="154"/>
      <c r="T125" s="154"/>
      <c r="U125" s="170"/>
      <c r="V125" s="165"/>
      <c r="W125" s="154"/>
      <c r="X125" s="154"/>
      <c r="Y125" s="170"/>
    </row>
    <row r="126" spans="1:25" ht="12.75" customHeight="1" x14ac:dyDescent="0.15">
      <c r="A126"/>
      <c r="B126" s="554" t="s">
        <v>276</v>
      </c>
      <c r="C126" s="489" t="str">
        <f>Interview!C417</f>
        <v>Do projects use automation to evaluate security test cases?</v>
      </c>
      <c r="D126" s="490"/>
      <c r="E126" s="30" t="str">
        <f>Interview!E417</f>
        <v>Yes, a small percentage are/do</v>
      </c>
      <c r="F126" s="18">
        <v>16</v>
      </c>
      <c r="G126" s="18">
        <f>IFERROR(VLOOKUP(E126,AnswerCTBL,2,FALSE),0)</f>
        <v>0.2</v>
      </c>
      <c r="H126" s="153">
        <f>IFERROR(AVERAGE(G126,G127),0)</f>
        <v>0.2</v>
      </c>
      <c r="I126" s="190"/>
      <c r="J126" s="163"/>
      <c r="K126" s="266">
        <f>IFERROR(VLOOKUP(J126,AnswerCTBL,2,FALSE),0)</f>
        <v>0</v>
      </c>
      <c r="L126" s="263">
        <f>IFERROR(AVERAGE(K126,K127),0)</f>
        <v>0</v>
      </c>
      <c r="M126" s="167"/>
      <c r="N126" s="163"/>
      <c r="O126" s="18">
        <f>IFERROR(VLOOKUP(N126,AnswerCTBL,2,FALSE),0)</f>
        <v>0</v>
      </c>
      <c r="P126" s="104">
        <f>IFERROR(AVERAGE(O126,O127),0)</f>
        <v>0</v>
      </c>
      <c r="Q126" s="167"/>
      <c r="R126" s="163"/>
      <c r="S126" s="266">
        <f>IFERROR(VLOOKUP(R126,AnswerCTBL,2,FALSE),0)</f>
        <v>0</v>
      </c>
      <c r="T126" s="263">
        <f>IFERROR(AVERAGE(S126,S127),0)</f>
        <v>0</v>
      </c>
      <c r="U126" s="167"/>
      <c r="V126" s="163" t="s">
        <v>490</v>
      </c>
      <c r="W126" s="18">
        <f>IFERROR(VLOOKUP(V126,AnswerCTBL,2,FALSE),0)</f>
        <v>0.2</v>
      </c>
      <c r="X126" s="104">
        <f>IFERROR(AVERAGE(W126,W127),0)</f>
        <v>0.6</v>
      </c>
      <c r="Y126" s="167"/>
    </row>
    <row r="127" spans="1:25" ht="12.75" customHeight="1" x14ac:dyDescent="0.15">
      <c r="A127"/>
      <c r="B127" s="555"/>
      <c r="C127" s="531" t="str">
        <f>Interview!C421</f>
        <v>Do projects follow a consistent process to evaluate and report on security tests to stakeholders?</v>
      </c>
      <c r="D127" s="532"/>
      <c r="E127" s="30" t="str">
        <f>Interview!E421</f>
        <v>Yes, a small percentage are/do</v>
      </c>
      <c r="F127" s="18">
        <v>17</v>
      </c>
      <c r="G127" s="18">
        <f>IFERROR(VLOOKUP(E127,AnswerCTBL,2,FALSE),0)</f>
        <v>0.2</v>
      </c>
      <c r="H127" s="153"/>
      <c r="I127" s="190"/>
      <c r="J127" s="164"/>
      <c r="K127" s="267">
        <f>IFERROR(VLOOKUP(J127,AnswerCTBL,2,FALSE),0)</f>
        <v>0</v>
      </c>
      <c r="L127" s="264"/>
      <c r="M127" s="167"/>
      <c r="N127" s="164"/>
      <c r="O127" s="18">
        <f>IFERROR(VLOOKUP(N127,AnswerCTBL,2,FALSE),0)</f>
        <v>0</v>
      </c>
      <c r="P127" s="104"/>
      <c r="Q127" s="167"/>
      <c r="R127" s="164"/>
      <c r="S127" s="267">
        <f>IFERROR(VLOOKUP(R127,AnswerCTBL,2,FALSE),0)</f>
        <v>0</v>
      </c>
      <c r="T127" s="264"/>
      <c r="U127" s="167"/>
      <c r="V127" s="164" t="s">
        <v>492</v>
      </c>
      <c r="W127" s="18">
        <f>IFERROR(VLOOKUP(V127,AnswerCTBL,2,FALSE),0)</f>
        <v>1</v>
      </c>
      <c r="X127" s="104"/>
      <c r="Y127" s="167"/>
    </row>
    <row r="128" spans="1:25" ht="12.75" customHeight="1" x14ac:dyDescent="0.15">
      <c r="A128"/>
      <c r="B128" s="452"/>
      <c r="C128" s="453"/>
      <c r="D128" s="453"/>
      <c r="E128" s="453"/>
      <c r="F128" s="453"/>
      <c r="G128" s="453"/>
      <c r="H128" s="453"/>
      <c r="I128" s="190"/>
      <c r="J128" s="165"/>
      <c r="K128" s="154"/>
      <c r="L128" s="154"/>
      <c r="M128" s="170"/>
      <c r="N128" s="165"/>
      <c r="O128" s="154"/>
      <c r="P128" s="154"/>
      <c r="Q128" s="170"/>
      <c r="R128" s="165"/>
      <c r="S128" s="154"/>
      <c r="T128" s="154"/>
      <c r="U128" s="170"/>
      <c r="V128" s="165"/>
      <c r="W128" s="154"/>
      <c r="X128" s="154"/>
      <c r="Y128" s="170"/>
    </row>
    <row r="129" spans="1:25" ht="12.75" customHeight="1" x14ac:dyDescent="0.15">
      <c r="A129"/>
      <c r="B129" s="554" t="s">
        <v>281</v>
      </c>
      <c r="C129" s="489" t="str">
        <f>Interview!C426</f>
        <v>Are security test cases comprehensively generated for application-specific logic?</v>
      </c>
      <c r="D129" s="490"/>
      <c r="E129" s="30" t="str">
        <f>Interview!E426</f>
        <v>No</v>
      </c>
      <c r="F129" s="18">
        <v>18</v>
      </c>
      <c r="G129" s="18">
        <f>IFERROR(VLOOKUP(E129,AnswerCTBL,2,FALSE),0)</f>
        <v>0</v>
      </c>
      <c r="H129" s="153">
        <f>IFERROR(AVERAGE(G129,G130),0)</f>
        <v>0.1</v>
      </c>
      <c r="I129" s="190"/>
      <c r="J129" s="163"/>
      <c r="K129" s="266">
        <f>IFERROR(VLOOKUP(J129,AnswerCTBL,2,FALSE),0)</f>
        <v>0</v>
      </c>
      <c r="L129" s="263">
        <f>IFERROR(AVERAGE(K129,K130),0)</f>
        <v>0</v>
      </c>
      <c r="M129" s="167"/>
      <c r="N129" s="163"/>
      <c r="O129" s="18">
        <f>IFERROR(VLOOKUP(N129,AnswerCTBL,2,FALSE),0)</f>
        <v>0</v>
      </c>
      <c r="P129" s="104">
        <f>IFERROR(AVERAGE(O129,O130),0)</f>
        <v>0</v>
      </c>
      <c r="Q129" s="167"/>
      <c r="R129" s="163"/>
      <c r="S129" s="266">
        <f>IFERROR(VLOOKUP(R129,AnswerCTBL,2,FALSE),0)</f>
        <v>0</v>
      </c>
      <c r="T129" s="263">
        <f>IFERROR(AVERAGE(S129,S130),0)</f>
        <v>0</v>
      </c>
      <c r="U129" s="167"/>
      <c r="V129" s="163"/>
      <c r="W129" s="18">
        <f>IFERROR(VLOOKUP(V129,AnswerCTBL,2,FALSE),0)</f>
        <v>0</v>
      </c>
      <c r="X129" s="104">
        <f>IFERROR(AVERAGE(W129,W130),0)</f>
        <v>0.1</v>
      </c>
      <c r="Y129" s="167"/>
    </row>
    <row r="130" spans="1:25" ht="12" customHeight="1" x14ac:dyDescent="0.15">
      <c r="A130"/>
      <c r="B130" s="559"/>
      <c r="C130" s="491" t="str">
        <f>Interview!C429</f>
        <v xml:space="preserve">Does a minimum security baseline exist for security testing? </v>
      </c>
      <c r="D130" s="492"/>
      <c r="E130" s="30" t="str">
        <f>Interview!E429</f>
        <v>Yes, teams write/run their own</v>
      </c>
      <c r="F130" s="18">
        <v>19</v>
      </c>
      <c r="G130" s="18">
        <f>IFERROR(VLOOKUP(E130,AnswerFTBL,2,FALSE),0)</f>
        <v>0.2</v>
      </c>
      <c r="H130" s="153"/>
      <c r="I130" s="192"/>
      <c r="J130" s="164"/>
      <c r="K130" s="267">
        <f>IFERROR(VLOOKUP(J130,AnswerFTBL,2,FALSE),0)</f>
        <v>0</v>
      </c>
      <c r="L130" s="264"/>
      <c r="M130" s="167"/>
      <c r="N130" s="164"/>
      <c r="O130" s="18">
        <f>IFERROR(VLOOKUP(N130,AnswerFTBL,2,FALSE),0)</f>
        <v>0</v>
      </c>
      <c r="P130" s="104"/>
      <c r="Q130" s="167"/>
      <c r="R130" s="164"/>
      <c r="S130" s="267">
        <f>IFERROR(VLOOKUP(R130,AnswerFTBL,2,FALSE),0)</f>
        <v>0</v>
      </c>
      <c r="T130" s="264"/>
      <c r="U130" s="167"/>
      <c r="V130" s="164" t="s">
        <v>494</v>
      </c>
      <c r="W130" s="18">
        <f>IFERROR(VLOOKUP(V130,AnswerFTBL,2,FALSE),0)</f>
        <v>0.2</v>
      </c>
      <c r="X130" s="104"/>
      <c r="Y130" s="167"/>
    </row>
    <row r="131" spans="1:25" ht="12.75" customHeight="1" x14ac:dyDescent="0.15">
      <c r="B131" s="556" t="s">
        <v>501</v>
      </c>
      <c r="C131" s="557"/>
      <c r="D131" s="614"/>
      <c r="E131" s="228" t="s">
        <v>371</v>
      </c>
      <c r="F131" s="139"/>
      <c r="G131" s="139"/>
      <c r="H131" s="140"/>
      <c r="I131" s="194" t="s">
        <v>368</v>
      </c>
      <c r="J131" s="229" t="s">
        <v>371</v>
      </c>
      <c r="K131" s="230"/>
      <c r="L131" s="230"/>
      <c r="M131" s="231" t="s">
        <v>368</v>
      </c>
      <c r="N131" s="229" t="s">
        <v>371</v>
      </c>
      <c r="O131" s="230"/>
      <c r="P131" s="230"/>
      <c r="Q131" s="231" t="s">
        <v>368</v>
      </c>
      <c r="R131" s="229" t="s">
        <v>371</v>
      </c>
      <c r="S131" s="230"/>
      <c r="T131" s="230"/>
      <c r="U131" s="231" t="s">
        <v>368</v>
      </c>
      <c r="V131" s="229"/>
      <c r="W131" s="230"/>
      <c r="X131" s="230"/>
      <c r="Y131" s="231" t="s">
        <v>368</v>
      </c>
    </row>
    <row r="132" spans="1:25" ht="12.75" customHeight="1" x14ac:dyDescent="0.15">
      <c r="A132" s="27">
        <v>15</v>
      </c>
      <c r="B132" s="615" t="s">
        <v>506</v>
      </c>
      <c r="C132" s="489" t="str">
        <f>Interview!C434</f>
        <v>Are identified attack pattern structured and tested orderly?</v>
      </c>
      <c r="D132" s="490"/>
      <c r="E132" s="30" t="str">
        <f>Interview!E434</f>
        <v>Yes, teams write/run their own</v>
      </c>
      <c r="F132" s="147">
        <v>15</v>
      </c>
      <c r="G132" s="266">
        <f>IFERROR(VLOOKUP(E132,AnswerFTBL,2,FALSE),0)</f>
        <v>0.2</v>
      </c>
      <c r="H132" s="263">
        <f>IFERROR(AVERAGE(G132,G133,G134,G135),0)</f>
        <v>0.15000000000000002</v>
      </c>
      <c r="I132" s="511">
        <f>SUM(H132,H137,H141)</f>
        <v>0.3833333333333333</v>
      </c>
      <c r="J132" s="163" t="s">
        <v>494</v>
      </c>
      <c r="K132" s="266">
        <f>IFERROR(VLOOKUP(J132,AnswerFTBL,2,FALSE),0)</f>
        <v>0.2</v>
      </c>
      <c r="L132" s="263">
        <f>IFERROR(AVERAGE(K132,K133,K134,K135),0)</f>
        <v>0.2</v>
      </c>
      <c r="M132" s="500">
        <f>SUM(L132,L137,L141)</f>
        <v>0.6</v>
      </c>
      <c r="N132" s="163" t="s">
        <v>494</v>
      </c>
      <c r="O132" s="266">
        <f>IFERROR(VLOOKUP(N132,AnswerFTBL,2,FALSE),0)</f>
        <v>0.2</v>
      </c>
      <c r="P132" s="263">
        <f>IFERROR(AVERAGE(O132,O133,O134,O135),0)</f>
        <v>0.27500000000000002</v>
      </c>
      <c r="Q132" s="500">
        <f>SUM(P132,P137,P141)</f>
        <v>1.125</v>
      </c>
      <c r="R132" s="163" t="s">
        <v>430</v>
      </c>
      <c r="S132" s="18">
        <f>IFERROR(VLOOKUP(R132,AnswerFTBL,2,FALSE),0)</f>
        <v>0.5</v>
      </c>
      <c r="T132" s="104">
        <f>IFERROR(AVERAGE(S132,S133,S134,S135),0)</f>
        <v>0.5</v>
      </c>
      <c r="U132" s="500">
        <f>SUM(T132,T137,T141)</f>
        <v>1.35</v>
      </c>
      <c r="V132" s="163" t="s">
        <v>431</v>
      </c>
      <c r="W132" s="266">
        <f>IFERROR(VLOOKUP(V132,AnswerFTBL,2,FALSE),0)</f>
        <v>1</v>
      </c>
      <c r="X132" s="263">
        <f>IFERROR(AVERAGE(W132,W133,W134,W135),0)</f>
        <v>1</v>
      </c>
      <c r="Y132" s="500">
        <f>SUM(X132,X137,X141)</f>
        <v>3</v>
      </c>
    </row>
    <row r="133" spans="1:25" ht="12.75" customHeight="1" x14ac:dyDescent="0.15">
      <c r="B133" s="616"/>
      <c r="C133" s="491" t="str">
        <f>Interview!C438</f>
        <v>Do projects use version control management for penetration testing?</v>
      </c>
      <c r="D133" s="492"/>
      <c r="E133" s="30" t="str">
        <f>Interview!E438</f>
        <v>Yes, a small percentage are/do</v>
      </c>
      <c r="F133" s="18"/>
      <c r="G133" s="267">
        <f>IFERROR(VLOOKUP(E133,AnswerCTBL,2,FALSE),0)</f>
        <v>0.2</v>
      </c>
      <c r="H133" s="264"/>
      <c r="I133" s="623"/>
      <c r="J133" s="164" t="s">
        <v>490</v>
      </c>
      <c r="K133" s="267">
        <f>IFERROR(VLOOKUP(J133,AnswerCTBL,2,FALSE),0)</f>
        <v>0.2</v>
      </c>
      <c r="L133" s="264"/>
      <c r="M133" s="618"/>
      <c r="N133" s="164" t="s">
        <v>490</v>
      </c>
      <c r="O133" s="267">
        <f>IFERROR(VLOOKUP(N133,AnswerCTBL,2,FALSE),0)</f>
        <v>0.2</v>
      </c>
      <c r="P133" s="264"/>
      <c r="Q133" s="618"/>
      <c r="R133" s="164" t="s">
        <v>491</v>
      </c>
      <c r="S133" s="18">
        <f>IFERROR(VLOOKUP(R133,AnswerCTBL,2,FALSE),0)</f>
        <v>0.5</v>
      </c>
      <c r="T133" s="104"/>
      <c r="U133" s="618"/>
      <c r="V133" s="164" t="s">
        <v>492</v>
      </c>
      <c r="W133" s="267">
        <f>IFERROR(VLOOKUP(V133,AnswerCTBL,2,FALSE),0)</f>
        <v>1</v>
      </c>
      <c r="X133" s="264"/>
      <c r="Y133" s="618"/>
    </row>
    <row r="134" spans="1:25" ht="12.75" customHeight="1" x14ac:dyDescent="0.15">
      <c r="B134" s="616"/>
      <c r="C134" s="625" t="str">
        <f>Interview!C443</f>
        <v>Do projects integrate practical exploitation and mitigation comments for every attack pattern?</v>
      </c>
      <c r="D134" s="492"/>
      <c r="E134" s="30" t="str">
        <f>Interview!E443</f>
        <v>No</v>
      </c>
      <c r="F134" s="314"/>
      <c r="G134" s="307">
        <f>IFERROR(VLOOKUP(E134,AnswerCTBL,2,FALSE),0)</f>
        <v>0</v>
      </c>
      <c r="H134" s="264"/>
      <c r="I134" s="624"/>
      <c r="J134" s="322" t="s">
        <v>490</v>
      </c>
      <c r="K134" s="307">
        <f>IFERROR(VLOOKUP(J134,AnswerCTBL,2,FALSE),0)</f>
        <v>0.2</v>
      </c>
      <c r="L134" s="264"/>
      <c r="M134" s="618"/>
      <c r="N134" s="322" t="s">
        <v>491</v>
      </c>
      <c r="O134" s="307">
        <f>IFERROR(VLOOKUP(N134,AnswerCTBL,2,FALSE),0)</f>
        <v>0.5</v>
      </c>
      <c r="P134" s="264"/>
      <c r="Q134" s="618"/>
      <c r="R134" s="164" t="s">
        <v>491</v>
      </c>
      <c r="S134" s="18">
        <f>IFERROR(VLOOKUP(R134,AnswerCTBL,2,FALSE),0)</f>
        <v>0.5</v>
      </c>
      <c r="T134" s="104"/>
      <c r="U134" s="618"/>
      <c r="V134" s="322" t="s">
        <v>492</v>
      </c>
      <c r="W134" s="307">
        <f>IFERROR(VLOOKUP(V134,AnswerCTBL,2,FALSE),0)</f>
        <v>1</v>
      </c>
      <c r="X134" s="264"/>
      <c r="Y134" s="618"/>
    </row>
    <row r="135" spans="1:25" ht="12.75" customHeight="1" x14ac:dyDescent="0.15">
      <c r="A135" s="27">
        <v>16</v>
      </c>
      <c r="B135" s="617"/>
      <c r="C135" s="526" t="str">
        <f>Interview!C448</f>
        <v>Are all relevant and found attacks tested on the software?</v>
      </c>
      <c r="D135" s="527"/>
      <c r="E135" s="30" t="str">
        <f>Interview!E448</f>
        <v>Yes, a small percentage are/do</v>
      </c>
      <c r="F135" s="18">
        <v>16</v>
      </c>
      <c r="G135" s="268">
        <f>IFERROR(VLOOKUP(E135,AnswerCTBL,2,FALSE),0)</f>
        <v>0.2</v>
      </c>
      <c r="H135" s="265"/>
      <c r="I135" s="512"/>
      <c r="J135" s="164" t="s">
        <v>490</v>
      </c>
      <c r="K135" s="268">
        <f>IFERROR(VLOOKUP(J135,AnswerCTBL,2,FALSE),0)</f>
        <v>0.2</v>
      </c>
      <c r="L135" s="265"/>
      <c r="M135" s="501"/>
      <c r="N135" s="164" t="s">
        <v>490</v>
      </c>
      <c r="O135" s="268">
        <f>IFERROR(VLOOKUP(N135,AnswerCTBL,2,FALSE),0)</f>
        <v>0.2</v>
      </c>
      <c r="P135" s="265"/>
      <c r="Q135" s="501"/>
      <c r="R135" s="164" t="s">
        <v>491</v>
      </c>
      <c r="S135" s="18">
        <f>IFERROR(VLOOKUP(R135,AnswerCTBL,2,FALSE),0)</f>
        <v>0.5</v>
      </c>
      <c r="T135" s="104"/>
      <c r="U135" s="501"/>
      <c r="V135" s="164" t="s">
        <v>492</v>
      </c>
      <c r="W135" s="268">
        <f>IFERROR(VLOOKUP(V135,AnswerCTBL,2,FALSE),0)</f>
        <v>1</v>
      </c>
      <c r="X135" s="265"/>
      <c r="Y135" s="501"/>
    </row>
    <row r="136" spans="1:25" ht="12.75" customHeight="1" x14ac:dyDescent="0.15">
      <c r="B136" s="452"/>
      <c r="C136" s="453"/>
      <c r="D136" s="453"/>
      <c r="E136" s="453"/>
      <c r="F136" s="453"/>
      <c r="G136" s="453"/>
      <c r="H136" s="454"/>
      <c r="I136" s="190"/>
      <c r="J136" s="165"/>
      <c r="K136" s="154"/>
      <c r="L136" s="154"/>
      <c r="M136" s="170"/>
      <c r="N136" s="165"/>
      <c r="O136" s="154"/>
      <c r="P136" s="154"/>
      <c r="Q136" s="170"/>
      <c r="R136" s="165"/>
      <c r="S136" s="154"/>
      <c r="T136" s="154"/>
      <c r="U136" s="170"/>
      <c r="V136" s="165"/>
      <c r="W136" s="154"/>
      <c r="X136" s="154"/>
      <c r="Y136" s="170"/>
    </row>
    <row r="137" spans="1:25" ht="12.75" customHeight="1" x14ac:dyDescent="0.15">
      <c r="A137" s="27">
        <v>17</v>
      </c>
      <c r="B137" s="528" t="s">
        <v>507</v>
      </c>
      <c r="C137" s="489" t="str">
        <f>Interview!C454</f>
        <v>Do penetration testers have access to automatic software builds that include their tests?</v>
      </c>
      <c r="D137" s="490"/>
      <c r="E137" s="30" t="str">
        <f>Interview!E454</f>
        <v>Yes, a small percentage are/do</v>
      </c>
      <c r="F137" s="147">
        <v>17</v>
      </c>
      <c r="G137" s="143">
        <f>IFERROR(VLOOKUP(E137,AnswerCTBL,2,FALSE),0)</f>
        <v>0.2</v>
      </c>
      <c r="H137" s="186">
        <f>IFERROR(AVERAGE(G137,G138,G139),0)</f>
        <v>0.13333333333333333</v>
      </c>
      <c r="I137" s="190"/>
      <c r="J137" s="163" t="s">
        <v>490</v>
      </c>
      <c r="K137" s="266">
        <f>IFERROR(VLOOKUP(J137,AnswerCTBL,2,FALSE),0)</f>
        <v>0.2</v>
      </c>
      <c r="L137" s="263">
        <f>IFERROR(AVERAGE(K137,K138,K139),0)</f>
        <v>0.3</v>
      </c>
      <c r="M137" s="167"/>
      <c r="N137" s="163" t="s">
        <v>491</v>
      </c>
      <c r="O137" s="266">
        <f>IFERROR(VLOOKUP(N137,AnswerCTBL,2,FALSE),0)</f>
        <v>0.5</v>
      </c>
      <c r="P137" s="263">
        <f>IFERROR(AVERAGE(O137,O138,O139),0)</f>
        <v>0.5</v>
      </c>
      <c r="Q137" s="167"/>
      <c r="R137" s="163" t="s">
        <v>491</v>
      </c>
      <c r="S137" s="18">
        <f>IFERROR(VLOOKUP(R137,AnswerCTBL,2,FALSE),0)</f>
        <v>0.5</v>
      </c>
      <c r="T137" s="104">
        <f>IFERROR(AVERAGE(S137,S138,S139),0)</f>
        <v>0.5</v>
      </c>
      <c r="U137" s="167"/>
      <c r="V137" s="163" t="s">
        <v>492</v>
      </c>
      <c r="W137" s="266">
        <f>IFERROR(VLOOKUP(V137,AnswerCTBL,2,FALSE),0)</f>
        <v>1</v>
      </c>
      <c r="X137" s="263">
        <f>IFERROR(AVERAGE(W137,W138,W139),0)</f>
        <v>1</v>
      </c>
      <c r="Y137" s="167"/>
    </row>
    <row r="138" spans="1:25" ht="12.75" customHeight="1" x14ac:dyDescent="0.15">
      <c r="A138" s="27">
        <v>18</v>
      </c>
      <c r="B138" s="529"/>
      <c r="C138" s="491" t="str">
        <f>Interview!C462</f>
        <v>Is the penetration testing routine embedded in a continuous integration mechanism?</v>
      </c>
      <c r="D138" s="492"/>
      <c r="E138" s="30" t="str">
        <f>Interview!E462</f>
        <v>No</v>
      </c>
      <c r="F138" s="18">
        <v>18</v>
      </c>
      <c r="G138" s="18">
        <f>IFERROR(VLOOKUP(E138,AnswerETBL,2,FALSE),0)</f>
        <v>0</v>
      </c>
      <c r="H138" s="182"/>
      <c r="I138" s="190"/>
      <c r="J138" s="164" t="s">
        <v>429</v>
      </c>
      <c r="K138" s="267">
        <f>IFERROR(VLOOKUP(J138,AnswerETBL,2,FALSE),0)</f>
        <v>0.5</v>
      </c>
      <c r="L138" s="264"/>
      <c r="M138" s="167"/>
      <c r="N138" s="164" t="s">
        <v>429</v>
      </c>
      <c r="O138" s="267">
        <f>IFERROR(VLOOKUP(N138,AnswerETBL,2,FALSE),0)</f>
        <v>0.5</v>
      </c>
      <c r="P138" s="264"/>
      <c r="Q138" s="167"/>
      <c r="R138" s="164" t="s">
        <v>429</v>
      </c>
      <c r="S138" s="18">
        <f>IFERROR(VLOOKUP(R138,AnswerETBL,2,FALSE),0)</f>
        <v>0.5</v>
      </c>
      <c r="T138" s="104"/>
      <c r="U138" s="167"/>
      <c r="V138" s="164" t="s">
        <v>369</v>
      </c>
      <c r="W138" s="267">
        <f>IFERROR(VLOOKUP(V138,AnswerETBL,2,FALSE),0)</f>
        <v>1</v>
      </c>
      <c r="X138" s="264"/>
      <c r="Y138" s="167"/>
    </row>
    <row r="139" spans="1:25" ht="12.75" customHeight="1" x14ac:dyDescent="0.15">
      <c r="B139" s="530"/>
      <c r="C139" s="531" t="s">
        <v>521</v>
      </c>
      <c r="D139" s="532"/>
      <c r="E139" s="30" t="str">
        <f>Interview!E473</f>
        <v>Yes, a small percentage are/do</v>
      </c>
      <c r="F139" s="257"/>
      <c r="G139" s="18">
        <f>IFERROR(VLOOKUP(E139,AnswerCTBL,2,FALSE),0)</f>
        <v>0.2</v>
      </c>
      <c r="H139" s="182"/>
      <c r="I139" s="190"/>
      <c r="J139" s="164" t="s">
        <v>490</v>
      </c>
      <c r="K139" s="268">
        <f>IFERROR(VLOOKUP(J139,AnswerCTBL,2,FALSE),0)</f>
        <v>0.2</v>
      </c>
      <c r="L139" s="265"/>
      <c r="M139" s="167"/>
      <c r="N139" s="164" t="s">
        <v>491</v>
      </c>
      <c r="O139" s="268">
        <f>IFERROR(VLOOKUP(N139,AnswerCTBL,2,FALSE),0)</f>
        <v>0.5</v>
      </c>
      <c r="P139" s="265"/>
      <c r="Q139" s="167"/>
      <c r="R139" s="164" t="s">
        <v>491</v>
      </c>
      <c r="S139" s="18">
        <f>IFERROR(VLOOKUP(R139,AnswerCTBL,2,FALSE),0)</f>
        <v>0.5</v>
      </c>
      <c r="T139" s="104"/>
      <c r="U139" s="167"/>
      <c r="V139" s="164" t="s">
        <v>492</v>
      </c>
      <c r="W139" s="268">
        <f>IFERROR(VLOOKUP(V139,AnswerCTBL,2,FALSE),0)</f>
        <v>1</v>
      </c>
      <c r="X139" s="265"/>
      <c r="Y139" s="167"/>
    </row>
    <row r="140" spans="1:25" ht="12.75" customHeight="1" x14ac:dyDescent="0.15">
      <c r="B140" s="452"/>
      <c r="C140" s="453"/>
      <c r="D140" s="453"/>
      <c r="E140" s="453"/>
      <c r="F140" s="453"/>
      <c r="G140" s="453"/>
      <c r="H140" s="454"/>
      <c r="I140" s="190"/>
      <c r="J140" s="165"/>
      <c r="K140" s="154"/>
      <c r="L140" s="154"/>
      <c r="M140" s="170"/>
      <c r="N140" s="165"/>
      <c r="O140" s="154"/>
      <c r="P140" s="154"/>
      <c r="Q140" s="170"/>
      <c r="R140" s="165"/>
      <c r="S140" s="154"/>
      <c r="T140" s="154"/>
      <c r="U140" s="170"/>
      <c r="V140" s="165"/>
      <c r="W140" s="154"/>
      <c r="X140" s="154"/>
      <c r="Y140" s="170"/>
    </row>
    <row r="141" spans="1:25" ht="12.75" customHeight="1" x14ac:dyDescent="0.15">
      <c r="A141" s="27">
        <v>19</v>
      </c>
      <c r="B141" s="615" t="s">
        <v>508</v>
      </c>
      <c r="C141" s="489" t="str">
        <f>Interview!C479</f>
        <v>Do projects integrate preventive security feedback loops including penetration testing?</v>
      </c>
      <c r="D141" s="490"/>
      <c r="E141" s="30" t="str">
        <f>Interview!E479</f>
        <v>Yes, a small percentage are/do</v>
      </c>
      <c r="F141" s="147">
        <v>19</v>
      </c>
      <c r="G141" s="143">
        <f>IFERROR(VLOOKUP(E141,AnswerCTBL,2,FALSE),0)</f>
        <v>0.2</v>
      </c>
      <c r="H141" s="186">
        <f>IFERROR(AVERAGE(G141,G142),0)</f>
        <v>0.1</v>
      </c>
      <c r="I141" s="190"/>
      <c r="J141" s="163" t="s">
        <v>366</v>
      </c>
      <c r="K141" s="266">
        <f>IFERROR(VLOOKUP(J141,AnswerCTBL,2,FALSE),0)</f>
        <v>0</v>
      </c>
      <c r="L141" s="263">
        <f>IFERROR(AVERAGE(K141,K142),0)</f>
        <v>0.1</v>
      </c>
      <c r="M141" s="167"/>
      <c r="N141" s="163" t="s">
        <v>490</v>
      </c>
      <c r="O141" s="266">
        <f>IFERROR(VLOOKUP(N141,AnswerCTBL,2,FALSE),0)</f>
        <v>0.2</v>
      </c>
      <c r="P141" s="263">
        <f>IFERROR(AVERAGE(O141,O142),0)</f>
        <v>0.35</v>
      </c>
      <c r="Q141" s="167"/>
      <c r="R141" s="163" t="s">
        <v>491</v>
      </c>
      <c r="S141" s="266">
        <f>IFERROR(VLOOKUP(R141,AnswerCTBL,2,FALSE),0)</f>
        <v>0.5</v>
      </c>
      <c r="T141" s="263">
        <f>IFERROR(AVERAGE(S141,S142),0)</f>
        <v>0.35</v>
      </c>
      <c r="U141" s="167"/>
      <c r="V141" s="163" t="s">
        <v>492</v>
      </c>
      <c r="W141" s="266">
        <f>IFERROR(VLOOKUP(V141,AnswerCTBL,2,FALSE),0)</f>
        <v>1</v>
      </c>
      <c r="X141" s="263">
        <f>IFERROR(AVERAGE(W141,W142),0)</f>
        <v>1</v>
      </c>
      <c r="Y141" s="167"/>
    </row>
    <row r="142" spans="1:25" ht="12" customHeight="1" x14ac:dyDescent="0.15">
      <c r="A142" s="27">
        <v>20</v>
      </c>
      <c r="B142" s="617"/>
      <c r="C142" s="531" t="str">
        <f>Interview!C486</f>
        <v>Do projects establish release gates in the software development lifecycle for penetration testing?</v>
      </c>
      <c r="D142" s="532"/>
      <c r="E142" s="31" t="str">
        <f>Interview!E486</f>
        <v>No</v>
      </c>
      <c r="F142" s="145">
        <v>20</v>
      </c>
      <c r="G142" s="145">
        <f>IFERROR(VLOOKUP(E142,AnswerCTBL,2,FALSE),0)</f>
        <v>0</v>
      </c>
      <c r="H142" s="183"/>
      <c r="I142" s="192"/>
      <c r="J142" s="163" t="s">
        <v>490</v>
      </c>
      <c r="K142" s="267">
        <f>IFERROR(VLOOKUP(J142,AnswerCTBL,2,FALSE),0)</f>
        <v>0.2</v>
      </c>
      <c r="L142" s="264"/>
      <c r="M142" s="167"/>
      <c r="N142" s="163" t="s">
        <v>491</v>
      </c>
      <c r="O142" s="267">
        <f>IFERROR(VLOOKUP(N142,AnswerCTBL,2,FALSE),0)</f>
        <v>0.5</v>
      </c>
      <c r="P142" s="264"/>
      <c r="Q142" s="167"/>
      <c r="R142" s="163" t="s">
        <v>490</v>
      </c>
      <c r="S142" s="267">
        <f>IFERROR(VLOOKUP(R142,AnswerCTBL,2,FALSE),0)</f>
        <v>0.2</v>
      </c>
      <c r="T142" s="264"/>
      <c r="U142" s="167"/>
      <c r="V142" s="163" t="s">
        <v>492</v>
      </c>
      <c r="W142" s="267">
        <f>IFERROR(VLOOKUP(V142,AnswerCTBL,2,FALSE),0)</f>
        <v>1</v>
      </c>
      <c r="X142" s="264"/>
      <c r="Y142" s="167"/>
    </row>
    <row r="143" spans="1:25" ht="12.75" customHeight="1" x14ac:dyDescent="0.15">
      <c r="A143"/>
      <c r="B143" s="383" t="s">
        <v>373</v>
      </c>
      <c r="C143" s="383"/>
      <c r="D143" s="383"/>
      <c r="E143" s="383" t="s">
        <v>460</v>
      </c>
      <c r="F143" s="383"/>
      <c r="G143" s="383"/>
      <c r="H143" s="383"/>
      <c r="I143" s="383"/>
      <c r="J143" s="517" t="s">
        <v>459</v>
      </c>
      <c r="K143" s="383"/>
      <c r="L143" s="383"/>
      <c r="M143" s="518"/>
      <c r="N143" s="517" t="s">
        <v>461</v>
      </c>
      <c r="O143" s="383"/>
      <c r="P143" s="383"/>
      <c r="Q143" s="518"/>
      <c r="R143" s="517" t="s">
        <v>462</v>
      </c>
      <c r="S143" s="383"/>
      <c r="T143" s="383"/>
      <c r="U143" s="518"/>
      <c r="V143" s="517" t="s">
        <v>463</v>
      </c>
      <c r="W143" s="383"/>
      <c r="X143" s="383"/>
      <c r="Y143" s="518"/>
    </row>
    <row r="144" spans="1:25" ht="12.75" customHeight="1" x14ac:dyDescent="0.15">
      <c r="A144"/>
      <c r="B144" s="619" t="s">
        <v>374</v>
      </c>
      <c r="C144" s="620"/>
      <c r="D144" s="621"/>
      <c r="E144" s="184" t="s">
        <v>371</v>
      </c>
      <c r="F144" s="184"/>
      <c r="G144" s="184"/>
      <c r="H144" s="185"/>
      <c r="I144" s="160" t="s">
        <v>368</v>
      </c>
      <c r="J144" s="177" t="s">
        <v>371</v>
      </c>
      <c r="K144" s="86"/>
      <c r="L144" s="125"/>
      <c r="M144" s="178" t="s">
        <v>368</v>
      </c>
      <c r="N144" s="177" t="s">
        <v>371</v>
      </c>
      <c r="O144" s="86"/>
      <c r="P144" s="125"/>
      <c r="Q144" s="178" t="s">
        <v>368</v>
      </c>
      <c r="R144" s="177" t="s">
        <v>371</v>
      </c>
      <c r="S144" s="86"/>
      <c r="T144" s="125"/>
      <c r="U144" s="178" t="s">
        <v>368</v>
      </c>
      <c r="V144" s="177" t="s">
        <v>371</v>
      </c>
      <c r="W144" s="86"/>
      <c r="X144" s="125"/>
      <c r="Y144" s="178" t="s">
        <v>368</v>
      </c>
    </row>
    <row r="145" spans="1:25" ht="12.75" customHeight="1" x14ac:dyDescent="0.15">
      <c r="A145"/>
      <c r="B145" s="540" t="s">
        <v>375</v>
      </c>
      <c r="C145" s="489" t="str">
        <f>Interview!C496</f>
        <v>Do projects have a point of contact for security issues or incidents?</v>
      </c>
      <c r="D145" s="490"/>
      <c r="E145" s="29" t="str">
        <f>Interview!E496</f>
        <v>Yes, a small percentage are/do</v>
      </c>
      <c r="F145" s="143">
        <v>1</v>
      </c>
      <c r="G145" s="143">
        <f>IFERROR(VLOOKUP(E145,AnswerCTBL,2,FALSE),0)</f>
        <v>0.2</v>
      </c>
      <c r="H145" s="186">
        <f>IFERROR(AVERAGE(G145,G146,G147),0)</f>
        <v>0.13333333333333333</v>
      </c>
      <c r="I145" s="549">
        <f>SUM(H145,H149,H152)</f>
        <v>0.43333333333333335</v>
      </c>
      <c r="J145" s="163"/>
      <c r="K145" s="266">
        <f>IFERROR(VLOOKUP(J145,AnswerCTBL,2,FALSE),0)</f>
        <v>0</v>
      </c>
      <c r="L145" s="263">
        <f>IFERROR(AVERAGE(K145,K146,K147),0)</f>
        <v>0</v>
      </c>
      <c r="M145" s="513">
        <f>SUM(L145,L149,L152)</f>
        <v>0</v>
      </c>
      <c r="N145" s="163"/>
      <c r="O145" s="266">
        <f>IFERROR(VLOOKUP(N145,AnswerCTBL,2,FALSE),0)</f>
        <v>0</v>
      </c>
      <c r="P145" s="263">
        <f>IFERROR(AVERAGE(O145,O146,O147),0)</f>
        <v>0</v>
      </c>
      <c r="Q145" s="513">
        <f>SUM(P145,P149,P152)</f>
        <v>0</v>
      </c>
      <c r="R145" s="163"/>
      <c r="S145" s="18">
        <f>IFERROR(VLOOKUP(R145,AnswerCTBL,2,FALSE),0)</f>
        <v>0</v>
      </c>
      <c r="T145" s="104">
        <f>IFERROR(AVERAGE(S145,S146,S147),0)</f>
        <v>0</v>
      </c>
      <c r="U145" s="513">
        <f>SUM(T145,T149,T152)</f>
        <v>0</v>
      </c>
      <c r="V145" s="163"/>
      <c r="W145" s="18">
        <f>IFERROR(VLOOKUP(V145,AnswerCTBL,2,FALSE),0)</f>
        <v>0</v>
      </c>
      <c r="X145" s="104">
        <f>IFERROR(AVERAGE(W145,W146,W147),0)</f>
        <v>6.6666666666666666E-2</v>
      </c>
      <c r="Y145" s="513">
        <f>SUM(X145,X149,X152)</f>
        <v>1.0666666666666667</v>
      </c>
    </row>
    <row r="146" spans="1:25" ht="12.75" customHeight="1" x14ac:dyDescent="0.15">
      <c r="A146"/>
      <c r="B146" s="622"/>
      <c r="C146" s="491" t="str">
        <f>Interview!C500</f>
        <v>Does your organization have an assigned security response team?</v>
      </c>
      <c r="D146" s="492"/>
      <c r="E146" s="30" t="str">
        <f>Interview!E500</f>
        <v>No</v>
      </c>
      <c r="F146" s="18">
        <v>2</v>
      </c>
      <c r="G146" s="18">
        <f>IFERROR(VLOOKUP(E146,AnswerATBL,2,FALSE),0)</f>
        <v>0</v>
      </c>
      <c r="H146" s="182"/>
      <c r="I146" s="550"/>
      <c r="J146" s="164"/>
      <c r="K146" s="267">
        <f>IFERROR(VLOOKUP(J146,AnswerATBL,2,FALSE),0)</f>
        <v>0</v>
      </c>
      <c r="L146" s="264"/>
      <c r="M146" s="514"/>
      <c r="N146" s="164"/>
      <c r="O146" s="267">
        <f>IFERROR(VLOOKUP(N146,AnswerATBL,2,FALSE),0)</f>
        <v>0</v>
      </c>
      <c r="P146" s="264"/>
      <c r="Q146" s="514"/>
      <c r="R146" s="164"/>
      <c r="S146" s="18">
        <f>IFERROR(VLOOKUP(R146,AnswerATBL,2,FALSE),0)</f>
        <v>0</v>
      </c>
      <c r="T146" s="104"/>
      <c r="U146" s="514"/>
      <c r="V146" s="164"/>
      <c r="W146" s="18">
        <f>IFERROR(VLOOKUP(V146,AnswerATBL,2,FALSE),0)</f>
        <v>0</v>
      </c>
      <c r="X146" s="104"/>
      <c r="Y146" s="514"/>
    </row>
    <row r="147" spans="1:25" ht="12.75" customHeight="1" x14ac:dyDescent="0.15">
      <c r="A147"/>
      <c r="B147" s="541"/>
      <c r="C147" s="531" t="str">
        <f>Interview!C504</f>
        <v>Are project teams aware of their security point(s) of contact and response team(s)?</v>
      </c>
      <c r="D147" s="532"/>
      <c r="E147" s="30" t="str">
        <f>Interview!E504</f>
        <v>Yes, a small percentage are/do</v>
      </c>
      <c r="F147" s="18">
        <v>3</v>
      </c>
      <c r="G147" s="18">
        <f>IFERROR(VLOOKUP(E147,AnswerCTBL,2,FALSE),0)</f>
        <v>0.2</v>
      </c>
      <c r="H147" s="182"/>
      <c r="I147" s="190"/>
      <c r="J147" s="164"/>
      <c r="K147" s="268">
        <f>IFERROR(VLOOKUP(J147,AnswerCTBL,2,FALSE),0)</f>
        <v>0</v>
      </c>
      <c r="L147" s="265"/>
      <c r="M147" s="167"/>
      <c r="N147" s="164"/>
      <c r="O147" s="268">
        <f>IFERROR(VLOOKUP(N147,AnswerCTBL,2,FALSE),0)</f>
        <v>0</v>
      </c>
      <c r="P147" s="265"/>
      <c r="Q147" s="167"/>
      <c r="R147" s="164"/>
      <c r="S147" s="18">
        <f>IFERROR(VLOOKUP(R147,AnswerCTBL,2,FALSE),0)</f>
        <v>0</v>
      </c>
      <c r="T147" s="104"/>
      <c r="U147" s="167"/>
      <c r="V147" s="164" t="s">
        <v>490</v>
      </c>
      <c r="W147" s="18">
        <f>IFERROR(VLOOKUP(V147,AnswerCTBL,2,FALSE),0)</f>
        <v>0.2</v>
      </c>
      <c r="X147" s="104"/>
      <c r="Y147" s="167"/>
    </row>
    <row r="148" spans="1:25" ht="12.75" customHeight="1" x14ac:dyDescent="0.15">
      <c r="A148"/>
      <c r="B148" s="452"/>
      <c r="C148" s="453"/>
      <c r="D148" s="453"/>
      <c r="E148" s="453"/>
      <c r="F148" s="453"/>
      <c r="G148" s="453"/>
      <c r="H148" s="454"/>
      <c r="I148" s="190"/>
      <c r="J148" s="165"/>
      <c r="K148" s="154"/>
      <c r="L148" s="154"/>
      <c r="M148" s="170"/>
      <c r="N148" s="165"/>
      <c r="O148" s="154"/>
      <c r="P148" s="154"/>
      <c r="Q148" s="170"/>
      <c r="R148" s="165"/>
      <c r="S148" s="154"/>
      <c r="T148" s="154"/>
      <c r="U148" s="170"/>
      <c r="V148" s="165"/>
      <c r="W148" s="154"/>
      <c r="X148" s="154"/>
      <c r="Y148" s="170"/>
    </row>
    <row r="149" spans="1:25" ht="12.75" customHeight="1" x14ac:dyDescent="0.15">
      <c r="A149"/>
      <c r="B149" s="540" t="s">
        <v>376</v>
      </c>
      <c r="C149" s="489" t="str">
        <f>Interview!C508</f>
        <v>Does the organization utilize a consistent process for incident reporting and handling?</v>
      </c>
      <c r="D149" s="490"/>
      <c r="E149" s="30" t="str">
        <f>Interview!E508</f>
        <v>Yes, localized to business areas</v>
      </c>
      <c r="F149" s="18">
        <v>4</v>
      </c>
      <c r="G149" s="18">
        <f>IFERROR(VLOOKUP(E149,AnswerGTBL,2,FALSE),0)</f>
        <v>0.2</v>
      </c>
      <c r="H149" s="182">
        <f>IFERROR(AVERAGE(G149,G150),0)</f>
        <v>0.2</v>
      </c>
      <c r="I149" s="190"/>
      <c r="J149" s="163"/>
      <c r="K149" s="266">
        <f>IFERROR(VLOOKUP(J149,AnswerGTBL,2,FALSE),0)</f>
        <v>0</v>
      </c>
      <c r="L149" s="263">
        <f>IFERROR(AVERAGE(K149,K150),0)</f>
        <v>0</v>
      </c>
      <c r="M149" s="167"/>
      <c r="N149" s="163"/>
      <c r="O149" s="266">
        <f>IFERROR(VLOOKUP(N149,AnswerGTBL,2,FALSE),0)</f>
        <v>0</v>
      </c>
      <c r="P149" s="263">
        <f>IFERROR(AVERAGE(O149,O150),0)</f>
        <v>0</v>
      </c>
      <c r="Q149" s="167"/>
      <c r="R149" s="163"/>
      <c r="S149" s="266">
        <f>IFERROR(VLOOKUP(R149,AnswerGTBL,2,FALSE),0)</f>
        <v>0</v>
      </c>
      <c r="T149" s="263">
        <f>IFERROR(AVERAGE(S149,S150),0)</f>
        <v>0</v>
      </c>
      <c r="U149" s="167"/>
      <c r="V149" s="163"/>
      <c r="W149" s="18">
        <f>IFERROR(VLOOKUP(V149,AnswerGTBL,2,FALSE),0)</f>
        <v>0</v>
      </c>
      <c r="X149" s="104">
        <f>IFERROR(AVERAGE(W149,W150),0)</f>
        <v>0.5</v>
      </c>
      <c r="Y149" s="167"/>
    </row>
    <row r="150" spans="1:25" ht="12.75" customHeight="1" x14ac:dyDescent="0.15">
      <c r="A150"/>
      <c r="B150" s="541"/>
      <c r="C150" s="531" t="str">
        <f>Interview!C518</f>
        <v>Are project stakeholders aware of relevant security disclosures related to their software projects?</v>
      </c>
      <c r="D150" s="532"/>
      <c r="E150" s="30" t="str">
        <f>Interview!E518</f>
        <v>Yes, a small percentage are/do</v>
      </c>
      <c r="F150" s="18">
        <v>5</v>
      </c>
      <c r="G150" s="18">
        <f>IFERROR(VLOOKUP(E150,AnswerCTBL,2,FALSE),0)</f>
        <v>0.2</v>
      </c>
      <c r="H150" s="182"/>
      <c r="I150" s="190"/>
      <c r="J150" s="164"/>
      <c r="K150" s="267">
        <f>IFERROR(VLOOKUP(J150,AnswerCTBL,2,FALSE),0)</f>
        <v>0</v>
      </c>
      <c r="L150" s="264"/>
      <c r="M150" s="167"/>
      <c r="N150" s="164"/>
      <c r="O150" s="267">
        <f>IFERROR(VLOOKUP(N150,AnswerCTBL,2,FALSE),0)</f>
        <v>0</v>
      </c>
      <c r="P150" s="264"/>
      <c r="Q150" s="167"/>
      <c r="R150" s="164"/>
      <c r="S150" s="267">
        <f>IFERROR(VLOOKUP(R150,AnswerCTBL,2,FALSE),0)</f>
        <v>0</v>
      </c>
      <c r="T150" s="264"/>
      <c r="U150" s="167"/>
      <c r="V150" s="164" t="s">
        <v>492</v>
      </c>
      <c r="W150" s="18">
        <f>IFERROR(VLOOKUP(V150,AnswerCTBL,2,FALSE),0)</f>
        <v>1</v>
      </c>
      <c r="X150" s="104"/>
      <c r="Y150" s="167"/>
    </row>
    <row r="151" spans="1:25" ht="12.75" customHeight="1" x14ac:dyDescent="0.15">
      <c r="A151"/>
      <c r="B151" s="452"/>
      <c r="C151" s="453"/>
      <c r="D151" s="453"/>
      <c r="E151" s="453"/>
      <c r="F151" s="453"/>
      <c r="G151" s="453"/>
      <c r="H151" s="454"/>
      <c r="I151" s="190"/>
      <c r="J151" s="165"/>
      <c r="K151" s="154"/>
      <c r="L151" s="154"/>
      <c r="M151" s="170"/>
      <c r="N151" s="165"/>
      <c r="O151" s="154"/>
      <c r="P151" s="154"/>
      <c r="Q151" s="170"/>
      <c r="R151" s="165"/>
      <c r="S151" s="154"/>
      <c r="T151" s="154"/>
      <c r="U151" s="170"/>
      <c r="V151" s="165"/>
      <c r="W151" s="154"/>
      <c r="X151" s="154"/>
      <c r="Y151" s="170"/>
    </row>
    <row r="152" spans="1:25" ht="12.75" customHeight="1" x14ac:dyDescent="0.15">
      <c r="A152"/>
      <c r="B152" s="540" t="s">
        <v>377</v>
      </c>
      <c r="C152" s="542" t="str">
        <f>Interview!C522</f>
        <v>Are incidents inspected for root causes to generate further recommendations?</v>
      </c>
      <c r="D152" s="543"/>
      <c r="E152" s="30" t="str">
        <f>Interview!E522</f>
        <v>No</v>
      </c>
      <c r="F152" s="18">
        <v>6</v>
      </c>
      <c r="G152" s="18">
        <f>IFERROR(VLOOKUP(E152,AnswerCTBL,2,FALSE),0)</f>
        <v>0</v>
      </c>
      <c r="H152" s="182">
        <f>IFERROR(AVERAGE(G152,G153),0)</f>
        <v>0.1</v>
      </c>
      <c r="I152" s="190"/>
      <c r="J152" s="163"/>
      <c r="K152" s="266">
        <f>IFERROR(VLOOKUP(J152,AnswerCTBL,2,FALSE),0)</f>
        <v>0</v>
      </c>
      <c r="L152" s="263">
        <f>IFERROR(AVERAGE(K152,K153),0)</f>
        <v>0</v>
      </c>
      <c r="M152" s="167"/>
      <c r="N152" s="163"/>
      <c r="O152" s="266">
        <f>IFERROR(VLOOKUP(N152,AnswerCTBL,2,FALSE),0)</f>
        <v>0</v>
      </c>
      <c r="P152" s="263">
        <f>IFERROR(AVERAGE(O152,O153),0)</f>
        <v>0</v>
      </c>
      <c r="Q152" s="167"/>
      <c r="R152" s="163"/>
      <c r="S152" s="266">
        <f>IFERROR(VLOOKUP(R152,AnswerCTBL,2,FALSE),0)</f>
        <v>0</v>
      </c>
      <c r="T152" s="263">
        <f>IFERROR(AVERAGE(S152,S153),0)</f>
        <v>0</v>
      </c>
      <c r="U152" s="167"/>
      <c r="V152" s="163"/>
      <c r="W152" s="18">
        <f>IFERROR(VLOOKUP(V152,AnswerCTBL,2,FALSE),0)</f>
        <v>0</v>
      </c>
      <c r="X152" s="104">
        <f>IFERROR(AVERAGE(W152,W153),0)</f>
        <v>0.5</v>
      </c>
      <c r="Y152" s="167"/>
    </row>
    <row r="153" spans="1:25" ht="12.75" customHeight="1" x14ac:dyDescent="0.15">
      <c r="A153"/>
      <c r="B153" s="541"/>
      <c r="C153" s="544" t="str">
        <f>Interview!C528</f>
        <v>Do projects consistently collect and report data and metrics related to incidents?</v>
      </c>
      <c r="D153" s="545"/>
      <c r="E153" s="30" t="str">
        <f>Interview!E528</f>
        <v>Yes, a small percentage are/do</v>
      </c>
      <c r="F153" s="18">
        <v>7</v>
      </c>
      <c r="G153" s="18">
        <f>IFERROR(VLOOKUP(E153,AnswerCTBL,2,FALSE),0)</f>
        <v>0.2</v>
      </c>
      <c r="H153" s="182"/>
      <c r="I153" s="190"/>
      <c r="J153" s="164"/>
      <c r="K153" s="267">
        <f>IFERROR(VLOOKUP(J153,AnswerCTBL,2,FALSE),0)</f>
        <v>0</v>
      </c>
      <c r="L153" s="264"/>
      <c r="M153" s="167"/>
      <c r="N153" s="164"/>
      <c r="O153" s="267">
        <f>IFERROR(VLOOKUP(N153,AnswerCTBL,2,FALSE),0)</f>
        <v>0</v>
      </c>
      <c r="P153" s="264"/>
      <c r="Q153" s="167"/>
      <c r="R153" s="164"/>
      <c r="S153" s="267">
        <f>IFERROR(VLOOKUP(R153,AnswerCTBL,2,FALSE),0)</f>
        <v>0</v>
      </c>
      <c r="T153" s="264"/>
      <c r="U153" s="167"/>
      <c r="V153" s="164" t="s">
        <v>492</v>
      </c>
      <c r="W153" s="18">
        <f>IFERROR(VLOOKUP(V153,AnswerCTBL,2,FALSE),0)</f>
        <v>1</v>
      </c>
      <c r="X153" s="104"/>
      <c r="Y153" s="167"/>
    </row>
    <row r="154" spans="1:25" ht="12.75" customHeight="1" x14ac:dyDescent="0.15">
      <c r="A154"/>
      <c r="B154" s="546" t="s">
        <v>309</v>
      </c>
      <c r="C154" s="547"/>
      <c r="D154" s="548"/>
      <c r="E154" s="141" t="s">
        <v>371</v>
      </c>
      <c r="F154" s="141"/>
      <c r="G154" s="141"/>
      <c r="H154" s="142"/>
      <c r="I154" s="195" t="s">
        <v>368</v>
      </c>
      <c r="J154" s="179" t="s">
        <v>371</v>
      </c>
      <c r="K154" s="141"/>
      <c r="L154" s="142"/>
      <c r="M154" s="178" t="s">
        <v>368</v>
      </c>
      <c r="N154" s="179" t="s">
        <v>371</v>
      </c>
      <c r="O154" s="141"/>
      <c r="P154" s="142"/>
      <c r="Q154" s="178" t="s">
        <v>368</v>
      </c>
      <c r="R154" s="179" t="s">
        <v>371</v>
      </c>
      <c r="S154" s="141"/>
      <c r="T154" s="142"/>
      <c r="U154" s="178" t="s">
        <v>368</v>
      </c>
      <c r="V154" s="179" t="s">
        <v>371</v>
      </c>
      <c r="W154" s="141"/>
      <c r="X154" s="142"/>
      <c r="Y154" s="178" t="s">
        <v>368</v>
      </c>
    </row>
    <row r="155" spans="1:25" ht="12.75" customHeight="1" x14ac:dyDescent="0.15">
      <c r="A155"/>
      <c r="B155" s="540" t="s">
        <v>310</v>
      </c>
      <c r="C155" s="542" t="str">
        <f>Interview!C534</f>
        <v>Do projects document operational environment security requirements?</v>
      </c>
      <c r="D155" s="543"/>
      <c r="E155" s="30" t="str">
        <f>Interview!E534</f>
        <v>Yes, a small percentage are/do</v>
      </c>
      <c r="F155" s="18">
        <v>8</v>
      </c>
      <c r="G155" s="18">
        <f>IFERROR(VLOOKUP(E155,AnswerCTBL,2,FALSE),0)</f>
        <v>0.2</v>
      </c>
      <c r="H155" s="182">
        <f>IFERROR(AVERAGE(G155,G156),0)</f>
        <v>0.2</v>
      </c>
      <c r="I155" s="549">
        <f>SUM(H155,H158,H161)</f>
        <v>0.4</v>
      </c>
      <c r="J155" s="163"/>
      <c r="K155" s="266">
        <f>IFERROR(VLOOKUP(J155,AnswerCTBL,2,FALSE),0)</f>
        <v>0</v>
      </c>
      <c r="L155" s="263">
        <f>IFERROR(AVERAGE(K155,K156),0)</f>
        <v>0</v>
      </c>
      <c r="M155" s="513">
        <f>SUM(L155,L158,L161)</f>
        <v>0.1</v>
      </c>
      <c r="N155" s="163"/>
      <c r="O155" s="266">
        <f>IFERROR(VLOOKUP(N155,AnswerCTBL,2,FALSE),0)</f>
        <v>0</v>
      </c>
      <c r="P155" s="263">
        <f>IFERROR(AVERAGE(O155,O156),0)</f>
        <v>0</v>
      </c>
      <c r="Q155" s="513">
        <f>SUM(P155,P158,P161)</f>
        <v>0</v>
      </c>
      <c r="R155" s="163"/>
      <c r="S155" s="266">
        <f>IFERROR(VLOOKUP(R155,AnswerCTBL,2,FALSE),0)</f>
        <v>0</v>
      </c>
      <c r="T155" s="263">
        <f>IFERROR(AVERAGE(S155,S156),0)</f>
        <v>0</v>
      </c>
      <c r="U155" s="513">
        <f>SUM(T155,T158,T161)</f>
        <v>0</v>
      </c>
      <c r="V155" s="163"/>
      <c r="W155" s="18">
        <f>IFERROR(VLOOKUP(V155,AnswerCTBL,2,FALSE),0)</f>
        <v>0</v>
      </c>
      <c r="X155" s="104">
        <f>IFERROR(AVERAGE(W155,W156),0)</f>
        <v>0.25</v>
      </c>
      <c r="Y155" s="513">
        <f>SUM(X155,X158,X161)</f>
        <v>1.25</v>
      </c>
    </row>
    <row r="156" spans="1:25" ht="12" customHeight="1" x14ac:dyDescent="0.15">
      <c r="A156"/>
      <c r="B156" s="541"/>
      <c r="C156" s="544" t="str">
        <f>Interview!C540</f>
        <v>Do projects check for security updates to third-party software components?</v>
      </c>
      <c r="D156" s="545"/>
      <c r="E156" s="30" t="str">
        <f>Interview!E540</f>
        <v>Yes, a small percentage are/do</v>
      </c>
      <c r="F156" s="18">
        <v>9</v>
      </c>
      <c r="G156" s="18">
        <f>IFERROR(VLOOKUP(E156,AnswerCTBL,2,FALSE),0)</f>
        <v>0.2</v>
      </c>
      <c r="H156" s="182"/>
      <c r="I156" s="550"/>
      <c r="J156" s="164"/>
      <c r="K156" s="267">
        <f>IFERROR(VLOOKUP(J156,AnswerCTBL,2,FALSE),0)</f>
        <v>0</v>
      </c>
      <c r="L156" s="264"/>
      <c r="M156" s="514"/>
      <c r="N156" s="164"/>
      <c r="O156" s="267">
        <f>IFERROR(VLOOKUP(N156,AnswerCTBL,2,FALSE),0)</f>
        <v>0</v>
      </c>
      <c r="P156" s="264"/>
      <c r="Q156" s="514"/>
      <c r="R156" s="164"/>
      <c r="S156" s="267">
        <f>IFERROR(VLOOKUP(R156,AnswerCTBL,2,FALSE),0)</f>
        <v>0</v>
      </c>
      <c r="T156" s="264"/>
      <c r="U156" s="514"/>
      <c r="V156" s="164" t="s">
        <v>491</v>
      </c>
      <c r="W156" s="18">
        <f>IFERROR(VLOOKUP(V156,AnswerCTBL,2,FALSE),0)</f>
        <v>0.5</v>
      </c>
      <c r="X156" s="104"/>
      <c r="Y156" s="514"/>
    </row>
    <row r="157" spans="1:25" ht="12.75" customHeight="1" x14ac:dyDescent="0.15">
      <c r="A157"/>
      <c r="B157" s="452"/>
      <c r="C157" s="453"/>
      <c r="D157" s="453"/>
      <c r="E157" s="453"/>
      <c r="F157" s="453"/>
      <c r="G157" s="453"/>
      <c r="H157" s="454"/>
      <c r="I157" s="190"/>
      <c r="J157" s="165"/>
      <c r="K157" s="154"/>
      <c r="L157" s="154"/>
      <c r="M157" s="170"/>
      <c r="N157" s="165"/>
      <c r="O157" s="154"/>
      <c r="P157" s="154"/>
      <c r="Q157" s="170"/>
      <c r="R157" s="165"/>
      <c r="S157" s="154"/>
      <c r="T157" s="154"/>
      <c r="U157" s="170"/>
      <c r="V157" s="165"/>
      <c r="W157" s="154"/>
      <c r="X157" s="154"/>
      <c r="Y157" s="170"/>
    </row>
    <row r="158" spans="1:25" ht="12.75" customHeight="1" x14ac:dyDescent="0.15">
      <c r="A158"/>
      <c r="B158" s="540" t="s">
        <v>317</v>
      </c>
      <c r="C158" s="489" t="str">
        <f>Interview!C545</f>
        <v>Is a consistent process used to apply upgrades and patches to critical dependencies?</v>
      </c>
      <c r="D158" s="490"/>
      <c r="E158" s="30" t="str">
        <f>Interview!E545</f>
        <v>No</v>
      </c>
      <c r="F158" s="18">
        <v>10</v>
      </c>
      <c r="G158" s="18">
        <f>IFERROR(VLOOKUP(E158,AnswerGTBL,2,FALSE),0)</f>
        <v>0</v>
      </c>
      <c r="H158" s="182">
        <f>IFERROR(AVERAGE(G158,G159),0)</f>
        <v>0.1</v>
      </c>
      <c r="I158" s="190"/>
      <c r="J158" s="163"/>
      <c r="K158" s="266">
        <f>IFERROR(VLOOKUP(J158,AnswerGTBL,2,FALSE),0)</f>
        <v>0</v>
      </c>
      <c r="L158" s="263">
        <f>IFERROR(AVERAGE(K158,K159),0)</f>
        <v>0</v>
      </c>
      <c r="M158" s="167"/>
      <c r="N158" s="163"/>
      <c r="O158" s="266">
        <f>IFERROR(VLOOKUP(N158,AnswerGTBL,2,FALSE),0)</f>
        <v>0</v>
      </c>
      <c r="P158" s="263">
        <f>IFERROR(AVERAGE(O158,O159),0)</f>
        <v>0</v>
      </c>
      <c r="Q158" s="167"/>
      <c r="R158" s="163"/>
      <c r="S158" s="266">
        <f>IFERROR(VLOOKUP(R158,AnswerGTBL,2,FALSE),0)</f>
        <v>0</v>
      </c>
      <c r="T158" s="263">
        <f>IFERROR(AVERAGE(S158,S159),0)</f>
        <v>0</v>
      </c>
      <c r="U158" s="167"/>
      <c r="V158" s="163"/>
      <c r="W158" s="18">
        <f>IFERROR(VLOOKUP(V158,AnswerGTBL,2,FALSE),0)</f>
        <v>0</v>
      </c>
      <c r="X158" s="104">
        <f>IFERROR(AVERAGE(W158,W159),0)</f>
        <v>0.5</v>
      </c>
      <c r="Y158" s="167"/>
    </row>
    <row r="159" spans="1:25" ht="12.75" customHeight="1" x14ac:dyDescent="0.15">
      <c r="A159"/>
      <c r="B159" s="541"/>
      <c r="C159" s="544" t="str">
        <f>Interview!C550</f>
        <v>Do projects leverage automation to check application and environment health?</v>
      </c>
      <c r="D159" s="545"/>
      <c r="E159" s="30" t="str">
        <f>Interview!E550</f>
        <v>Yes, a small percentage are/do</v>
      </c>
      <c r="F159" s="18">
        <v>11</v>
      </c>
      <c r="G159" s="18">
        <f>IFERROR(VLOOKUP(E159,AnswerCTBL,2,FALSE),0)</f>
        <v>0.2</v>
      </c>
      <c r="H159" s="182"/>
      <c r="I159" s="190"/>
      <c r="J159" s="164"/>
      <c r="K159" s="267">
        <f>IFERROR(VLOOKUP(J159,AnswerCTBL,2,FALSE),0)</f>
        <v>0</v>
      </c>
      <c r="L159" s="264"/>
      <c r="M159" s="167"/>
      <c r="N159" s="164"/>
      <c r="O159" s="267">
        <f>IFERROR(VLOOKUP(N159,AnswerCTBL,2,FALSE),0)</f>
        <v>0</v>
      </c>
      <c r="P159" s="264"/>
      <c r="Q159" s="167"/>
      <c r="R159" s="164"/>
      <c r="S159" s="267">
        <f>IFERROR(VLOOKUP(R159,AnswerCTBL,2,FALSE),0)</f>
        <v>0</v>
      </c>
      <c r="T159" s="264"/>
      <c r="U159" s="167"/>
      <c r="V159" s="164" t="s">
        <v>492</v>
      </c>
      <c r="W159" s="18">
        <f>IFERROR(VLOOKUP(V159,AnswerCTBL,2,FALSE),0)</f>
        <v>1</v>
      </c>
      <c r="X159" s="104"/>
      <c r="Y159" s="167"/>
    </row>
    <row r="160" spans="1:25" ht="12.75" customHeight="1" x14ac:dyDescent="0.15">
      <c r="A160"/>
      <c r="B160" s="452"/>
      <c r="C160" s="453"/>
      <c r="D160" s="453"/>
      <c r="E160" s="453"/>
      <c r="F160" s="453"/>
      <c r="G160" s="453"/>
      <c r="H160" s="454"/>
      <c r="I160" s="190"/>
      <c r="J160" s="165"/>
      <c r="K160" s="154"/>
      <c r="L160" s="154"/>
      <c r="M160" s="170"/>
      <c r="N160" s="165"/>
      <c r="O160" s="154"/>
      <c r="P160" s="154"/>
      <c r="Q160" s="170"/>
      <c r="R160" s="165"/>
      <c r="S160" s="154"/>
      <c r="T160" s="154"/>
      <c r="U160" s="170"/>
      <c r="V160" s="165"/>
      <c r="W160" s="154"/>
      <c r="X160" s="154"/>
      <c r="Y160" s="170"/>
    </row>
    <row r="161" spans="1:25" ht="12.75" customHeight="1" x14ac:dyDescent="0.15">
      <c r="A161"/>
      <c r="B161" s="540" t="s">
        <v>327</v>
      </c>
      <c r="C161" s="489" t="str">
        <f>Interview!C558</f>
        <v>Are stakeholders aware of options for additional tools to protect software while running in operations?</v>
      </c>
      <c r="D161" s="490"/>
      <c r="E161" s="30" t="str">
        <f>Interview!E558</f>
        <v>Yes, teams write/run their own</v>
      </c>
      <c r="F161" s="18">
        <v>12</v>
      </c>
      <c r="G161" s="18">
        <f>IFERROR(VLOOKUP(E161,AnswerFTBL,2,FALSE),0)</f>
        <v>0.2</v>
      </c>
      <c r="H161" s="182">
        <f>IFERROR(AVERAGE(G161,G162),0)</f>
        <v>0.1</v>
      </c>
      <c r="I161" s="190"/>
      <c r="J161" s="163"/>
      <c r="K161" s="266">
        <f>IFERROR(VLOOKUP(J161,AnswerFTBL,2,FALSE),0)</f>
        <v>0</v>
      </c>
      <c r="L161" s="263">
        <f>IFERROR(AVERAGE(K161,K162),0)</f>
        <v>0.1</v>
      </c>
      <c r="M161" s="167"/>
      <c r="N161" s="163"/>
      <c r="O161" s="266">
        <f>IFERROR(VLOOKUP(N161,AnswerFTBL,2,FALSE),0)</f>
        <v>0</v>
      </c>
      <c r="P161" s="263">
        <f>IFERROR(AVERAGE(O161,O162),0)</f>
        <v>0</v>
      </c>
      <c r="Q161" s="167"/>
      <c r="R161" s="163"/>
      <c r="S161" s="266">
        <f>IFERROR(VLOOKUP(R161,AnswerFTBL,2,FALSE),0)</f>
        <v>0</v>
      </c>
      <c r="T161" s="263">
        <f>IFERROR(AVERAGE(S161,S162),0)</f>
        <v>0</v>
      </c>
      <c r="U161" s="167"/>
      <c r="V161" s="163" t="s">
        <v>431</v>
      </c>
      <c r="W161" s="18">
        <f>IFERROR(VLOOKUP(V161,AnswerFTBL,2,FALSE),0)</f>
        <v>1</v>
      </c>
      <c r="X161" s="104">
        <f>IFERROR(AVERAGE(W161,W162),0)</f>
        <v>0.5</v>
      </c>
      <c r="Y161" s="167"/>
    </row>
    <row r="162" spans="1:25" ht="12.75" customHeight="1" x14ac:dyDescent="0.15">
      <c r="A162"/>
      <c r="B162" s="541"/>
      <c r="C162" s="531" t="str">
        <f>Interview!C562</f>
        <v>Does a minimum security baseline exist for environment health (versioning, patching, etc)?</v>
      </c>
      <c r="D162" s="532"/>
      <c r="E162" s="30" t="str">
        <f>Interview!E562</f>
        <v>No</v>
      </c>
      <c r="F162" s="18">
        <v>13</v>
      </c>
      <c r="G162" s="18">
        <f>IFERROR(VLOOKUP(E162,AnswerGTBL,2,FALSE),0)</f>
        <v>0</v>
      </c>
      <c r="H162" s="182"/>
      <c r="I162" s="190"/>
      <c r="J162" s="164" t="s">
        <v>441</v>
      </c>
      <c r="K162" s="267">
        <f>IFERROR(VLOOKUP(J162,AnswerGTBL,2,FALSE),0)</f>
        <v>0.2</v>
      </c>
      <c r="L162" s="264"/>
      <c r="M162" s="167"/>
      <c r="N162" s="164"/>
      <c r="O162" s="267">
        <f>IFERROR(VLOOKUP(N162,AnswerGTBL,2,FALSE),0)</f>
        <v>0</v>
      </c>
      <c r="P162" s="264"/>
      <c r="Q162" s="167"/>
      <c r="R162" s="164"/>
      <c r="S162" s="267">
        <f>IFERROR(VLOOKUP(R162,AnswerGTBL,2,FALSE),0)</f>
        <v>0</v>
      </c>
      <c r="T162" s="264"/>
      <c r="U162" s="167"/>
      <c r="V162" s="164"/>
      <c r="W162" s="18">
        <f>IFERROR(VLOOKUP(V162,AnswerGTBL,2,FALSE),0)</f>
        <v>0</v>
      </c>
      <c r="X162" s="104"/>
      <c r="Y162" s="167"/>
    </row>
    <row r="163" spans="1:25" ht="12.75" customHeight="1" x14ac:dyDescent="0.15">
      <c r="A163"/>
      <c r="B163" s="546" t="s">
        <v>7</v>
      </c>
      <c r="C163" s="547"/>
      <c r="D163" s="548"/>
      <c r="E163" s="141" t="s">
        <v>371</v>
      </c>
      <c r="F163" s="141"/>
      <c r="G163" s="141"/>
      <c r="H163" s="142"/>
      <c r="I163" s="195" t="s">
        <v>368</v>
      </c>
      <c r="J163" s="179" t="s">
        <v>371</v>
      </c>
      <c r="K163" s="141"/>
      <c r="L163" s="142"/>
      <c r="M163" s="178" t="s">
        <v>368</v>
      </c>
      <c r="N163" s="179" t="s">
        <v>371</v>
      </c>
      <c r="O163" s="141"/>
      <c r="P163" s="142"/>
      <c r="Q163" s="178" t="s">
        <v>368</v>
      </c>
      <c r="R163" s="179" t="s">
        <v>371</v>
      </c>
      <c r="S163" s="141"/>
      <c r="T163" s="142"/>
      <c r="U163" s="178" t="s">
        <v>368</v>
      </c>
      <c r="V163" s="179" t="s">
        <v>371</v>
      </c>
      <c r="W163" s="141"/>
      <c r="X163" s="142"/>
      <c r="Y163" s="178" t="s">
        <v>368</v>
      </c>
    </row>
    <row r="164" spans="1:25" ht="12.75" customHeight="1" x14ac:dyDescent="0.15">
      <c r="A164"/>
      <c r="B164" s="540" t="s">
        <v>8</v>
      </c>
      <c r="C164" s="542" t="str">
        <f>Interview!C569</f>
        <v>Are security notes delivered with each software release?</v>
      </c>
      <c r="D164" s="543"/>
      <c r="E164" s="30" t="str">
        <f>Interview!E569</f>
        <v>Yes, a small percentage are/do</v>
      </c>
      <c r="F164" s="18">
        <v>14</v>
      </c>
      <c r="G164" s="18">
        <f>IFERROR(VLOOKUP(E164,AnswerCTBL,2,FALSE),0)</f>
        <v>0.2</v>
      </c>
      <c r="H164" s="182">
        <f>IFERROR(AVERAGE(G164,G165),0)</f>
        <v>0.2</v>
      </c>
      <c r="I164" s="549">
        <f>SUM(H164,H167,H170)</f>
        <v>0.4</v>
      </c>
      <c r="J164" s="163"/>
      <c r="K164" s="266">
        <f>IFERROR(VLOOKUP(J164,AnswerCTBL,2,FALSE),0)</f>
        <v>0</v>
      </c>
      <c r="L164" s="263">
        <f>IFERROR(AVERAGE(K164,K165),0)</f>
        <v>0</v>
      </c>
      <c r="M164" s="513">
        <f>SUM(L164,L167,L170)</f>
        <v>0</v>
      </c>
      <c r="N164" s="163"/>
      <c r="O164" s="266">
        <f>IFERROR(VLOOKUP(N164,AnswerCTBL,2,FALSE),0)</f>
        <v>0</v>
      </c>
      <c r="P164" s="263">
        <f>IFERROR(AVERAGE(O164,O165),0)</f>
        <v>0</v>
      </c>
      <c r="Q164" s="513">
        <f>SUM(P164,P167,P170)</f>
        <v>0</v>
      </c>
      <c r="R164" s="163"/>
      <c r="S164" s="266">
        <f>IFERROR(VLOOKUP(R164,AnswerCTBL,2,FALSE),0)</f>
        <v>0</v>
      </c>
      <c r="T164" s="263">
        <f>IFERROR(AVERAGE(S164,S165),0)</f>
        <v>0</v>
      </c>
      <c r="U164" s="513">
        <f>SUM(T164,T167,T170)</f>
        <v>0</v>
      </c>
      <c r="V164" s="163"/>
      <c r="W164" s="18">
        <f>IFERROR(VLOOKUP(V164,AnswerCTBL,2,FALSE),0)</f>
        <v>0</v>
      </c>
      <c r="X164" s="104">
        <f>IFERROR(AVERAGE(W164,W165),0)</f>
        <v>0.25</v>
      </c>
      <c r="Y164" s="513">
        <f>SUM(X164,X167,X170)</f>
        <v>1.25</v>
      </c>
    </row>
    <row r="165" spans="1:25" ht="12.75" customHeight="1" x14ac:dyDescent="0.15">
      <c r="A165"/>
      <c r="B165" s="541"/>
      <c r="C165" s="544" t="str">
        <f>Interview!C575</f>
        <v>Are security-related alerts and error conditions documented on a per-project basis?</v>
      </c>
      <c r="D165" s="545"/>
      <c r="E165" s="30" t="str">
        <f>Interview!E575</f>
        <v>Yes, a small percentage are/do</v>
      </c>
      <c r="F165" s="18">
        <v>15</v>
      </c>
      <c r="G165" s="18">
        <f>IFERROR(VLOOKUP(E165,AnswerCTBL,2,FALSE),0)</f>
        <v>0.2</v>
      </c>
      <c r="H165" s="182"/>
      <c r="I165" s="550"/>
      <c r="J165" s="164"/>
      <c r="K165" s="267">
        <f>IFERROR(VLOOKUP(J165,AnswerCTBL,2,FALSE),0)</f>
        <v>0</v>
      </c>
      <c r="L165" s="264"/>
      <c r="M165" s="514"/>
      <c r="N165" s="164"/>
      <c r="O165" s="267">
        <f>IFERROR(VLOOKUP(N165,AnswerCTBL,2,FALSE),0)</f>
        <v>0</v>
      </c>
      <c r="P165" s="264"/>
      <c r="Q165" s="514"/>
      <c r="R165" s="164"/>
      <c r="S165" s="267">
        <f>IFERROR(VLOOKUP(R165,AnswerCTBL,2,FALSE),0)</f>
        <v>0</v>
      </c>
      <c r="T165" s="264"/>
      <c r="U165" s="514"/>
      <c r="V165" s="164" t="s">
        <v>491</v>
      </c>
      <c r="W165" s="18">
        <f>IFERROR(VLOOKUP(V165,AnswerCTBL,2,FALSE),0)</f>
        <v>0.5</v>
      </c>
      <c r="X165" s="104"/>
      <c r="Y165" s="514"/>
    </row>
    <row r="166" spans="1:25" ht="12.75" customHeight="1" x14ac:dyDescent="0.15">
      <c r="A166"/>
      <c r="B166" s="452"/>
      <c r="C166" s="453"/>
      <c r="D166" s="453"/>
      <c r="E166" s="453"/>
      <c r="F166" s="453"/>
      <c r="G166" s="453"/>
      <c r="H166" s="454"/>
      <c r="I166" s="190"/>
      <c r="J166" s="165"/>
      <c r="K166" s="154"/>
      <c r="L166" s="154"/>
      <c r="M166" s="170"/>
      <c r="N166" s="165"/>
      <c r="O166" s="154"/>
      <c r="P166" s="154"/>
      <c r="Q166" s="170"/>
      <c r="R166" s="165"/>
      <c r="S166" s="154"/>
      <c r="T166" s="154"/>
      <c r="U166" s="170"/>
      <c r="V166" s="165"/>
      <c r="W166" s="154"/>
      <c r="X166" s="154"/>
      <c r="Y166" s="170"/>
    </row>
    <row r="167" spans="1:25" ht="12.75" customHeight="1" x14ac:dyDescent="0.15">
      <c r="A167"/>
      <c r="B167" s="540" t="s">
        <v>17</v>
      </c>
      <c r="C167" s="542" t="str">
        <f>Interview!C582</f>
        <v>Do projects utilize a change management process that’s well understood?</v>
      </c>
      <c r="D167" s="543"/>
      <c r="E167" s="30" t="str">
        <f>Interview!E582</f>
        <v>No</v>
      </c>
      <c r="F167" s="18">
        <v>16</v>
      </c>
      <c r="G167" s="18">
        <f>IFERROR(VLOOKUP(E167,AnswerCTBL,2,FALSE),0)</f>
        <v>0</v>
      </c>
      <c r="H167" s="182">
        <f>IFERROR(AVERAGE(G167,G168),0)</f>
        <v>0.1</v>
      </c>
      <c r="I167" s="190"/>
      <c r="J167" s="163"/>
      <c r="K167" s="266">
        <f>IFERROR(VLOOKUP(J167,AnswerCTBL,2,FALSE),0)</f>
        <v>0</v>
      </c>
      <c r="L167" s="263">
        <f>IFERROR(AVERAGE(K167,K168),0)</f>
        <v>0</v>
      </c>
      <c r="M167" s="167"/>
      <c r="N167" s="163"/>
      <c r="O167" s="266">
        <f>IFERROR(VLOOKUP(N167,AnswerCTBL,2,FALSE),0)</f>
        <v>0</v>
      </c>
      <c r="P167" s="263">
        <f>IFERROR(AVERAGE(O167,O168),0)</f>
        <v>0</v>
      </c>
      <c r="Q167" s="167"/>
      <c r="R167" s="163"/>
      <c r="S167" s="266">
        <f>IFERROR(VLOOKUP(R167,AnswerCTBL,2,FALSE),0)</f>
        <v>0</v>
      </c>
      <c r="T167" s="263">
        <f>IFERROR(AVERAGE(S167,S168),0)</f>
        <v>0</v>
      </c>
      <c r="U167" s="167"/>
      <c r="V167" s="163" t="s">
        <v>492</v>
      </c>
      <c r="W167" s="18">
        <f>IFERROR(VLOOKUP(V167,AnswerCTBL,2,FALSE),0)</f>
        <v>1</v>
      </c>
      <c r="X167" s="104">
        <f>IFERROR(AVERAGE(W167,W168),0)</f>
        <v>0.5</v>
      </c>
      <c r="Y167" s="167"/>
    </row>
    <row r="168" spans="1:25" ht="12.75" customHeight="1" x14ac:dyDescent="0.15">
      <c r="A168"/>
      <c r="B168" s="541"/>
      <c r="C168" s="531" t="str">
        <f>Interview!C589</f>
        <v>Do project teams deliver an operational security guide with each product release?</v>
      </c>
      <c r="D168" s="532"/>
      <c r="E168" s="30" t="str">
        <f>Interview!E589</f>
        <v>Yes, a small percentage are/do</v>
      </c>
      <c r="F168" s="18">
        <v>17</v>
      </c>
      <c r="G168" s="18">
        <f>IFERROR(VLOOKUP(E168,AnswerCTBL,2,FALSE),0)</f>
        <v>0.2</v>
      </c>
      <c r="H168" s="182"/>
      <c r="I168" s="190"/>
      <c r="J168" s="164"/>
      <c r="K168" s="267">
        <f>IFERROR(VLOOKUP(J168,AnswerCTBL,2,FALSE),0)</f>
        <v>0</v>
      </c>
      <c r="L168" s="264"/>
      <c r="M168" s="167"/>
      <c r="N168" s="164"/>
      <c r="O168" s="267">
        <f>IFERROR(VLOOKUP(N168,AnswerCTBL,2,FALSE),0)</f>
        <v>0</v>
      </c>
      <c r="P168" s="264"/>
      <c r="Q168" s="167"/>
      <c r="R168" s="164"/>
      <c r="S168" s="267">
        <f>IFERROR(VLOOKUP(R168,AnswerCTBL,2,FALSE),0)</f>
        <v>0</v>
      </c>
      <c r="T168" s="264"/>
      <c r="U168" s="167"/>
      <c r="V168" s="164"/>
      <c r="W168" s="18">
        <f>IFERROR(VLOOKUP(V168,AnswerCTBL,2,FALSE),0)</f>
        <v>0</v>
      </c>
      <c r="X168" s="104"/>
      <c r="Y168" s="167"/>
    </row>
    <row r="169" spans="1:25" ht="12.75" customHeight="1" x14ac:dyDescent="0.15">
      <c r="A169"/>
      <c r="B169" s="452"/>
      <c r="C169" s="453"/>
      <c r="D169" s="453"/>
      <c r="E169" s="453"/>
      <c r="F169" s="453"/>
      <c r="G169" s="453"/>
      <c r="H169" s="454"/>
      <c r="I169" s="190"/>
      <c r="J169" s="165"/>
      <c r="K169" s="154"/>
      <c r="L169" s="154"/>
      <c r="M169" s="170"/>
      <c r="N169" s="165"/>
      <c r="O169" s="154"/>
      <c r="P169" s="154"/>
      <c r="Q169" s="170"/>
      <c r="R169" s="165"/>
      <c r="S169" s="154"/>
      <c r="T169" s="154"/>
      <c r="U169" s="170"/>
      <c r="V169" s="165"/>
      <c r="W169" s="154"/>
      <c r="X169" s="154"/>
      <c r="Y169" s="170"/>
    </row>
    <row r="170" spans="1:25" ht="12" customHeight="1" x14ac:dyDescent="0.15">
      <c r="A170"/>
      <c r="B170" s="540" t="s">
        <v>29</v>
      </c>
      <c r="C170" s="489" t="str">
        <f>Interview!C597</f>
        <v>Are project releases audited for appropriate operational security information?</v>
      </c>
      <c r="D170" s="490"/>
      <c r="E170" s="29" t="str">
        <f>Interview!E597</f>
        <v>Yes, we did it once</v>
      </c>
      <c r="F170" s="143">
        <v>18</v>
      </c>
      <c r="G170" s="143">
        <f>IFERROR(VLOOKUP(E170,AnswerDTBL,2,FALSE),0)</f>
        <v>0.2</v>
      </c>
      <c r="H170" s="186">
        <f>IFERROR(AVERAGE(G170,G171),0)</f>
        <v>0.1</v>
      </c>
      <c r="I170" s="190"/>
      <c r="J170" s="180"/>
      <c r="K170" s="266">
        <f>IFERROR(VLOOKUP(J170,AnswerDTBL,2,FALSE),0)</f>
        <v>0</v>
      </c>
      <c r="L170" s="263">
        <f>IFERROR(AVERAGE(K170,K171),0)</f>
        <v>0</v>
      </c>
      <c r="M170" s="167"/>
      <c r="N170" s="180"/>
      <c r="O170" s="266">
        <f>IFERROR(VLOOKUP(N170,AnswerDTBL,2,FALSE),0)</f>
        <v>0</v>
      </c>
      <c r="P170" s="263">
        <f>IFERROR(AVERAGE(O170,O171),0)</f>
        <v>0</v>
      </c>
      <c r="Q170" s="167"/>
      <c r="R170" s="180"/>
      <c r="S170" s="266">
        <f>IFERROR(VLOOKUP(R170,AnswerDTBL,2,FALSE),0)</f>
        <v>0</v>
      </c>
      <c r="T170" s="263">
        <f>IFERROR(AVERAGE(S170,S171),0)</f>
        <v>0</v>
      </c>
      <c r="U170" s="167"/>
      <c r="V170" s="180" t="s">
        <v>427</v>
      </c>
      <c r="W170" s="157">
        <f>IFERROR(VLOOKUP(V170,AnswerDTBL,2,FALSE),0)</f>
        <v>1</v>
      </c>
      <c r="X170" s="144">
        <f>IFERROR(AVERAGE(W170,W171),0)</f>
        <v>0.5</v>
      </c>
      <c r="Y170" s="167"/>
    </row>
    <row r="171" spans="1:25" ht="14" customHeight="1" x14ac:dyDescent="0.15">
      <c r="A171"/>
      <c r="B171" s="541"/>
      <c r="C171" s="531" t="str">
        <f>Interview!C601</f>
        <v>Is code signing routinely performed on software components using a consistent process?</v>
      </c>
      <c r="D171" s="532"/>
      <c r="E171" s="31" t="str">
        <f>Interview!E601</f>
        <v>No</v>
      </c>
      <c r="F171" s="145">
        <v>19</v>
      </c>
      <c r="G171" s="145">
        <f>IFERROR(VLOOKUP(E171,AnswerETBL,2,FALSE),0)</f>
        <v>0</v>
      </c>
      <c r="H171" s="183"/>
      <c r="I171" s="270"/>
      <c r="J171" s="271"/>
      <c r="K171" s="267">
        <f>IFERROR(VLOOKUP(J171,AnswerETBL,2,FALSE),0)</f>
        <v>0</v>
      </c>
      <c r="L171" s="264"/>
      <c r="M171" s="167"/>
      <c r="N171" s="271"/>
      <c r="O171" s="267">
        <f>IFERROR(VLOOKUP(N171,AnswerETBL,2,FALSE),0)</f>
        <v>0</v>
      </c>
      <c r="P171" s="264"/>
      <c r="Q171" s="167"/>
      <c r="R171" s="271"/>
      <c r="S171" s="267">
        <f>IFERROR(VLOOKUP(R171,AnswerETBL,2,FALSE),0)</f>
        <v>0</v>
      </c>
      <c r="T171" s="264"/>
      <c r="U171" s="167"/>
      <c r="V171" s="271"/>
      <c r="W171" s="148">
        <f>IFERROR(VLOOKUP(V171,AnswerETBL,2,FALSE),0)</f>
        <v>0</v>
      </c>
      <c r="X171" s="104"/>
      <c r="Y171" s="167"/>
    </row>
    <row r="172" spans="1:25" ht="12.75" customHeight="1" x14ac:dyDescent="0.15">
      <c r="B172" s="546" t="s">
        <v>502</v>
      </c>
      <c r="C172" s="547"/>
      <c r="D172" s="613"/>
      <c r="E172" s="232" t="s">
        <v>371</v>
      </c>
      <c r="F172" s="141"/>
      <c r="G172" s="141"/>
      <c r="H172" s="142"/>
      <c r="I172" s="272" t="s">
        <v>368</v>
      </c>
      <c r="J172" s="233" t="s">
        <v>371</v>
      </c>
      <c r="K172" s="234"/>
      <c r="L172" s="234"/>
      <c r="M172" s="273" t="s">
        <v>368</v>
      </c>
      <c r="N172" s="233" t="s">
        <v>371</v>
      </c>
      <c r="O172" s="234"/>
      <c r="P172" s="234"/>
      <c r="Q172" s="273" t="s">
        <v>368</v>
      </c>
      <c r="R172" s="233" t="s">
        <v>371</v>
      </c>
      <c r="S172" s="234"/>
      <c r="T172" s="234"/>
      <c r="U172" s="273" t="s">
        <v>368</v>
      </c>
      <c r="V172" s="233"/>
      <c r="W172" s="274"/>
      <c r="X172" s="234"/>
      <c r="Y172" s="273" t="s">
        <v>368</v>
      </c>
    </row>
    <row r="173" spans="1:25" ht="12" customHeight="1" x14ac:dyDescent="0.15">
      <c r="A173" s="27">
        <v>15</v>
      </c>
      <c r="B173" s="628" t="s">
        <v>503</v>
      </c>
      <c r="C173" s="489" t="str">
        <f>Interview!C607</f>
        <v>Does your organization gather information about new vulnerability issues?</v>
      </c>
      <c r="D173" s="490"/>
      <c r="E173" s="30" t="str">
        <f>Interview!E607</f>
        <v>Yes, we did it once</v>
      </c>
      <c r="F173" s="147">
        <v>15</v>
      </c>
      <c r="G173" s="266">
        <f>IFERROR(VLOOKUP(E173,AnswerDTBL,2,FALSE),0)</f>
        <v>0.2</v>
      </c>
      <c r="H173" s="263">
        <f>IFERROR(AVERAGE(G173,G174,G175),0)</f>
        <v>0.13333333333333333</v>
      </c>
      <c r="I173" s="605">
        <f>SUM(H173,H177,H181)</f>
        <v>0.4</v>
      </c>
      <c r="J173" s="164" t="s">
        <v>425</v>
      </c>
      <c r="K173" s="266">
        <f>IFERROR(VLOOKUP(J173,AnswerDTBL,2,FALSE),0)</f>
        <v>0.2</v>
      </c>
      <c r="L173" s="263">
        <f>IFERROR(AVERAGE(K173,K174,K175),0)</f>
        <v>0.39999999999999997</v>
      </c>
      <c r="M173" s="605">
        <f>SUM(L173,L177,L181)</f>
        <v>1.1499999999999999</v>
      </c>
      <c r="N173" s="164" t="s">
        <v>426</v>
      </c>
      <c r="O173" s="266">
        <f>IFERROR(VLOOKUP(N173,AnswerDTBL,2,FALSE),0)</f>
        <v>0.5</v>
      </c>
      <c r="P173" s="263">
        <f>IFERROR(AVERAGE(O173,O174,O175),0)</f>
        <v>0.5</v>
      </c>
      <c r="Q173" s="605">
        <f>SUM(P173,P177,P181)</f>
        <v>1.425</v>
      </c>
      <c r="R173" s="164" t="s">
        <v>426</v>
      </c>
      <c r="S173" s="266">
        <f>IFERROR(VLOOKUP(R173,AnswerDTBL,2,FALSE),0)</f>
        <v>0.5</v>
      </c>
      <c r="T173" s="263">
        <f>IFERROR(AVERAGE(S173,S174,S175),0)</f>
        <v>0.5</v>
      </c>
      <c r="U173" s="605">
        <f>SUM(T173,T177,T181)</f>
        <v>1.5</v>
      </c>
      <c r="V173" s="164" t="s">
        <v>427</v>
      </c>
      <c r="W173" s="266">
        <f>IFERROR(VLOOKUP(V173,AnswerDTBL,2,FALSE),0)</f>
        <v>1</v>
      </c>
      <c r="X173" s="263">
        <f>IFERROR(AVERAGE(W173,W174,W175),0)</f>
        <v>1</v>
      </c>
      <c r="Y173" s="605">
        <f>SUM(X173,X177,X181)</f>
        <v>3</v>
      </c>
    </row>
    <row r="174" spans="1:25" ht="12" customHeight="1" x14ac:dyDescent="0.15">
      <c r="B174" s="629"/>
      <c r="C174" s="601" t="str">
        <f>Interview!C613</f>
        <v>Are vulnerability issues filtered to dedicated project, used hardware and software stacks?</v>
      </c>
      <c r="D174" s="602"/>
      <c r="E174" s="287" t="str">
        <f>Interview!E613</f>
        <v>No</v>
      </c>
      <c r="F174" s="323"/>
      <c r="G174" s="315">
        <f>IFERROR(VLOOKUP(E174,AnswerETBL,2,FALSE),0)</f>
        <v>0</v>
      </c>
      <c r="H174" s="305"/>
      <c r="I174" s="606"/>
      <c r="J174" s="164" t="s">
        <v>429</v>
      </c>
      <c r="K174" s="267">
        <f>IFERROR(VLOOKUP(J174,AnswerETBL,2,FALSE),0)</f>
        <v>0.5</v>
      </c>
      <c r="L174" s="305"/>
      <c r="M174" s="606"/>
      <c r="N174" s="164" t="s">
        <v>429</v>
      </c>
      <c r="O174" s="267">
        <f>IFERROR(VLOOKUP(N174,AnswerETBL,2,FALSE),0)</f>
        <v>0.5</v>
      </c>
      <c r="P174" s="305"/>
      <c r="Q174" s="606"/>
      <c r="R174" s="164" t="s">
        <v>429</v>
      </c>
      <c r="S174" s="267">
        <f>IFERROR(VLOOKUP(R174,AnswerETBL,2,FALSE),0)</f>
        <v>0.5</v>
      </c>
      <c r="T174" s="305"/>
      <c r="U174" s="606"/>
      <c r="V174" s="164" t="s">
        <v>369</v>
      </c>
      <c r="W174" s="267">
        <f>IFERROR(VLOOKUP(V174,AnswerETBL,2,FALSE),0)</f>
        <v>1</v>
      </c>
      <c r="X174" s="305"/>
      <c r="Y174" s="606"/>
    </row>
    <row r="175" spans="1:25" ht="12.75" customHeight="1" x14ac:dyDescent="0.15">
      <c r="A175" s="27">
        <v>16</v>
      </c>
      <c r="B175" s="630"/>
      <c r="C175" s="526" t="str">
        <f>Interview!C617</f>
        <v>Are there project teams after final (serial) release responsible for these issues?</v>
      </c>
      <c r="D175" s="527"/>
      <c r="E175" s="30" t="str">
        <f>Interview!E617</f>
        <v>Yes, some of them are aware</v>
      </c>
      <c r="F175" s="18">
        <v>16</v>
      </c>
      <c r="G175" s="268">
        <f>IFERROR(VLOOKUP(E175,AnswerBTBL,2,FALSE),0)</f>
        <v>0.2</v>
      </c>
      <c r="H175" s="264"/>
      <c r="I175" s="607"/>
      <c r="J175" s="164" t="s">
        <v>445</v>
      </c>
      <c r="K175" s="267">
        <f>IFERROR(VLOOKUP(J175,AnswerBTBL,2,FALSE),0)</f>
        <v>0.5</v>
      </c>
      <c r="L175" s="264"/>
      <c r="M175" s="607"/>
      <c r="N175" s="164" t="s">
        <v>445</v>
      </c>
      <c r="O175" s="267">
        <f>IFERROR(VLOOKUP(N175,AnswerBTBL,2,FALSE),0)</f>
        <v>0.5</v>
      </c>
      <c r="P175" s="264"/>
      <c r="Q175" s="607"/>
      <c r="R175" s="164" t="s">
        <v>445</v>
      </c>
      <c r="S175" s="267">
        <f>IFERROR(VLOOKUP(R175,AnswerBTBL,2,FALSE),0)</f>
        <v>0.5</v>
      </c>
      <c r="T175" s="264"/>
      <c r="U175" s="607"/>
      <c r="V175" s="164" t="s">
        <v>424</v>
      </c>
      <c r="W175" s="267">
        <f>IFERROR(VLOOKUP(V175,AnswerBTBL,2,FALSE),0)</f>
        <v>1</v>
      </c>
      <c r="X175" s="264"/>
      <c r="Y175" s="607"/>
    </row>
    <row r="176" spans="1:25" ht="12.75" customHeight="1" x14ac:dyDescent="0.15">
      <c r="B176" s="452"/>
      <c r="C176" s="453"/>
      <c r="D176" s="453"/>
      <c r="E176" s="453"/>
      <c r="F176" s="453"/>
      <c r="G176" s="453"/>
      <c r="H176" s="454"/>
      <c r="I176" s="190"/>
      <c r="J176" s="165"/>
      <c r="K176" s="154"/>
      <c r="L176" s="154"/>
      <c r="M176" s="170"/>
      <c r="N176" s="165"/>
      <c r="O176" s="154"/>
      <c r="P176" s="154"/>
      <c r="Q176" s="170"/>
      <c r="R176" s="165"/>
      <c r="S176" s="154"/>
      <c r="T176" s="154"/>
      <c r="U176" s="170"/>
      <c r="V176" s="165"/>
      <c r="W176" s="154"/>
      <c r="X176" s="154"/>
      <c r="Y176" s="170"/>
    </row>
    <row r="177" spans="1:25" ht="12.75" customHeight="1" x14ac:dyDescent="0.15">
      <c r="A177" s="27">
        <v>17</v>
      </c>
      <c r="B177" s="540" t="s">
        <v>504</v>
      </c>
      <c r="C177" s="489" t="str">
        <f>Interview!C622</f>
        <v>Is your penetration test continuously developed?</v>
      </c>
      <c r="D177" s="490"/>
      <c r="E177" s="30" t="str">
        <f>Interview!E622</f>
        <v>No</v>
      </c>
      <c r="F177" s="147">
        <v>17</v>
      </c>
      <c r="G177" s="266">
        <f>IFERROR(VLOOKUP(E177,AnswerETBL,2,FALSE),0)</f>
        <v>0</v>
      </c>
      <c r="H177" s="263">
        <f>IFERROR(AVERAGE(G177,G178,G179),0)</f>
        <v>6.6666666666666666E-2</v>
      </c>
      <c r="I177" s="190"/>
      <c r="J177" s="164" t="s">
        <v>429</v>
      </c>
      <c r="K177" s="266">
        <f>IFERROR(VLOOKUP(J177,AnswerETBL,2,FALSE),0)</f>
        <v>0.5</v>
      </c>
      <c r="L177" s="263">
        <f>IFERROR(AVERAGE(K177,K178,K179),0)</f>
        <v>0.39999999999999997</v>
      </c>
      <c r="M177" s="167"/>
      <c r="N177" s="164" t="s">
        <v>429</v>
      </c>
      <c r="O177" s="266">
        <f>IFERROR(VLOOKUP(N177,AnswerETBL,2,FALSE),0)</f>
        <v>0.5</v>
      </c>
      <c r="P177" s="263">
        <f>IFERROR(AVERAGE(O177,O178,O179),0)</f>
        <v>0.5</v>
      </c>
      <c r="Q177" s="167"/>
      <c r="R177" s="164" t="s">
        <v>429</v>
      </c>
      <c r="S177" s="266">
        <f>IFERROR(VLOOKUP(R177,AnswerETBL,2,FALSE),0)</f>
        <v>0.5</v>
      </c>
      <c r="T177" s="263">
        <f>IFERROR(AVERAGE(S177,S178,S179),0)</f>
        <v>0.5</v>
      </c>
      <c r="U177" s="167"/>
      <c r="V177" s="164" t="s">
        <v>369</v>
      </c>
      <c r="W177" s="266">
        <f>IFERROR(VLOOKUP(V177,AnswerETBL,2,FALSE),0)</f>
        <v>1</v>
      </c>
      <c r="X177" s="263">
        <f>IFERROR(AVERAGE(W177,W178,W179),0)</f>
        <v>1</v>
      </c>
      <c r="Y177" s="167"/>
    </row>
    <row r="178" spans="1:25" ht="12.75" customHeight="1" x14ac:dyDescent="0.15">
      <c r="B178" s="626"/>
      <c r="C178" s="599" t="str">
        <f>Interview!C627</f>
        <v>Do you assure that penetration tests are executed for every released hardware/software combination?</v>
      </c>
      <c r="D178" s="602"/>
      <c r="E178" s="287" t="str">
        <f>Interview!E627</f>
        <v>No</v>
      </c>
      <c r="F178" s="314"/>
      <c r="G178" s="315">
        <f>IFERROR(VLOOKUP(E178,AnswerETBL,2,FALSE),0)</f>
        <v>0</v>
      </c>
      <c r="H178" s="305"/>
      <c r="I178" s="317"/>
      <c r="J178" s="164" t="s">
        <v>429</v>
      </c>
      <c r="K178" s="267">
        <f>IFERROR(VLOOKUP(J178,AnswerETBL,2,FALSE),0)</f>
        <v>0.5</v>
      </c>
      <c r="L178" s="305"/>
      <c r="M178" s="167"/>
      <c r="N178" s="164" t="s">
        <v>429</v>
      </c>
      <c r="O178" s="267">
        <f>IFERROR(VLOOKUP(N178,AnswerETBL,2,FALSE),0)</f>
        <v>0.5</v>
      </c>
      <c r="P178" s="305"/>
      <c r="Q178" s="167"/>
      <c r="R178" s="164" t="s">
        <v>429</v>
      </c>
      <c r="S178" s="267">
        <f>IFERROR(VLOOKUP(R178,AnswerETBL,2,FALSE),0)</f>
        <v>0.5</v>
      </c>
      <c r="T178" s="305"/>
      <c r="U178" s="167"/>
      <c r="V178" s="164" t="s">
        <v>369</v>
      </c>
      <c r="W178" s="267">
        <f>IFERROR(VLOOKUP(V178,AnswerETBL,2,FALSE),0)</f>
        <v>1</v>
      </c>
      <c r="X178" s="305"/>
      <c r="Y178" s="167"/>
    </row>
    <row r="179" spans="1:25" ht="12.75" customHeight="1" x14ac:dyDescent="0.15">
      <c r="A179" s="27">
        <v>18</v>
      </c>
      <c r="B179" s="541"/>
      <c r="C179" s="531" t="str">
        <f>Interview!C633</f>
        <v>Does your company collect and archive all results of these penetration tests?</v>
      </c>
      <c r="D179" s="532"/>
      <c r="E179" s="30" t="str">
        <f>Interview!E633</f>
        <v>Yes, a small percentage are/do</v>
      </c>
      <c r="F179" s="18">
        <v>18</v>
      </c>
      <c r="G179" s="268">
        <f>IFERROR(VLOOKUP(E179,AnswerCTBL,2,FALSE),0)</f>
        <v>0.2</v>
      </c>
      <c r="H179" s="264"/>
      <c r="I179" s="190"/>
      <c r="J179" s="164" t="s">
        <v>490</v>
      </c>
      <c r="K179" s="267">
        <f>IFERROR(VLOOKUP(J179,AnswerCTBL,2,FALSE),0)</f>
        <v>0.2</v>
      </c>
      <c r="L179" s="264"/>
      <c r="M179" s="167"/>
      <c r="N179" s="164" t="s">
        <v>491</v>
      </c>
      <c r="O179" s="267">
        <f>IFERROR(VLOOKUP(N179,AnswerCTBL,2,FALSE),0)</f>
        <v>0.5</v>
      </c>
      <c r="P179" s="264"/>
      <c r="Q179" s="167"/>
      <c r="R179" s="164" t="s">
        <v>491</v>
      </c>
      <c r="S179" s="267">
        <f>IFERROR(VLOOKUP(R179,AnswerCTBL,2,FALSE),0)</f>
        <v>0.5</v>
      </c>
      <c r="T179" s="264"/>
      <c r="U179" s="167"/>
      <c r="V179" s="164" t="s">
        <v>492</v>
      </c>
      <c r="W179" s="267">
        <f>IFERROR(VLOOKUP(V179,AnswerCTBL,2,FALSE),0)</f>
        <v>1</v>
      </c>
      <c r="X179" s="264"/>
      <c r="Y179" s="167"/>
    </row>
    <row r="180" spans="1:25" ht="12.75" customHeight="1" x14ac:dyDescent="0.15">
      <c r="B180" s="452"/>
      <c r="C180" s="453"/>
      <c r="D180" s="453"/>
      <c r="E180" s="453"/>
      <c r="F180" s="453"/>
      <c r="G180" s="453"/>
      <c r="H180" s="454"/>
      <c r="I180" s="190"/>
      <c r="J180" s="165"/>
      <c r="K180" s="154"/>
      <c r="L180" s="154"/>
      <c r="M180" s="170"/>
      <c r="N180" s="165"/>
      <c r="O180" s="154"/>
      <c r="P180" s="154"/>
      <c r="Q180" s="170"/>
      <c r="R180" s="165"/>
      <c r="S180" s="154"/>
      <c r="T180" s="154"/>
      <c r="U180" s="170"/>
      <c r="V180" s="165"/>
      <c r="W180" s="154"/>
      <c r="X180" s="154"/>
      <c r="Y180" s="170"/>
    </row>
    <row r="181" spans="1:25" ht="12.75" customHeight="1" x14ac:dyDescent="0.15">
      <c r="A181" s="27">
        <v>19</v>
      </c>
      <c r="B181" s="540" t="s">
        <v>505</v>
      </c>
      <c r="C181" s="489" t="str">
        <f>Interview!C640</f>
        <v>Does your company know how to contact the end users of your devices?</v>
      </c>
      <c r="D181" s="490"/>
      <c r="E181" s="30" t="str">
        <f>Interview!E640</f>
        <v>Yes, some of them are aware</v>
      </c>
      <c r="F181" s="147">
        <v>19</v>
      </c>
      <c r="G181" s="266">
        <f>IFERROR(VLOOKUP(E181,AnswerBTBL,2,FALSE),0)</f>
        <v>0.2</v>
      </c>
      <c r="H181" s="263">
        <f>IFERROR(AVERAGE(G181,G182,G183,G184),0)</f>
        <v>0.2</v>
      </c>
      <c r="I181" s="190"/>
      <c r="J181" s="164" t="s">
        <v>445</v>
      </c>
      <c r="K181" s="266">
        <f>IFERROR(VLOOKUP(J181,AnswerBTBL,2,FALSE),0)</f>
        <v>0.5</v>
      </c>
      <c r="L181" s="263">
        <f>IFERROR(AVERAGE(K181,K182,K183,K184),0)</f>
        <v>0.35</v>
      </c>
      <c r="M181" s="167"/>
      <c r="N181" s="164" t="s">
        <v>445</v>
      </c>
      <c r="O181" s="266">
        <f>IFERROR(VLOOKUP(N181,AnswerBTBL,2,FALSE),0)</f>
        <v>0.5</v>
      </c>
      <c r="P181" s="263">
        <f>IFERROR(AVERAGE(O181,O182,O183,O184),0)</f>
        <v>0.42499999999999999</v>
      </c>
      <c r="Q181" s="167"/>
      <c r="R181" s="164" t="s">
        <v>445</v>
      </c>
      <c r="S181" s="266">
        <f>IFERROR(VLOOKUP(R181,AnswerBTBL,2,FALSE),0)</f>
        <v>0.5</v>
      </c>
      <c r="T181" s="263">
        <f>IFERROR(AVERAGE(S181,S182,S183,S184),0)</f>
        <v>0.5</v>
      </c>
      <c r="U181" s="167"/>
      <c r="V181" s="164" t="s">
        <v>424</v>
      </c>
      <c r="W181" s="266">
        <f>IFERROR(VLOOKUP(V181,AnswerBTBL,2,FALSE),0)</f>
        <v>1</v>
      </c>
      <c r="X181" s="263">
        <f>IFERROR(AVERAGE(W181,W182,W183,W184),0)</f>
        <v>1</v>
      </c>
      <c r="Y181" s="167"/>
    </row>
    <row r="182" spans="1:25" ht="12.75" customHeight="1" x14ac:dyDescent="0.15">
      <c r="B182" s="627"/>
      <c r="C182" s="491" t="str">
        <f>Interview!C644</f>
        <v>Does your company have a process which defines the propagation of security vulnerabilities to your customers?</v>
      </c>
      <c r="D182" s="492"/>
      <c r="E182" s="30" t="str">
        <f>Interview!E644</f>
        <v>Yes, localized to business areas</v>
      </c>
      <c r="F182" s="306"/>
      <c r="G182" s="324">
        <f>IFERROR(VLOOKUP(E182,AnswerGTBL,2,FALSE),0)</f>
        <v>0.2</v>
      </c>
      <c r="H182" s="305"/>
      <c r="I182" s="313"/>
      <c r="J182" s="164" t="s">
        <v>441</v>
      </c>
      <c r="K182" s="267">
        <f>IFERROR(VLOOKUP(J182,AnswerGTBL,2,FALSE),0)</f>
        <v>0.2</v>
      </c>
      <c r="L182" s="305"/>
      <c r="M182" s="167"/>
      <c r="N182" s="164" t="s">
        <v>441</v>
      </c>
      <c r="O182" s="267">
        <f>IFERROR(VLOOKUP(N182,AnswerGTBL,2,FALSE),0)</f>
        <v>0.2</v>
      </c>
      <c r="P182" s="305"/>
      <c r="Q182" s="167"/>
      <c r="R182" s="164" t="s">
        <v>443</v>
      </c>
      <c r="S182" s="267">
        <f>IFERROR(VLOOKUP(R182,AnswerGTBL,2,FALSE),0)</f>
        <v>0.5</v>
      </c>
      <c r="T182" s="305"/>
      <c r="U182" s="167"/>
      <c r="V182" s="164" t="s">
        <v>442</v>
      </c>
      <c r="W182" s="267">
        <f>IFERROR(VLOOKUP(V182,AnswerGTBL,2,FALSE),0)</f>
        <v>1</v>
      </c>
      <c r="X182" s="305"/>
      <c r="Y182" s="167"/>
    </row>
    <row r="183" spans="1:25" ht="12.75" customHeight="1" x14ac:dyDescent="0.15">
      <c r="B183" s="627"/>
      <c r="C183" s="491" t="str">
        <f>Interview!C650</f>
        <v>Do your project teams provide a security degradation guidance model?</v>
      </c>
      <c r="D183" s="492"/>
      <c r="E183" s="30" t="str">
        <f>Interview!E650</f>
        <v>Yes, teams write/run their own</v>
      </c>
      <c r="F183" s="325"/>
      <c r="G183" s="315">
        <f>IFERROR(VLOOKUP(E183,AnswerFTBL,2,FALSE),0)</f>
        <v>0.2</v>
      </c>
      <c r="H183" s="305"/>
      <c r="I183" s="313"/>
      <c r="J183" s="334" t="s">
        <v>494</v>
      </c>
      <c r="K183" s="267">
        <f>IFERROR(VLOOKUP(J183,AnswerFTBL,2,FALSE),0)</f>
        <v>0.2</v>
      </c>
      <c r="L183" s="305"/>
      <c r="M183" s="167"/>
      <c r="N183" s="334" t="s">
        <v>430</v>
      </c>
      <c r="O183" s="267">
        <f>IFERROR(VLOOKUP(N183,AnswerFTBL,2,FALSE),0)</f>
        <v>0.5</v>
      </c>
      <c r="P183" s="305"/>
      <c r="Q183" s="167"/>
      <c r="R183" s="334" t="s">
        <v>430</v>
      </c>
      <c r="S183" s="267">
        <f>IFERROR(VLOOKUP(R183,AnswerFTBL,2,FALSE),0)</f>
        <v>0.5</v>
      </c>
      <c r="T183" s="305"/>
      <c r="U183" s="167"/>
      <c r="V183" s="334" t="s">
        <v>431</v>
      </c>
      <c r="W183" s="267">
        <f>IFERROR(VLOOKUP(V183,AnswerFTBL,2,FALSE),0)</f>
        <v>1</v>
      </c>
      <c r="X183" s="305"/>
      <c r="Y183" s="167"/>
    </row>
    <row r="184" spans="1:25" ht="12" customHeight="1" thickBot="1" x14ac:dyDescent="0.2">
      <c r="A184" s="27">
        <v>20</v>
      </c>
      <c r="B184" s="622"/>
      <c r="C184" s="491" t="str">
        <f>Interview!C654</f>
        <v>Does your company have a process which defines the propagation of security updates to end users?</v>
      </c>
      <c r="D184" s="492"/>
      <c r="E184" s="30" t="str">
        <f>Interview!E654</f>
        <v>Yes, teams write/run their own</v>
      </c>
      <c r="F184" s="18">
        <v>20</v>
      </c>
      <c r="G184" s="269">
        <f>IFERROR(VLOOKUP(E184,AnswerFTBL,2,FALSE),0)</f>
        <v>0.2</v>
      </c>
      <c r="H184" s="264"/>
      <c r="I184" s="190"/>
      <c r="J184" s="333" t="s">
        <v>430</v>
      </c>
      <c r="K184" s="267">
        <f>IFERROR(VLOOKUP(J184,AnswerFTBL,2,FALSE),0)</f>
        <v>0.5</v>
      </c>
      <c r="L184" s="264"/>
      <c r="M184" s="167"/>
      <c r="N184" s="333" t="s">
        <v>430</v>
      </c>
      <c r="O184" s="267">
        <f>IFERROR(VLOOKUP(N184,AnswerFTBL,2,FALSE),0)</f>
        <v>0.5</v>
      </c>
      <c r="P184" s="264"/>
      <c r="Q184" s="167"/>
      <c r="R184" s="333" t="s">
        <v>430</v>
      </c>
      <c r="S184" s="267">
        <f>IFERROR(VLOOKUP(R184,AnswerFTBL,2,FALSE),0)</f>
        <v>0.5</v>
      </c>
      <c r="T184" s="264"/>
      <c r="U184" s="167"/>
      <c r="V184" s="333" t="s">
        <v>431</v>
      </c>
      <c r="W184" s="267">
        <f>IFERROR(VLOOKUP(V184,AnswerFTBL,2,FALSE),0)</f>
        <v>1</v>
      </c>
      <c r="X184" s="264"/>
      <c r="Y184" s="167"/>
    </row>
    <row r="185" spans="1:25" x14ac:dyDescent="0.15">
      <c r="B185" s="235"/>
      <c r="C185" s="235"/>
      <c r="D185" s="235"/>
      <c r="E185" s="236"/>
      <c r="F185" s="237"/>
      <c r="G185" s="237"/>
      <c r="H185" s="238"/>
      <c r="I185" s="239"/>
      <c r="J185" s="235"/>
      <c r="K185" s="237"/>
      <c r="L185" s="238"/>
      <c r="M185" s="235"/>
      <c r="N185" s="235"/>
      <c r="O185" s="237"/>
      <c r="P185" s="238"/>
      <c r="Q185" s="235"/>
      <c r="R185" s="235"/>
      <c r="S185" s="237"/>
      <c r="T185" s="238"/>
      <c r="U185" s="235"/>
      <c r="V185" s="235"/>
      <c r="W185" s="237"/>
      <c r="X185" s="238"/>
      <c r="Y185" s="235"/>
    </row>
  </sheetData>
  <customSheetViews>
    <customSheetView guid="{9846C184-355C-EA4B-8C35-9561D1AEE31C}" hiddenRows="1" hiddenColumns="1" topLeftCell="B2">
      <selection activeCell="I23" sqref="I23"/>
      <pageMargins left="0.7" right="0.7" top="0.75" bottom="0.75" header="0.3" footer="0.3"/>
    </customSheetView>
  </customSheetViews>
  <mergeCells count="329">
    <mergeCell ref="C174:D174"/>
    <mergeCell ref="C178:D178"/>
    <mergeCell ref="C182:D182"/>
    <mergeCell ref="C183:D183"/>
    <mergeCell ref="B176:H176"/>
    <mergeCell ref="B177:B179"/>
    <mergeCell ref="C177:D177"/>
    <mergeCell ref="C179:D179"/>
    <mergeCell ref="B180:H180"/>
    <mergeCell ref="B181:B184"/>
    <mergeCell ref="C181:D181"/>
    <mergeCell ref="C184:D184"/>
    <mergeCell ref="B173:B175"/>
    <mergeCell ref="C173:D173"/>
    <mergeCell ref="Y173:Y175"/>
    <mergeCell ref="C175:D175"/>
    <mergeCell ref="M132:M135"/>
    <mergeCell ref="Q132:Q135"/>
    <mergeCell ref="U132:U135"/>
    <mergeCell ref="Y132:Y135"/>
    <mergeCell ref="C133:D133"/>
    <mergeCell ref="B136:H136"/>
    <mergeCell ref="C137:D137"/>
    <mergeCell ref="C138:D138"/>
    <mergeCell ref="B144:D144"/>
    <mergeCell ref="B145:B147"/>
    <mergeCell ref="C145:D145"/>
    <mergeCell ref="I145:I146"/>
    <mergeCell ref="C146:D146"/>
    <mergeCell ref="C147:D147"/>
    <mergeCell ref="B141:B142"/>
    <mergeCell ref="C141:D141"/>
    <mergeCell ref="C142:D142"/>
    <mergeCell ref="I132:I135"/>
    <mergeCell ref="C134:D134"/>
    <mergeCell ref="I173:I175"/>
    <mergeCell ref="B167:B168"/>
    <mergeCell ref="C167:D167"/>
    <mergeCell ref="B107:B108"/>
    <mergeCell ref="C107:D107"/>
    <mergeCell ref="C108:D108"/>
    <mergeCell ref="C116:D116"/>
    <mergeCell ref="C117:D117"/>
    <mergeCell ref="B112:D112"/>
    <mergeCell ref="B113:B114"/>
    <mergeCell ref="C113:D113"/>
    <mergeCell ref="B172:D172"/>
    <mergeCell ref="C149:D149"/>
    <mergeCell ref="C150:D150"/>
    <mergeCell ref="B128:H128"/>
    <mergeCell ref="B129:B130"/>
    <mergeCell ref="C129:D129"/>
    <mergeCell ref="C130:D130"/>
    <mergeCell ref="B131:D131"/>
    <mergeCell ref="B132:B135"/>
    <mergeCell ref="C132:D132"/>
    <mergeCell ref="B140:H140"/>
    <mergeCell ref="B169:H169"/>
    <mergeCell ref="B170:B171"/>
    <mergeCell ref="C170:D170"/>
    <mergeCell ref="C171:D171"/>
    <mergeCell ref="B166:H166"/>
    <mergeCell ref="Y90:Y91"/>
    <mergeCell ref="C91:D91"/>
    <mergeCell ref="B92:H92"/>
    <mergeCell ref="B93:B96"/>
    <mergeCell ref="C93:D93"/>
    <mergeCell ref="C96:D96"/>
    <mergeCell ref="C81:D81"/>
    <mergeCell ref="C82:D82"/>
    <mergeCell ref="U173:U175"/>
    <mergeCell ref="Q173:Q175"/>
    <mergeCell ref="M173:M175"/>
    <mergeCell ref="B97:H97"/>
    <mergeCell ref="B98:B101"/>
    <mergeCell ref="C98:D98"/>
    <mergeCell ref="C101:D101"/>
    <mergeCell ref="I90:I91"/>
    <mergeCell ref="M90:M91"/>
    <mergeCell ref="Q90:Q91"/>
    <mergeCell ref="U90:U91"/>
    <mergeCell ref="C94:D94"/>
    <mergeCell ref="C95:D95"/>
    <mergeCell ref="C100:D100"/>
    <mergeCell ref="C99:D99"/>
    <mergeCell ref="B106:H106"/>
    <mergeCell ref="Y62:Y63"/>
    <mergeCell ref="I49:I51"/>
    <mergeCell ref="M49:M51"/>
    <mergeCell ref="Q49:Q51"/>
    <mergeCell ref="U49:U51"/>
    <mergeCell ref="Y49:Y51"/>
    <mergeCell ref="B52:H52"/>
    <mergeCell ref="B53:B55"/>
    <mergeCell ref="C53:D53"/>
    <mergeCell ref="B56:H56"/>
    <mergeCell ref="B61:D61"/>
    <mergeCell ref="B62:B63"/>
    <mergeCell ref="C62:D62"/>
    <mergeCell ref="C63:D63"/>
    <mergeCell ref="V60:Y60"/>
    <mergeCell ref="R60:U60"/>
    <mergeCell ref="J60:M60"/>
    <mergeCell ref="C51:D51"/>
    <mergeCell ref="C55:D55"/>
    <mergeCell ref="C57:D57"/>
    <mergeCell ref="C50:D50"/>
    <mergeCell ref="C54:D54"/>
    <mergeCell ref="C58:D5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46:B47"/>
    <mergeCell ref="C46:D46"/>
    <mergeCell ref="C47:D47"/>
    <mergeCell ref="B49:B51"/>
    <mergeCell ref="C49:D49"/>
    <mergeCell ref="B57:B59"/>
    <mergeCell ref="C59:D59"/>
    <mergeCell ref="B74:H74"/>
    <mergeCell ref="B75:B76"/>
    <mergeCell ref="C75:D75"/>
    <mergeCell ref="C76:D76"/>
    <mergeCell ref="B71:D71"/>
    <mergeCell ref="B72:B73"/>
    <mergeCell ref="C72:D72"/>
    <mergeCell ref="C73:D73"/>
    <mergeCell ref="B69:B70"/>
    <mergeCell ref="C69:D69"/>
    <mergeCell ref="C70:D70"/>
    <mergeCell ref="B68:H68"/>
    <mergeCell ref="B48:D48"/>
    <mergeCell ref="B65:B67"/>
    <mergeCell ref="C65:D65"/>
    <mergeCell ref="C66:D66"/>
    <mergeCell ref="C67:D67"/>
    <mergeCell ref="B77:H77"/>
    <mergeCell ref="B78:B79"/>
    <mergeCell ref="C78:D78"/>
    <mergeCell ref="C79:D79"/>
    <mergeCell ref="B103:D103"/>
    <mergeCell ref="B104:B105"/>
    <mergeCell ref="C104:D104"/>
    <mergeCell ref="C105:D105"/>
    <mergeCell ref="B102:D102"/>
    <mergeCell ref="B86:H86"/>
    <mergeCell ref="B87:B88"/>
    <mergeCell ref="C87:D87"/>
    <mergeCell ref="C88:D88"/>
    <mergeCell ref="B89:D89"/>
    <mergeCell ref="B90:B91"/>
    <mergeCell ref="C90:D90"/>
    <mergeCell ref="B83:H83"/>
    <mergeCell ref="B84:B85"/>
    <mergeCell ref="C84:D84"/>
    <mergeCell ref="C85:D85"/>
    <mergeCell ref="B80:D80"/>
    <mergeCell ref="B81:B82"/>
    <mergeCell ref="I113:I114"/>
    <mergeCell ref="C114:D114"/>
    <mergeCell ref="B109:H109"/>
    <mergeCell ref="B110:B111"/>
    <mergeCell ref="C110:D110"/>
    <mergeCell ref="C111:D111"/>
    <mergeCell ref="B125:H125"/>
    <mergeCell ref="B126:B127"/>
    <mergeCell ref="C126:D126"/>
    <mergeCell ref="C127:D127"/>
    <mergeCell ref="B121:D121"/>
    <mergeCell ref="B122:B124"/>
    <mergeCell ref="C122:D122"/>
    <mergeCell ref="C123:D123"/>
    <mergeCell ref="C124:D124"/>
    <mergeCell ref="B119:B120"/>
    <mergeCell ref="C119:D119"/>
    <mergeCell ref="C120:D120"/>
    <mergeCell ref="B115:H115"/>
    <mergeCell ref="B116:B117"/>
    <mergeCell ref="C168:D168"/>
    <mergeCell ref="B163:D163"/>
    <mergeCell ref="B164:B165"/>
    <mergeCell ref="C164:D164"/>
    <mergeCell ref="C165:D165"/>
    <mergeCell ref="I155:I156"/>
    <mergeCell ref="I164:I165"/>
    <mergeCell ref="I40:I41"/>
    <mergeCell ref="I62:I63"/>
    <mergeCell ref="I72:I73"/>
    <mergeCell ref="B60:D60"/>
    <mergeCell ref="B160:H160"/>
    <mergeCell ref="B161:B162"/>
    <mergeCell ref="C161:D161"/>
    <mergeCell ref="C162:D162"/>
    <mergeCell ref="B157:H157"/>
    <mergeCell ref="B158:B159"/>
    <mergeCell ref="C158:D158"/>
    <mergeCell ref="C159:D159"/>
    <mergeCell ref="B154:D154"/>
    <mergeCell ref="B155:B156"/>
    <mergeCell ref="C155:D155"/>
    <mergeCell ref="C156:D156"/>
    <mergeCell ref="B151:H151"/>
    <mergeCell ref="B152:B153"/>
    <mergeCell ref="C152:D152"/>
    <mergeCell ref="C153:D153"/>
    <mergeCell ref="B148:H148"/>
    <mergeCell ref="B149:B150"/>
    <mergeCell ref="Q155:Q156"/>
    <mergeCell ref="Q164:Q165"/>
    <mergeCell ref="R18:U18"/>
    <mergeCell ref="U20:U22"/>
    <mergeCell ref="U31:U32"/>
    <mergeCell ref="U40:U41"/>
    <mergeCell ref="U62:U63"/>
    <mergeCell ref="M145:M146"/>
    <mergeCell ref="M155:M156"/>
    <mergeCell ref="M164:M165"/>
    <mergeCell ref="N18:Q18"/>
    <mergeCell ref="Q31:Q32"/>
    <mergeCell ref="Q40:Q41"/>
    <mergeCell ref="Q62:Q63"/>
    <mergeCell ref="Q72:Q73"/>
    <mergeCell ref="Q81:Q82"/>
    <mergeCell ref="Q104:Q105"/>
    <mergeCell ref="J18:M18"/>
    <mergeCell ref="M62:M63"/>
    <mergeCell ref="M72:M73"/>
    <mergeCell ref="M81:M82"/>
    <mergeCell ref="M104:M105"/>
    <mergeCell ref="M113:M114"/>
    <mergeCell ref="M122:M123"/>
    <mergeCell ref="Y145:Y146"/>
    <mergeCell ref="Y155:Y156"/>
    <mergeCell ref="Y164:Y165"/>
    <mergeCell ref="J102:M102"/>
    <mergeCell ref="J143:M143"/>
    <mergeCell ref="R102:U102"/>
    <mergeCell ref="U155:U156"/>
    <mergeCell ref="U164:U165"/>
    <mergeCell ref="Y72:Y73"/>
    <mergeCell ref="Y81:Y82"/>
    <mergeCell ref="Y104:Y105"/>
    <mergeCell ref="U72:U73"/>
    <mergeCell ref="U81:U82"/>
    <mergeCell ref="U104:U105"/>
    <mergeCell ref="U113:U114"/>
    <mergeCell ref="U122:U123"/>
    <mergeCell ref="U145:U146"/>
    <mergeCell ref="R143:U143"/>
    <mergeCell ref="Q113:Q114"/>
    <mergeCell ref="Q122:Q123"/>
    <mergeCell ref="Q145:Q146"/>
    <mergeCell ref="V102:Y102"/>
    <mergeCell ref="V143:Y143"/>
    <mergeCell ref="Y113:Y114"/>
    <mergeCell ref="B9:D9"/>
    <mergeCell ref="B8:D8"/>
    <mergeCell ref="E102:I102"/>
    <mergeCell ref="E60:I60"/>
    <mergeCell ref="B143:D143"/>
    <mergeCell ref="E143:I143"/>
    <mergeCell ref="N60:Q60"/>
    <mergeCell ref="N102:Q102"/>
    <mergeCell ref="N143:Q143"/>
    <mergeCell ref="C135:D135"/>
    <mergeCell ref="B137:B139"/>
    <mergeCell ref="C139:D139"/>
    <mergeCell ref="M20:M22"/>
    <mergeCell ref="B23:H23"/>
    <mergeCell ref="B27:H27"/>
    <mergeCell ref="I20:I21"/>
    <mergeCell ref="C21:D21"/>
    <mergeCell ref="C22:D22"/>
    <mergeCell ref="B24:B26"/>
    <mergeCell ref="C24:D24"/>
    <mergeCell ref="C25:D25"/>
    <mergeCell ref="C26:D26"/>
    <mergeCell ref="B20:B22"/>
    <mergeCell ref="C20:D20"/>
    <mergeCell ref="Y122:Y123"/>
    <mergeCell ref="V18:Y18"/>
    <mergeCell ref="Y20:Y22"/>
    <mergeCell ref="Y31:Y32"/>
    <mergeCell ref="Y40:Y41"/>
    <mergeCell ref="B18:D18"/>
    <mergeCell ref="E18:I18"/>
    <mergeCell ref="M31:M32"/>
    <mergeCell ref="M40:M41"/>
    <mergeCell ref="Q20:Q22"/>
    <mergeCell ref="B33:H33"/>
    <mergeCell ref="B36:H36"/>
    <mergeCell ref="B42:H42"/>
    <mergeCell ref="B45:H45"/>
    <mergeCell ref="B64:H64"/>
    <mergeCell ref="I81:I82"/>
    <mergeCell ref="I122:I123"/>
    <mergeCell ref="I104:I105"/>
    <mergeCell ref="B118:H118"/>
  </mergeCells>
  <conditionalFormatting sqref="E17">
    <cfRule type="expression" dxfId="8" priority="146">
      <formula>$H$24=1</formula>
    </cfRule>
  </conditionalFormatting>
  <conditionalFormatting sqref="V104:V142 V20:V59 V145:V184 V62:V101">
    <cfRule type="expression" dxfId="7" priority="138">
      <formula>W20&lt;S20</formula>
    </cfRule>
  </conditionalFormatting>
  <conditionalFormatting sqref="V104:V142 V20:V59 V145:V184 V62:V101">
    <cfRule type="expression" dxfId="6" priority="137">
      <formula>W20&gt;S20</formula>
    </cfRule>
  </conditionalFormatting>
  <conditionalFormatting sqref="R104:R142 R20:R59 R145:R184 R62:R101">
    <cfRule type="expression" dxfId="5" priority="139">
      <formula>S20&gt;O20</formula>
    </cfRule>
    <cfRule type="expression" dxfId="4" priority="140">
      <formula>S20&lt;O20</formula>
    </cfRule>
  </conditionalFormatting>
  <conditionalFormatting sqref="N104:N142 N20:N59 N145:N184 N62:N101">
    <cfRule type="expression" dxfId="3" priority="141">
      <formula>O20&gt;K20</formula>
    </cfRule>
    <cfRule type="expression" dxfId="2" priority="142">
      <formula>O20&lt;K20</formula>
    </cfRule>
  </conditionalFormatting>
  <conditionalFormatting sqref="J20:J59 J104:J142 J145:J184 J62:J101">
    <cfRule type="expression" dxfId="1" priority="143">
      <formula>K20&gt;G20</formula>
    </cfRule>
    <cfRule type="expression" dxfId="0" priority="144">
      <formula>K20&lt;G20</formula>
    </cfRule>
  </conditionalFormatting>
  <dataValidations count="7">
    <dataValidation type="list" allowBlank="1" showInputMessage="1" showErrorMessage="1" sqref="R162 V84 R84 N162 N158 V162 J119 N149 R113 N113 R119 R158 J84 V158 V119 J113 N84 N119 V113 R149 J149 V149 J158 J162 J38 N38 R38 V38 J101 N101 R101 V101 J182 N182 R182 V182" xr:uid="{00000000-0002-0000-0300-000000000000}">
      <formula1>AnswerG</formula1>
    </dataValidation>
    <dataValidation type="list" allowBlank="1" showInputMessage="1" showErrorMessage="1" sqref="V46 R85 V120 V183:V184 R46 J34 V34 R81 J73 J81 J85 J46 V81 N34 V73 R73 N73 N81 N85 N46 V85 R34 R120 J161 N161 R161 V161 J111 N111 R111 V111 J120 N120 J116 N116 R116 V116 R57 N57 J183:J184 J57 N183:N184 R183:R184 V57 R130 J130 N130 V130 R132 J132 N132 V132" xr:uid="{00000000-0002-0000-0300-000001000000}">
      <formula1>AnswerF</formula1>
    </dataValidation>
    <dataValidation type="list" allowBlank="1" showInputMessage="1" showErrorMessage="1" sqref="V171 J32 N32 R32 V32 R171 J171 N171 J138 N138 R138 V138 J174 N174 R174 V174 J177:J178 V177:V178 R177:R178 N177:N178" xr:uid="{00000000-0002-0000-0300-000002000000}">
      <formula1>AnswerE</formula1>
    </dataValidation>
    <dataValidation type="list" allowBlank="1" showInputMessage="1" showErrorMessage="1" sqref="R170 N94 J170 N170 J29 J79 N58:N59 J40 N29 N79 R58:R59 N40 R29 R79 V58:V59 R40 V29 V79 V173 V40 V170 N99 V49:V50 V47 R47 N47 J47 J58:J59 V94 N49:N50 R49:R50 N88 J88 R88 V88 R94 R173 J173 J49 N173 J94" xr:uid="{00000000-0002-0000-0300-000003000000}">
      <formula1>AnswerD</formula1>
    </dataValidation>
    <dataValidation type="list" allowBlank="1" showInputMessage="1" showErrorMessage="1" sqref="V20 V146 J20 J146 N20 N146 R20 R146" xr:uid="{00000000-0002-0000-0300-000004000000}">
      <formula1>AnswerA</formula1>
    </dataValidation>
    <dataValidation type="list" allowBlank="1" showInputMessage="1" showErrorMessage="1" sqref="N41 V87 V41 R41 J41 V43:V44 V167:V168 V164:V165 V159 V155:V156 V152:V153 J87 N87 R87 J62:J63 J69:J70 J72 J75:J76 J78 J82 J104:J105 J107 J110 J114 J117 J122:J123 J129 J152:J153 J155:J156 J159 J164:J165 J167:J168 J43:J44 V28 J28 N62:N63 N69:N70 N72 N75:N76 N78 N82 N104:N105 N107 N110 N114 N117 N122:N123 N126:N127 N129 N152:N153 N155:N156 N159 N164:N165 N167:N168 N43:N44 J37 N37 N28 J126:J127 R62:R63 R69:R70 R72 R75:R76 R78 R82 R104:R105 R107 R110 R114 R117 R122:R123 R126:R127 R129 R152:R153 R155:R156 R159 R164:R165 R167:R168 R43:R44 V37 R37 R28 V62:V63 V69:V70 V72 V75:V76 V78 V82 V104:V105 V107 V110 V114 V117 V122:V123 V126:V127 V129 J35 N35 R35 V35 J21:J22 J24:J26 N21:N22 N24:N26 R21:R22 R24:R26 V21:V22 V24:V26 J31 N31 R31 V31 J65:J67 N65:N67 R65:R67 V65:V67 J145 J147 J150 N145 N147 N150 R145 R147 R150 V145 V147 V150 N51 V51 R51 J50:J51 R53:R55 V141:V142 J53:J55 N53:N55 N90:N91 V90:V91 R90:R91 J90:J91 J95:J96 V53:V55 J179 R95:R96 V133:V135 R133:R135 N95:N96 N139 N133:N135 R139 J139 N100 V179 J133:J135 R179 N179 J137 N137 R137 V137 V139 J141:J142 N141:N142 R141:R142 J93 N93 R93 V93 V95:V96 J98:J100 N98 R98:R100 V98:V100" xr:uid="{00000000-0002-0000-0300-000005000000}">
      <formula1>AnswerC</formula1>
    </dataValidation>
    <dataValidation type="list" allowBlank="1" showInputMessage="1" showErrorMessage="1" sqref="N124 V124 V108 J108 R108 J124 R124 N108 J175 N175 R175 V175 J181 N181 R181 V181" xr:uid="{00000000-0002-0000-0300-000006000000}">
      <formula1>AnswerB</formula1>
    </dataValidation>
  </dataValidations>
  <pageMargins left="0.7" right="0.7" top="0.75" bottom="0.75" header="0.3" footer="0.3"/>
  <ignoredErrors>
    <ignoredError sqref="G146 K146 O146 S146 W14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39"/>
  <sheetViews>
    <sheetView zoomScale="120" zoomScaleNormal="120" workbookViewId="0">
      <selection activeCell="K6" sqref="K6"/>
    </sheetView>
  </sheetViews>
  <sheetFormatPr baseColWidth="10" defaultColWidth="8.83203125" defaultRowHeight="13" x14ac:dyDescent="0.15"/>
  <cols>
    <col min="1" max="1" width="30.83203125" style="40" customWidth="1"/>
    <col min="2" max="2" width="11.83203125"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9.83203125" style="40" customWidth="1"/>
    <col min="11" max="11" width="21.5" style="40" customWidth="1"/>
    <col min="12" max="12" width="25.33203125" style="40" customWidth="1"/>
    <col min="13" max="13" width="3.83203125" style="40" customWidth="1"/>
    <col min="14" max="14" width="4.5" style="40" customWidth="1"/>
    <col min="15" max="21" width="9.6640625" style="41" customWidth="1"/>
    <col min="22" max="22" width="9.6640625" style="40" customWidth="1"/>
    <col min="23" max="25" width="8.83203125" style="40"/>
    <col min="26" max="26" width="31.1640625" style="40" customWidth="1"/>
    <col min="27" max="31" width="8.83203125" style="40"/>
    <col min="32" max="36" width="5.83203125" style="40" customWidth="1"/>
    <col min="37" max="16384" width="8.83203125" style="40"/>
  </cols>
  <sheetData>
    <row r="1" spans="1:31" ht="69" customHeight="1" thickBot="1" x14ac:dyDescent="0.2">
      <c r="A1" s="485" t="s">
        <v>473</v>
      </c>
      <c r="B1" s="486"/>
      <c r="C1" s="486"/>
      <c r="D1" s="486"/>
      <c r="E1" s="486"/>
      <c r="F1" s="486"/>
      <c r="G1" s="486"/>
      <c r="H1" s="486"/>
      <c r="I1" s="486"/>
      <c r="J1" s="486"/>
      <c r="K1" s="487"/>
    </row>
    <row r="3" spans="1:31" ht="25" x14ac:dyDescent="0.25">
      <c r="A3" s="39" t="s">
        <v>382</v>
      </c>
      <c r="L3" s="39" t="str">
        <f>A3</f>
        <v>Software Assurance Maturity Model (SAMM) Roadmap</v>
      </c>
    </row>
    <row r="4" spans="1:31" s="42" customFormat="1" ht="14" x14ac:dyDescent="0.15">
      <c r="A4" s="42" t="s">
        <v>54</v>
      </c>
      <c r="B4" s="632" t="str">
        <f>IF(ISBLANK(Interview!D10),"",Interview!D10)</f>
        <v/>
      </c>
      <c r="C4" s="632"/>
      <c r="L4" s="42" t="str">
        <f>B4</f>
        <v/>
      </c>
      <c r="O4" s="44"/>
      <c r="P4" s="44"/>
      <c r="Q4" s="44"/>
      <c r="R4" s="44"/>
      <c r="S4" s="44"/>
      <c r="T4" s="44"/>
      <c r="U4" s="44"/>
      <c r="Y4" s="42">
        <v>1</v>
      </c>
      <c r="Z4" s="42">
        <v>1</v>
      </c>
      <c r="AA4" s="42">
        <v>1</v>
      </c>
    </row>
    <row r="5" spans="1:31" s="42" customFormat="1" ht="14" x14ac:dyDescent="0.15">
      <c r="A5" s="42" t="s">
        <v>55</v>
      </c>
      <c r="B5" s="632" t="str">
        <f>IF(ISBLANK(Interview!D11),"",Interview!D11)</f>
        <v/>
      </c>
      <c r="C5" s="632"/>
      <c r="L5" s="42" t="str">
        <f>B5</f>
        <v/>
      </c>
      <c r="O5" s="44"/>
      <c r="P5" s="44"/>
      <c r="Q5" s="44"/>
      <c r="R5" s="44"/>
      <c r="S5" s="44"/>
      <c r="T5" s="44"/>
      <c r="U5" s="44"/>
    </row>
    <row r="6" spans="1:31" s="42" customFormat="1" ht="14" x14ac:dyDescent="0.15">
      <c r="A6" s="42" t="s">
        <v>383</v>
      </c>
      <c r="B6" s="43" t="s">
        <v>496</v>
      </c>
      <c r="L6" s="218" t="str">
        <f>B6</f>
        <v>v1.0</v>
      </c>
      <c r="O6" s="44"/>
      <c r="P6" s="44"/>
      <c r="Q6" s="44"/>
      <c r="R6" s="44"/>
      <c r="S6" s="44"/>
      <c r="T6" s="44"/>
      <c r="U6" s="44"/>
    </row>
    <row r="7" spans="1:31" s="42" customFormat="1" ht="14" x14ac:dyDescent="0.15">
      <c r="A7" s="42" t="s">
        <v>384</v>
      </c>
      <c r="B7" s="219">
        <v>42794</v>
      </c>
      <c r="K7" s="245"/>
      <c r="O7" s="44"/>
      <c r="P7" s="44"/>
      <c r="Q7" s="44"/>
      <c r="R7" s="44"/>
      <c r="S7" s="44"/>
      <c r="T7" s="44"/>
      <c r="U7" s="44"/>
      <c r="V7" s="44"/>
      <c r="W7" s="44"/>
      <c r="X7" s="252"/>
    </row>
    <row r="8" spans="1:31" s="42" customFormat="1" ht="14" x14ac:dyDescent="0.15">
      <c r="A8" s="42" t="s">
        <v>385</v>
      </c>
      <c r="B8" s="43" t="s">
        <v>497</v>
      </c>
      <c r="K8" s="245"/>
      <c r="L8" s="202"/>
      <c r="M8" s="202"/>
      <c r="N8" s="202"/>
      <c r="O8" s="634"/>
      <c r="P8" s="634"/>
      <c r="Q8" s="634"/>
      <c r="R8" s="634"/>
      <c r="S8" s="634"/>
      <c r="T8" s="634"/>
      <c r="U8" s="634"/>
      <c r="V8" s="634"/>
      <c r="W8" s="250"/>
      <c r="X8" s="252"/>
    </row>
    <row r="9" spans="1:31" s="42" customFormat="1" ht="14" x14ac:dyDescent="0.15">
      <c r="K9" s="245"/>
      <c r="L9" s="203"/>
      <c r="M9" s="203"/>
      <c r="N9" s="203"/>
      <c r="O9" s="634"/>
      <c r="P9" s="634"/>
      <c r="Q9" s="634"/>
      <c r="R9" s="634"/>
      <c r="S9" s="634"/>
      <c r="T9" s="634"/>
      <c r="U9" s="634"/>
      <c r="V9" s="634"/>
      <c r="W9" s="250"/>
      <c r="X9" s="252"/>
    </row>
    <row r="10" spans="1:31" s="42" customFormat="1" ht="15" thickBot="1" x14ac:dyDescent="0.2">
      <c r="A10" s="42" t="s">
        <v>386</v>
      </c>
      <c r="B10" s="45" t="s">
        <v>387</v>
      </c>
      <c r="I10" s="45" t="s">
        <v>388</v>
      </c>
      <c r="K10" s="245"/>
      <c r="L10" s="204" t="s">
        <v>389</v>
      </c>
      <c r="M10" s="204"/>
      <c r="N10" s="204"/>
      <c r="O10" s="631"/>
      <c r="P10" s="631"/>
      <c r="Q10" s="631"/>
      <c r="R10" s="631"/>
      <c r="S10" s="631"/>
      <c r="T10" s="631"/>
      <c r="U10" s="631"/>
      <c r="V10" s="631"/>
      <c r="W10" s="254"/>
      <c r="X10" s="252"/>
    </row>
    <row r="11" spans="1:31" ht="14" thickBot="1" x14ac:dyDescent="0.2">
      <c r="A11" s="99" t="s">
        <v>390</v>
      </c>
      <c r="B11" s="100" t="s">
        <v>391</v>
      </c>
      <c r="C11" s="100" t="s">
        <v>455</v>
      </c>
      <c r="D11" s="101" t="s">
        <v>392</v>
      </c>
      <c r="E11" s="100" t="s">
        <v>456</v>
      </c>
      <c r="F11" s="101" t="s">
        <v>393</v>
      </c>
      <c r="G11" s="100" t="s">
        <v>457</v>
      </c>
      <c r="H11" s="101" t="s">
        <v>394</v>
      </c>
      <c r="I11" s="100" t="s">
        <v>458</v>
      </c>
      <c r="J11" s="46" t="s">
        <v>395</v>
      </c>
      <c r="K11" s="246" t="s">
        <v>396</v>
      </c>
      <c r="L11" s="205"/>
      <c r="M11" s="206"/>
      <c r="N11" s="206"/>
      <c r="O11" s="633" t="str">
        <f>C11</f>
        <v>Phase 1</v>
      </c>
      <c r="P11" s="633"/>
      <c r="Q11" s="633" t="str">
        <f>E11</f>
        <v>Phase 2</v>
      </c>
      <c r="R11" s="633"/>
      <c r="S11" s="633" t="str">
        <f>G11</f>
        <v>Phase 3</v>
      </c>
      <c r="T11" s="633"/>
      <c r="U11" s="633" t="str">
        <f>I11</f>
        <v>Phase 4</v>
      </c>
      <c r="V11" s="633"/>
      <c r="W11" s="251"/>
      <c r="X11" s="253"/>
      <c r="AA11" s="47" t="str">
        <f>I11</f>
        <v>Phase 4</v>
      </c>
      <c r="AB11" s="47" t="str">
        <f>G11</f>
        <v>Phase 3</v>
      </c>
      <c r="AC11" s="47" t="str">
        <f>E11</f>
        <v>Phase 2</v>
      </c>
      <c r="AD11" s="47" t="str">
        <f>C11</f>
        <v>Phase 1</v>
      </c>
      <c r="AE11" s="47" t="str">
        <f>B11</f>
        <v>Start</v>
      </c>
    </row>
    <row r="12" spans="1:31" ht="15" customHeight="1" x14ac:dyDescent="0.15">
      <c r="A12" s="97" t="s">
        <v>59</v>
      </c>
      <c r="B12" s="105">
        <f>IF(ISNUMBER(Interview!$J$18),Interview!$J$18,SUM(LEFT(Interview!$J$18),".5"))</f>
        <v>0.46666666666666673</v>
      </c>
      <c r="C12" s="196">
        <f>Roadmap!M20</f>
        <v>0.43333333333333335</v>
      </c>
      <c r="D12" s="48">
        <f>C12</f>
        <v>0.43333333333333335</v>
      </c>
      <c r="E12" s="196">
        <f>Roadmap!Q20</f>
        <v>0.6</v>
      </c>
      <c r="F12" s="48">
        <f>E12</f>
        <v>0.6</v>
      </c>
      <c r="G12" s="196">
        <f>Roadmap!U20</f>
        <v>0.89999999999999991</v>
      </c>
      <c r="H12" s="49">
        <f>G12</f>
        <v>0.89999999999999991</v>
      </c>
      <c r="I12" s="196">
        <f>Roadmap!Y20</f>
        <v>3</v>
      </c>
      <c r="J12" s="49">
        <f>I12</f>
        <v>3</v>
      </c>
      <c r="K12" s="247">
        <f>IFERROR(I12-B12,I12-LEFT(B12,1))</f>
        <v>2.5333333333333332</v>
      </c>
      <c r="L12" s="206"/>
      <c r="M12" s="206"/>
      <c r="N12" s="206"/>
      <c r="O12" s="206"/>
      <c r="P12" s="206"/>
      <c r="Q12" s="206"/>
      <c r="R12" s="206"/>
      <c r="S12" s="206"/>
      <c r="T12" s="206"/>
      <c r="U12" s="206"/>
      <c r="V12" s="206"/>
      <c r="W12" s="251"/>
      <c r="X12" s="253"/>
      <c r="Z12" s="40" t="str">
        <f>A12</f>
        <v>Strategy &amp; Metrics</v>
      </c>
      <c r="AA12" s="128">
        <f>I12</f>
        <v>3</v>
      </c>
      <c r="AB12" s="128">
        <f>G12</f>
        <v>0.89999999999999991</v>
      </c>
      <c r="AC12" s="128">
        <f>E12</f>
        <v>0.6</v>
      </c>
      <c r="AD12" s="128">
        <f>C12</f>
        <v>0.43333333333333335</v>
      </c>
      <c r="AE12" s="128">
        <f>B12</f>
        <v>0.46666666666666673</v>
      </c>
    </row>
    <row r="13" spans="1:31" ht="15" customHeight="1" x14ac:dyDescent="0.15">
      <c r="A13" s="98" t="s">
        <v>90</v>
      </c>
      <c r="B13" s="105">
        <f>IF(ISNUMBER(Interview!$J$62),Interview!$J$62,SUM(LEFT(Interview!$J$62),".5"))</f>
        <v>0.4</v>
      </c>
      <c r="C13" s="197">
        <f>Roadmap!M31</f>
        <v>0.4</v>
      </c>
      <c r="D13" s="48">
        <f>C13</f>
        <v>0.4</v>
      </c>
      <c r="E13" s="197">
        <f>Roadmap!Q31</f>
        <v>0.5</v>
      </c>
      <c r="F13" s="48">
        <f>E13</f>
        <v>0.5</v>
      </c>
      <c r="G13" s="197">
        <f>Roadmap!U31</f>
        <v>1.5</v>
      </c>
      <c r="H13" s="48">
        <f>G13</f>
        <v>1.5</v>
      </c>
      <c r="I13" s="197">
        <f>Roadmap!Y31</f>
        <v>3</v>
      </c>
      <c r="J13" s="48">
        <f>I13</f>
        <v>3</v>
      </c>
      <c r="K13" s="247">
        <f t="shared" ref="K13:K27" si="0">IFERROR(I13-B13,I13-LEFT(B13,1))</f>
        <v>2.6</v>
      </c>
      <c r="L13" s="206"/>
      <c r="M13" s="206"/>
      <c r="N13" s="206"/>
      <c r="O13" s="206"/>
      <c r="P13" s="206"/>
      <c r="Q13" s="206"/>
      <c r="R13" s="206"/>
      <c r="S13" s="206"/>
      <c r="T13" s="206"/>
      <c r="U13" s="206"/>
      <c r="V13" s="206"/>
      <c r="W13" s="251"/>
      <c r="X13" s="253"/>
      <c r="Z13" s="40" t="str">
        <f t="shared" ref="Z13:Z27" si="1">A13</f>
        <v>Policy &amp; Compliance</v>
      </c>
      <c r="AA13" s="128">
        <f t="shared" ref="AA13:AA27" si="2">I13</f>
        <v>3</v>
      </c>
      <c r="AB13" s="128">
        <f t="shared" ref="AB13:AB27" si="3">G13</f>
        <v>1.5</v>
      </c>
      <c r="AC13" s="128">
        <f t="shared" ref="AC13:AC27" si="4">E13</f>
        <v>0.5</v>
      </c>
      <c r="AD13" s="128">
        <f t="shared" ref="AD13:AD27" si="5">C13</f>
        <v>0.4</v>
      </c>
      <c r="AE13" s="128">
        <f t="shared" ref="AE13:AE27" si="6">B13</f>
        <v>0.4</v>
      </c>
    </row>
    <row r="14" spans="1:31" ht="15" customHeight="1" x14ac:dyDescent="0.15">
      <c r="A14" s="98" t="s">
        <v>122</v>
      </c>
      <c r="B14" s="105">
        <f>IF(ISNUMBER(Interview!$J$100),Interview!$J$100,SUM(LEFT(Interview!$J$100),".5"))</f>
        <v>0.5</v>
      </c>
      <c r="C14" s="197">
        <f>Roadmap!M40</f>
        <v>0.65</v>
      </c>
      <c r="D14" s="48">
        <f>C14</f>
        <v>0.65</v>
      </c>
      <c r="E14" s="197">
        <f>Roadmap!Q40</f>
        <v>0.7</v>
      </c>
      <c r="F14" s="48">
        <f>E14</f>
        <v>0.7</v>
      </c>
      <c r="G14" s="197">
        <f>Roadmap!U40</f>
        <v>1</v>
      </c>
      <c r="H14" s="48">
        <f>G14</f>
        <v>1</v>
      </c>
      <c r="I14" s="197">
        <f>Roadmap!Y40</f>
        <v>3</v>
      </c>
      <c r="J14" s="48">
        <f>I14</f>
        <v>3</v>
      </c>
      <c r="K14" s="247">
        <f>IFERROR(I14-B14,I14-LEFT(B14,1))</f>
        <v>2.5</v>
      </c>
      <c r="L14" s="206"/>
      <c r="M14" s="206"/>
      <c r="N14" s="206"/>
      <c r="O14" s="206"/>
      <c r="P14" s="206"/>
      <c r="Q14" s="206"/>
      <c r="R14" s="206"/>
      <c r="S14" s="206"/>
      <c r="T14" s="206"/>
      <c r="U14" s="206"/>
      <c r="V14" s="206"/>
      <c r="W14" s="251"/>
      <c r="X14" s="253"/>
      <c r="Z14" s="40" t="str">
        <f t="shared" si="1"/>
        <v>Education &amp; Guidance</v>
      </c>
      <c r="AA14" s="128">
        <f>I14</f>
        <v>3</v>
      </c>
      <c r="AB14" s="128">
        <f>G14</f>
        <v>1</v>
      </c>
      <c r="AC14" s="128">
        <f t="shared" si="4"/>
        <v>0.7</v>
      </c>
      <c r="AD14" s="128">
        <f t="shared" si="5"/>
        <v>0.65</v>
      </c>
      <c r="AE14" s="128">
        <f t="shared" si="6"/>
        <v>0.5</v>
      </c>
    </row>
    <row r="15" spans="1:31" ht="15" customHeight="1" x14ac:dyDescent="0.15">
      <c r="A15" s="98" t="s">
        <v>499</v>
      </c>
      <c r="B15" s="105">
        <f>IF(ISNUMBER(Interview!$J$137),Interview!$J$137,SUM(LEFT(Interview!$J$137),".5"))</f>
        <v>0.4</v>
      </c>
      <c r="C15" s="197">
        <f>Roadmap!M49</f>
        <v>0.60000000000000009</v>
      </c>
      <c r="D15" s="48">
        <f>C15</f>
        <v>0.60000000000000009</v>
      </c>
      <c r="E15" s="197">
        <f>Roadmap!Q49</f>
        <v>1.1000000000000001</v>
      </c>
      <c r="F15" s="48">
        <f>E15</f>
        <v>1.1000000000000001</v>
      </c>
      <c r="G15" s="197">
        <f>Roadmap!U49</f>
        <v>1.5</v>
      </c>
      <c r="H15" s="48">
        <f>G15</f>
        <v>1.5</v>
      </c>
      <c r="I15" s="197">
        <f>Roadmap!Y49</f>
        <v>3</v>
      </c>
      <c r="J15" s="48">
        <f>I15</f>
        <v>3</v>
      </c>
      <c r="K15" s="247">
        <f>IFERROR(I15-B15,I15-LEFT(B15,1))</f>
        <v>2.6</v>
      </c>
      <c r="L15" s="206"/>
      <c r="M15" s="206"/>
      <c r="N15" s="206"/>
      <c r="O15" s="206"/>
      <c r="P15" s="206"/>
      <c r="Q15" s="206"/>
      <c r="R15" s="206"/>
      <c r="S15" s="206"/>
      <c r="T15" s="206"/>
      <c r="U15" s="206"/>
      <c r="V15" s="206"/>
      <c r="W15" s="251"/>
      <c r="X15" s="253"/>
      <c r="Z15" s="40" t="str">
        <f t="shared" si="1"/>
        <v>Lifecycle Security Culture</v>
      </c>
      <c r="AA15" s="128">
        <f>I15</f>
        <v>3</v>
      </c>
      <c r="AB15" s="128">
        <f>G15</f>
        <v>1.5</v>
      </c>
      <c r="AC15" s="128">
        <f t="shared" si="4"/>
        <v>1.1000000000000001</v>
      </c>
      <c r="AD15" s="128">
        <f t="shared" si="5"/>
        <v>0.60000000000000009</v>
      </c>
      <c r="AE15" s="128">
        <f t="shared" si="6"/>
        <v>0.4</v>
      </c>
    </row>
    <row r="16" spans="1:31" ht="15" customHeight="1" x14ac:dyDescent="0.15">
      <c r="A16" s="95" t="s">
        <v>150</v>
      </c>
      <c r="B16" s="241">
        <f>IF(ISNUMBER(Interview!$J$179),Interview!$J$179,SUM(LEFT(Interview!$J$179),".5"))</f>
        <v>0.53333333333333344</v>
      </c>
      <c r="C16" s="198">
        <f>Roadmap!M62</f>
        <v>0</v>
      </c>
      <c r="D16" s="50">
        <f>C16</f>
        <v>0</v>
      </c>
      <c r="E16" s="198">
        <f>Roadmap!Q62</f>
        <v>0</v>
      </c>
      <c r="F16" s="50">
        <f>E16</f>
        <v>0</v>
      </c>
      <c r="G16" s="198">
        <f>Roadmap!U62</f>
        <v>0</v>
      </c>
      <c r="H16" s="50">
        <f>G16</f>
        <v>0</v>
      </c>
      <c r="I16" s="198">
        <f>Roadmap!Y62</f>
        <v>3</v>
      </c>
      <c r="J16" s="50">
        <f>I16</f>
        <v>3</v>
      </c>
      <c r="K16" s="247">
        <f t="shared" si="0"/>
        <v>2.4666666666666668</v>
      </c>
      <c r="L16" s="206"/>
      <c r="M16" s="206"/>
      <c r="N16" s="206"/>
      <c r="O16" s="206"/>
      <c r="P16" s="206"/>
      <c r="Q16" s="206"/>
      <c r="R16" s="206"/>
      <c r="S16" s="206"/>
      <c r="T16" s="206"/>
      <c r="U16" s="206"/>
      <c r="V16" s="206"/>
      <c r="W16" s="251"/>
      <c r="X16" s="253"/>
      <c r="Z16" s="40" t="str">
        <f t="shared" si="1"/>
        <v>Threat Assessment</v>
      </c>
      <c r="AA16" s="128">
        <f t="shared" si="2"/>
        <v>3</v>
      </c>
      <c r="AB16" s="128">
        <f t="shared" si="3"/>
        <v>0</v>
      </c>
      <c r="AC16" s="128">
        <f t="shared" si="4"/>
        <v>0</v>
      </c>
      <c r="AD16" s="128">
        <f t="shared" si="5"/>
        <v>0</v>
      </c>
      <c r="AE16" s="128">
        <f t="shared" si="6"/>
        <v>0.53333333333333344</v>
      </c>
    </row>
    <row r="17" spans="1:31" ht="15" customHeight="1" x14ac:dyDescent="0.15">
      <c r="A17" s="96" t="s">
        <v>176</v>
      </c>
      <c r="B17" s="105">
        <f>IF(ISNUMBER(Interview!$J214),Interview!$J$214,SUM(LEFT(Interview!$J$214),".5"))</f>
        <v>0.5</v>
      </c>
      <c r="C17" s="197">
        <f>Roadmap!M72</f>
        <v>0</v>
      </c>
      <c r="D17" s="48">
        <f t="shared" ref="D17:D26" si="7">C17</f>
        <v>0</v>
      </c>
      <c r="E17" s="197">
        <f>Roadmap!Q72</f>
        <v>0</v>
      </c>
      <c r="F17" s="48">
        <f t="shared" ref="F17:F26" si="8">E17</f>
        <v>0</v>
      </c>
      <c r="G17" s="197">
        <f>Roadmap!U72</f>
        <v>0</v>
      </c>
      <c r="H17" s="48">
        <f t="shared" ref="H17:H26" si="9">G17</f>
        <v>0</v>
      </c>
      <c r="I17" s="197">
        <f>Roadmap!Y72</f>
        <v>3</v>
      </c>
      <c r="J17" s="48">
        <f t="shared" ref="J17:J27" si="10">I17</f>
        <v>3</v>
      </c>
      <c r="K17" s="247">
        <f t="shared" si="0"/>
        <v>2.5</v>
      </c>
      <c r="L17" s="206"/>
      <c r="M17" s="206"/>
      <c r="N17" s="206"/>
      <c r="O17" s="206"/>
      <c r="P17" s="206"/>
      <c r="Q17" s="206"/>
      <c r="R17" s="206"/>
      <c r="S17" s="206"/>
      <c r="T17" s="206"/>
      <c r="U17" s="206"/>
      <c r="V17" s="206"/>
      <c r="W17" s="251"/>
      <c r="X17" s="253"/>
      <c r="Z17" s="40" t="str">
        <f t="shared" si="1"/>
        <v>Security Requirements</v>
      </c>
      <c r="AA17" s="128">
        <f t="shared" si="2"/>
        <v>3</v>
      </c>
      <c r="AB17" s="128">
        <f t="shared" si="3"/>
        <v>0</v>
      </c>
      <c r="AC17" s="128">
        <f t="shared" si="4"/>
        <v>0</v>
      </c>
      <c r="AD17" s="128">
        <f t="shared" si="5"/>
        <v>0</v>
      </c>
      <c r="AE17" s="128">
        <f t="shared" si="6"/>
        <v>0.5</v>
      </c>
    </row>
    <row r="18" spans="1:31" x14ac:dyDescent="0.15">
      <c r="A18" s="96" t="s">
        <v>199</v>
      </c>
      <c r="B18" s="105">
        <f>IF(ISNUMBER(Interview!$J$247),Interview!$J$247,SUM(LEFT(Interview!$J$247),".5"))</f>
        <v>0.5</v>
      </c>
      <c r="C18" s="197">
        <f>Roadmap!M81</f>
        <v>0</v>
      </c>
      <c r="D18" s="48">
        <f t="shared" si="7"/>
        <v>0</v>
      </c>
      <c r="E18" s="197">
        <f>Roadmap!Q81</f>
        <v>0</v>
      </c>
      <c r="F18" s="48">
        <f t="shared" si="8"/>
        <v>0</v>
      </c>
      <c r="G18" s="197">
        <f>Roadmap!U81</f>
        <v>0</v>
      </c>
      <c r="H18" s="48">
        <f t="shared" si="9"/>
        <v>0</v>
      </c>
      <c r="I18" s="197">
        <f>Roadmap!Y81</f>
        <v>3</v>
      </c>
      <c r="J18" s="48">
        <f t="shared" si="10"/>
        <v>3</v>
      </c>
      <c r="K18" s="247">
        <f t="shared" si="0"/>
        <v>2.5</v>
      </c>
      <c r="L18" s="206" t="str">
        <f>A12</f>
        <v>Strategy &amp; Metrics</v>
      </c>
      <c r="M18" s="206"/>
      <c r="N18" s="206"/>
      <c r="O18" s="206"/>
      <c r="P18" s="206"/>
      <c r="Q18" s="206"/>
      <c r="R18" s="206"/>
      <c r="S18" s="206"/>
      <c r="T18" s="206"/>
      <c r="U18" s="206"/>
      <c r="V18" s="206"/>
      <c r="W18" s="251"/>
      <c r="X18" s="253"/>
      <c r="Z18" s="40" t="str">
        <f t="shared" si="1"/>
        <v>Secure Architecture</v>
      </c>
      <c r="AA18" s="128">
        <f t="shared" si="2"/>
        <v>3</v>
      </c>
      <c r="AB18" s="128">
        <f t="shared" si="3"/>
        <v>0</v>
      </c>
      <c r="AC18" s="128">
        <f t="shared" si="4"/>
        <v>0</v>
      </c>
      <c r="AD18" s="128">
        <f t="shared" si="5"/>
        <v>0</v>
      </c>
      <c r="AE18" s="128">
        <f t="shared" si="6"/>
        <v>0.5</v>
      </c>
    </row>
    <row r="19" spans="1:31" x14ac:dyDescent="0.15">
      <c r="A19" s="96" t="s">
        <v>500</v>
      </c>
      <c r="B19" s="105">
        <f>IF(ISNUMBER(Interview!$J$279),Interview!$J$279,SUM(LEFT(Interview!$J$279),".5"))</f>
        <v>0.5</v>
      </c>
      <c r="C19" s="197">
        <f>Roadmap!M90</f>
        <v>0.60000000000000009</v>
      </c>
      <c r="D19" s="48">
        <f>C19</f>
        <v>0.60000000000000009</v>
      </c>
      <c r="E19" s="197">
        <f>Roadmap!Q90</f>
        <v>1.35</v>
      </c>
      <c r="F19" s="48">
        <f>E19</f>
        <v>1.35</v>
      </c>
      <c r="G19" s="197">
        <f>Roadmap!U90</f>
        <v>1.5</v>
      </c>
      <c r="H19" s="48">
        <f>G19</f>
        <v>1.5</v>
      </c>
      <c r="I19" s="197">
        <f>Roadmap!Y90</f>
        <v>3</v>
      </c>
      <c r="J19" s="48">
        <f t="shared" si="10"/>
        <v>3</v>
      </c>
      <c r="K19" s="247">
        <f t="shared" si="0"/>
        <v>2.5</v>
      </c>
      <c r="L19" s="206"/>
      <c r="M19" s="206"/>
      <c r="N19" s="206"/>
      <c r="O19" s="206"/>
      <c r="P19" s="206"/>
      <c r="Q19" s="206"/>
      <c r="R19" s="206"/>
      <c r="S19" s="206"/>
      <c r="T19" s="206"/>
      <c r="U19" s="206"/>
      <c r="V19" s="206"/>
      <c r="W19" s="251"/>
      <c r="X19" s="253"/>
      <c r="Z19" s="40" t="str">
        <f t="shared" si="1"/>
        <v>Lifecycle Security Design</v>
      </c>
      <c r="AA19" s="128">
        <f t="shared" si="2"/>
        <v>3</v>
      </c>
      <c r="AB19" s="128">
        <f t="shared" si="3"/>
        <v>1.5</v>
      </c>
      <c r="AC19" s="128">
        <f t="shared" si="4"/>
        <v>1.35</v>
      </c>
      <c r="AD19" s="128">
        <f t="shared" si="5"/>
        <v>0.60000000000000009</v>
      </c>
      <c r="AE19" s="128">
        <f t="shared" si="6"/>
        <v>0.5</v>
      </c>
    </row>
    <row r="20" spans="1:31" x14ac:dyDescent="0.15">
      <c r="A20" s="93" t="s">
        <v>43</v>
      </c>
      <c r="B20" s="241">
        <f>IF(ISNUMBER(Interview!$J$336),Interview!$J$336,SUM(LEFT(Interview!$J$336),".5"))</f>
        <v>0.4</v>
      </c>
      <c r="C20" s="198">
        <f>Roadmap!M104</f>
        <v>0</v>
      </c>
      <c r="D20" s="50">
        <f t="shared" si="7"/>
        <v>0</v>
      </c>
      <c r="E20" s="198">
        <f>Roadmap!Q104</f>
        <v>0</v>
      </c>
      <c r="F20" s="50">
        <f t="shared" si="8"/>
        <v>0</v>
      </c>
      <c r="G20" s="198">
        <f>Roadmap!U104</f>
        <v>0</v>
      </c>
      <c r="H20" s="50">
        <f t="shared" si="9"/>
        <v>0</v>
      </c>
      <c r="I20" s="198">
        <f>Roadmap!Y104</f>
        <v>1.5</v>
      </c>
      <c r="J20" s="50">
        <f t="shared" si="10"/>
        <v>1.5</v>
      </c>
      <c r="K20" s="247">
        <f t="shared" si="0"/>
        <v>1.1000000000000001</v>
      </c>
      <c r="L20" s="206"/>
      <c r="M20" s="206"/>
      <c r="N20" s="206"/>
      <c r="O20" s="206"/>
      <c r="P20" s="206"/>
      <c r="Q20" s="206"/>
      <c r="R20" s="206"/>
      <c r="S20" s="206"/>
      <c r="T20" s="206"/>
      <c r="U20" s="206"/>
      <c r="V20" s="206"/>
      <c r="W20" s="251"/>
      <c r="X20" s="253"/>
      <c r="Z20" s="40" t="str">
        <f t="shared" si="1"/>
        <v>Design Analysis</v>
      </c>
      <c r="AA20" s="128">
        <f t="shared" si="2"/>
        <v>1.5</v>
      </c>
      <c r="AB20" s="128">
        <f t="shared" si="3"/>
        <v>0</v>
      </c>
      <c r="AC20" s="128">
        <f t="shared" si="4"/>
        <v>0</v>
      </c>
      <c r="AD20" s="128">
        <f t="shared" si="5"/>
        <v>0</v>
      </c>
      <c r="AE20" s="128">
        <f t="shared" si="6"/>
        <v>0.4</v>
      </c>
    </row>
    <row r="21" spans="1:31" x14ac:dyDescent="0.15">
      <c r="A21" s="94" t="s">
        <v>381</v>
      </c>
      <c r="B21" s="105">
        <f>IF(ISNUMBER(Interview!$J$374),Interview!$J$374,SUM(LEFT(Interview!$J$374),".5"))</f>
        <v>0.5</v>
      </c>
      <c r="C21" s="197">
        <f>Roadmap!M113</f>
        <v>0</v>
      </c>
      <c r="D21" s="48">
        <f t="shared" si="7"/>
        <v>0</v>
      </c>
      <c r="E21" s="197">
        <f>Roadmap!Q113</f>
        <v>0</v>
      </c>
      <c r="F21" s="48">
        <f t="shared" si="8"/>
        <v>0</v>
      </c>
      <c r="G21" s="197">
        <f>Roadmap!U113</f>
        <v>0</v>
      </c>
      <c r="H21" s="48">
        <f t="shared" si="9"/>
        <v>0</v>
      </c>
      <c r="I21" s="197">
        <f>Roadmap!Y113</f>
        <v>1.5</v>
      </c>
      <c r="J21" s="48">
        <f t="shared" si="10"/>
        <v>1.5</v>
      </c>
      <c r="K21" s="247">
        <f t="shared" si="0"/>
        <v>1</v>
      </c>
      <c r="L21" s="206"/>
      <c r="M21" s="206"/>
      <c r="N21" s="206"/>
      <c r="O21" s="206"/>
      <c r="P21" s="206"/>
      <c r="Q21" s="206"/>
      <c r="R21" s="206"/>
      <c r="S21" s="206"/>
      <c r="T21" s="206"/>
      <c r="U21" s="206"/>
      <c r="V21" s="206"/>
      <c r="W21" s="251"/>
      <c r="X21" s="253"/>
      <c r="Z21" s="40" t="str">
        <f t="shared" si="1"/>
        <v>Implementation Review</v>
      </c>
      <c r="AA21" s="128">
        <f t="shared" si="2"/>
        <v>1.5</v>
      </c>
      <c r="AB21" s="128">
        <f t="shared" si="3"/>
        <v>0</v>
      </c>
      <c r="AC21" s="128">
        <f t="shared" si="4"/>
        <v>0</v>
      </c>
      <c r="AD21" s="128">
        <f t="shared" si="5"/>
        <v>0</v>
      </c>
      <c r="AE21" s="128">
        <f t="shared" si="6"/>
        <v>0.5</v>
      </c>
    </row>
    <row r="22" spans="1:31" x14ac:dyDescent="0.15">
      <c r="A22" s="94" t="s">
        <v>265</v>
      </c>
      <c r="B22" s="105">
        <f>IF(ISNUMBER(Interview!$J$401),Interview!$J$401,SUM(LEFT(Interview!$J$401),".5"))</f>
        <v>0.43333333333333335</v>
      </c>
      <c r="C22" s="197">
        <f>Roadmap!M122</f>
        <v>0</v>
      </c>
      <c r="D22" s="48">
        <f t="shared" si="7"/>
        <v>0</v>
      </c>
      <c r="E22" s="197">
        <f>Roadmap!Q122</f>
        <v>0</v>
      </c>
      <c r="F22" s="48">
        <f t="shared" si="8"/>
        <v>0</v>
      </c>
      <c r="G22" s="197">
        <f>Roadmap!U122</f>
        <v>0</v>
      </c>
      <c r="H22" s="48">
        <f t="shared" si="9"/>
        <v>0</v>
      </c>
      <c r="I22" s="197">
        <f>Roadmap!Y122</f>
        <v>1.2000000000000002</v>
      </c>
      <c r="J22" s="48">
        <f t="shared" si="10"/>
        <v>1.2000000000000002</v>
      </c>
      <c r="K22" s="247">
        <f t="shared" si="0"/>
        <v>0.76666666666666683</v>
      </c>
      <c r="L22" s="206"/>
      <c r="M22" s="206"/>
      <c r="N22" s="206"/>
      <c r="O22" s="206"/>
      <c r="P22" s="206"/>
      <c r="Q22" s="206"/>
      <c r="R22" s="206"/>
      <c r="S22" s="206"/>
      <c r="T22" s="206"/>
      <c r="U22" s="206"/>
      <c r="V22" s="206"/>
      <c r="W22" s="251"/>
      <c r="X22" s="253"/>
      <c r="Z22" s="40" t="str">
        <f t="shared" si="1"/>
        <v>Security Testing</v>
      </c>
      <c r="AA22" s="128">
        <f t="shared" si="2"/>
        <v>1.2000000000000002</v>
      </c>
      <c r="AB22" s="128">
        <f t="shared" si="3"/>
        <v>0</v>
      </c>
      <c r="AC22" s="128">
        <f t="shared" si="4"/>
        <v>0</v>
      </c>
      <c r="AD22" s="128">
        <f t="shared" si="5"/>
        <v>0</v>
      </c>
      <c r="AE22" s="128">
        <f t="shared" si="6"/>
        <v>0.43333333333333335</v>
      </c>
    </row>
    <row r="23" spans="1:31" x14ac:dyDescent="0.15">
      <c r="A23" s="94" t="s">
        <v>512</v>
      </c>
      <c r="B23" s="105">
        <f>IF(ISNUMBER(Interview!$J$434),Interview!$J$434,SUM(LEFT(Interview!$J$434),".5"))</f>
        <v>0.3833333333333333</v>
      </c>
      <c r="C23" s="197">
        <f>Roadmap!M132</f>
        <v>0.6</v>
      </c>
      <c r="D23" s="48">
        <f>C23</f>
        <v>0.6</v>
      </c>
      <c r="E23" s="197">
        <f>Roadmap!Q132</f>
        <v>1.125</v>
      </c>
      <c r="F23" s="48">
        <f>E23</f>
        <v>1.125</v>
      </c>
      <c r="G23" s="197">
        <f>Roadmap!U132</f>
        <v>1.35</v>
      </c>
      <c r="H23" s="48">
        <f>G23</f>
        <v>1.35</v>
      </c>
      <c r="I23" s="197">
        <f>Roadmap!Y132</f>
        <v>3</v>
      </c>
      <c r="J23" s="48">
        <f t="shared" si="10"/>
        <v>3</v>
      </c>
      <c r="K23" s="247">
        <f t="shared" si="0"/>
        <v>2.6166666666666667</v>
      </c>
      <c r="L23" s="206"/>
      <c r="M23" s="206"/>
      <c r="N23" s="206"/>
      <c r="O23" s="206"/>
      <c r="P23" s="206"/>
      <c r="Q23" s="206"/>
      <c r="R23" s="206"/>
      <c r="S23" s="206"/>
      <c r="T23" s="206"/>
      <c r="U23" s="206"/>
      <c r="V23" s="206"/>
      <c r="W23" s="251"/>
      <c r="X23" s="253"/>
      <c r="Z23" s="40" t="str">
        <f t="shared" si="1"/>
        <v>Lifecycle Security Penetration Testing</v>
      </c>
      <c r="AA23" s="128">
        <f t="shared" si="2"/>
        <v>3</v>
      </c>
      <c r="AB23" s="128">
        <f t="shared" si="3"/>
        <v>1.35</v>
      </c>
      <c r="AC23" s="128">
        <f t="shared" si="4"/>
        <v>1.125</v>
      </c>
      <c r="AD23" s="128">
        <f t="shared" si="5"/>
        <v>0.6</v>
      </c>
      <c r="AE23" s="128">
        <f t="shared" si="6"/>
        <v>0.3833333333333333</v>
      </c>
    </row>
    <row r="24" spans="1:31" x14ac:dyDescent="0.15">
      <c r="A24" s="90" t="s">
        <v>374</v>
      </c>
      <c r="B24" s="241">
        <f>IF(ISNUMBER(Interview!$J$496),Interview!$J$496,SUM(LEFT(Interview!$J$496),".5"))</f>
        <v>0.43333333333333335</v>
      </c>
      <c r="C24" s="198">
        <f>Roadmap!M145</f>
        <v>0</v>
      </c>
      <c r="D24" s="50">
        <f t="shared" si="7"/>
        <v>0</v>
      </c>
      <c r="E24" s="198">
        <f>Roadmap!Q145</f>
        <v>0</v>
      </c>
      <c r="F24" s="50">
        <f t="shared" si="8"/>
        <v>0</v>
      </c>
      <c r="G24" s="198">
        <f>Roadmap!U145</f>
        <v>0</v>
      </c>
      <c r="H24" s="50">
        <f t="shared" si="9"/>
        <v>0</v>
      </c>
      <c r="I24" s="198">
        <f>Roadmap!Y145</f>
        <v>1.0666666666666667</v>
      </c>
      <c r="J24" s="50">
        <f t="shared" si="10"/>
        <v>1.0666666666666667</v>
      </c>
      <c r="K24" s="247">
        <f t="shared" si="0"/>
        <v>0.6333333333333333</v>
      </c>
      <c r="L24" s="206"/>
      <c r="M24" s="206"/>
      <c r="N24" s="206"/>
      <c r="O24" s="206"/>
      <c r="P24" s="206"/>
      <c r="Q24" s="206"/>
      <c r="R24" s="206"/>
      <c r="S24" s="206"/>
      <c r="T24" s="206"/>
      <c r="U24" s="206"/>
      <c r="V24" s="206"/>
      <c r="W24" s="251"/>
      <c r="X24" s="253"/>
      <c r="Z24" s="40" t="str">
        <f t="shared" si="1"/>
        <v>Issue Management</v>
      </c>
      <c r="AA24" s="128">
        <f t="shared" si="2"/>
        <v>1.0666666666666667</v>
      </c>
      <c r="AB24" s="128">
        <f t="shared" si="3"/>
        <v>0</v>
      </c>
      <c r="AC24" s="128">
        <f t="shared" si="4"/>
        <v>0</v>
      </c>
      <c r="AD24" s="128">
        <f t="shared" si="5"/>
        <v>0</v>
      </c>
      <c r="AE24" s="128">
        <f t="shared" si="6"/>
        <v>0.43333333333333335</v>
      </c>
    </row>
    <row r="25" spans="1:31" x14ac:dyDescent="0.15">
      <c r="A25" s="91" t="s">
        <v>309</v>
      </c>
      <c r="B25" s="105">
        <f>IF(ISNUMBER(Interview!$J$534),Interview!$J$534,SUM(LEFT(Interview!$J$534),".5"))</f>
        <v>0.4</v>
      </c>
      <c r="C25" s="197">
        <f>Roadmap!M155</f>
        <v>0.1</v>
      </c>
      <c r="D25" s="48">
        <f t="shared" si="7"/>
        <v>0.1</v>
      </c>
      <c r="E25" s="197">
        <f>Roadmap!Q155</f>
        <v>0</v>
      </c>
      <c r="F25" s="48">
        <f t="shared" si="8"/>
        <v>0</v>
      </c>
      <c r="G25" s="197">
        <f>Roadmap!U155</f>
        <v>0</v>
      </c>
      <c r="H25" s="48">
        <f t="shared" si="9"/>
        <v>0</v>
      </c>
      <c r="I25" s="197">
        <f>Roadmap!Y155</f>
        <v>1.25</v>
      </c>
      <c r="J25" s="48">
        <f t="shared" si="10"/>
        <v>1.25</v>
      </c>
      <c r="K25" s="247">
        <f t="shared" si="0"/>
        <v>0.85</v>
      </c>
      <c r="L25" s="206"/>
      <c r="M25" s="206"/>
      <c r="N25" s="206"/>
      <c r="O25" s="206"/>
      <c r="P25" s="206"/>
      <c r="Q25" s="206"/>
      <c r="R25" s="206"/>
      <c r="S25" s="206"/>
      <c r="T25" s="206"/>
      <c r="U25" s="206"/>
      <c r="V25" s="206"/>
      <c r="W25" s="251"/>
      <c r="X25" s="253"/>
      <c r="Z25" s="40" t="str">
        <f t="shared" si="1"/>
        <v>Environment Hardening</v>
      </c>
      <c r="AA25" s="128">
        <f t="shared" si="2"/>
        <v>1.25</v>
      </c>
      <c r="AB25" s="128">
        <f t="shared" si="3"/>
        <v>0</v>
      </c>
      <c r="AC25" s="128">
        <f t="shared" si="4"/>
        <v>0</v>
      </c>
      <c r="AD25" s="128">
        <f t="shared" si="5"/>
        <v>0.1</v>
      </c>
      <c r="AE25" s="128">
        <f t="shared" si="6"/>
        <v>0.4</v>
      </c>
    </row>
    <row r="26" spans="1:31" x14ac:dyDescent="0.15">
      <c r="A26" s="91" t="s">
        <v>7</v>
      </c>
      <c r="B26" s="105">
        <f>IF(ISNUMBER(Interview!$J$569),Interview!$J$569,SUM(LEFT(Interview!$J$569),".5"))</f>
        <v>0.4</v>
      </c>
      <c r="C26" s="197">
        <f>Roadmap!M164</f>
        <v>0</v>
      </c>
      <c r="D26" s="48">
        <f t="shared" si="7"/>
        <v>0</v>
      </c>
      <c r="E26" s="197">
        <f>Roadmap!Q164</f>
        <v>0</v>
      </c>
      <c r="F26" s="48">
        <f t="shared" si="8"/>
        <v>0</v>
      </c>
      <c r="G26" s="197">
        <f>Roadmap!U164</f>
        <v>0</v>
      </c>
      <c r="H26" s="48">
        <f t="shared" si="9"/>
        <v>0</v>
      </c>
      <c r="I26" s="197">
        <f>Roadmap!Y164</f>
        <v>1.25</v>
      </c>
      <c r="J26" s="48">
        <f t="shared" si="10"/>
        <v>1.25</v>
      </c>
      <c r="K26" s="247">
        <f t="shared" si="0"/>
        <v>0.85</v>
      </c>
      <c r="L26" s="206" t="str">
        <f>A13</f>
        <v>Policy &amp; Compliance</v>
      </c>
      <c r="M26" s="206"/>
      <c r="N26" s="206"/>
      <c r="O26" s="206"/>
      <c r="P26" s="206"/>
      <c r="Q26" s="206"/>
      <c r="R26" s="206"/>
      <c r="S26" s="206"/>
      <c r="T26" s="206"/>
      <c r="U26" s="206"/>
      <c r="V26" s="206"/>
      <c r="W26" s="251"/>
      <c r="X26" s="253"/>
      <c r="Z26" s="40" t="str">
        <f t="shared" si="1"/>
        <v>Operational Enablement</v>
      </c>
      <c r="AA26" s="128">
        <f t="shared" si="2"/>
        <v>1.25</v>
      </c>
      <c r="AB26" s="128">
        <f t="shared" si="3"/>
        <v>0</v>
      </c>
      <c r="AC26" s="128">
        <f t="shared" si="4"/>
        <v>0</v>
      </c>
      <c r="AD26" s="128">
        <f t="shared" si="5"/>
        <v>0</v>
      </c>
      <c r="AE26" s="128">
        <f t="shared" si="6"/>
        <v>0.4</v>
      </c>
    </row>
    <row r="27" spans="1:31" ht="14" thickBot="1" x14ac:dyDescent="0.2">
      <c r="A27" s="92" t="s">
        <v>502</v>
      </c>
      <c r="B27" s="242">
        <f>IF(ISNUMBER(Interview!$J$607),Interview!$J$607,SUM(LEFT(Interview!$J$607),".5"))</f>
        <v>0.4</v>
      </c>
      <c r="C27" s="199">
        <f>Roadmap!M173</f>
        <v>1.1499999999999999</v>
      </c>
      <c r="D27" s="51">
        <f>C27</f>
        <v>1.1499999999999999</v>
      </c>
      <c r="E27" s="199">
        <f>Roadmap!Q173</f>
        <v>1.425</v>
      </c>
      <c r="F27" s="51">
        <f>E27</f>
        <v>1.425</v>
      </c>
      <c r="G27" s="199">
        <f>Roadmap!U173</f>
        <v>1.5</v>
      </c>
      <c r="H27" s="51">
        <f>G27</f>
        <v>1.5</v>
      </c>
      <c r="I27" s="199">
        <f>Roadmap!Y173</f>
        <v>3</v>
      </c>
      <c r="J27" s="51">
        <f t="shared" si="10"/>
        <v>3</v>
      </c>
      <c r="K27" s="247">
        <f t="shared" si="0"/>
        <v>2.6</v>
      </c>
      <c r="L27" s="206"/>
      <c r="M27" s="206"/>
      <c r="N27" s="206"/>
      <c r="O27" s="206"/>
      <c r="P27" s="206"/>
      <c r="Q27" s="206"/>
      <c r="R27" s="206"/>
      <c r="S27" s="206"/>
      <c r="T27" s="206"/>
      <c r="U27" s="206"/>
      <c r="V27" s="206"/>
      <c r="W27" s="251"/>
      <c r="X27" s="253"/>
      <c r="Z27" s="40" t="str">
        <f t="shared" si="1"/>
        <v>Lifecycle Security Monitoring</v>
      </c>
      <c r="AA27" s="128">
        <f t="shared" si="2"/>
        <v>3</v>
      </c>
      <c r="AB27" s="128">
        <f t="shared" si="3"/>
        <v>1.5</v>
      </c>
      <c r="AC27" s="128">
        <f t="shared" si="4"/>
        <v>1.425</v>
      </c>
      <c r="AD27" s="128">
        <f t="shared" si="5"/>
        <v>1.1499999999999999</v>
      </c>
      <c r="AE27" s="128">
        <f t="shared" si="6"/>
        <v>0.4</v>
      </c>
    </row>
    <row r="28" spans="1:31" x14ac:dyDescent="0.15">
      <c r="A28" s="91"/>
      <c r="B28" s="240"/>
      <c r="C28" s="197"/>
      <c r="D28" s="48"/>
      <c r="E28" s="197"/>
      <c r="F28" s="48"/>
      <c r="G28" s="197"/>
      <c r="H28" s="48"/>
      <c r="I28" s="197"/>
      <c r="J28" s="48"/>
      <c r="K28" s="248"/>
      <c r="M28" s="206"/>
      <c r="N28" s="206"/>
      <c r="O28" s="206"/>
      <c r="P28" s="206"/>
      <c r="Q28" s="206"/>
      <c r="R28" s="206"/>
      <c r="S28" s="206"/>
      <c r="T28" s="206"/>
      <c r="U28" s="206"/>
      <c r="V28" s="206"/>
      <c r="W28" s="251"/>
      <c r="X28" s="253"/>
    </row>
    <row r="29" spans="1:31" x14ac:dyDescent="0.15">
      <c r="B29" s="52" t="s">
        <v>397</v>
      </c>
      <c r="C29" s="128">
        <f>SUM(C12:C27)-SUM(B12:B27)</f>
        <v>-2.6166666666666689</v>
      </c>
      <c r="D29" s="128"/>
      <c r="E29" s="128">
        <f>SUM(E12:E27)-SUM(C12:C27)</f>
        <v>2.2666666666666666</v>
      </c>
      <c r="F29" s="128"/>
      <c r="G29" s="128">
        <f>SUM(G12:G27)-SUM(E12:E27)</f>
        <v>2.4500000000000002</v>
      </c>
      <c r="H29" s="128"/>
      <c r="I29" s="128">
        <f>SUM(I12:I27)-SUM(G12:G27)</f>
        <v>28.516666666666666</v>
      </c>
      <c r="J29" s="128"/>
      <c r="K29" s="247">
        <f>SUM(K12:K27)</f>
        <v>30.616666666666671</v>
      </c>
      <c r="L29" s="206"/>
      <c r="M29" s="206"/>
      <c r="N29" s="206"/>
      <c r="O29" s="206"/>
      <c r="P29" s="206"/>
      <c r="Q29" s="206"/>
      <c r="R29" s="206"/>
      <c r="S29" s="206"/>
      <c r="T29" s="206"/>
      <c r="U29" s="206"/>
      <c r="V29" s="206"/>
      <c r="W29" s="251"/>
      <c r="X29" s="253"/>
    </row>
    <row r="30" spans="1:31" x14ac:dyDescent="0.15">
      <c r="B30" s="52"/>
      <c r="C30" s="53">
        <f>C29/$K$29</f>
        <v>-8.5465432770822053E-2</v>
      </c>
      <c r="E30" s="53">
        <f>E29/$K$29</f>
        <v>7.4033750680457255E-2</v>
      </c>
      <c r="G30" s="53">
        <f>G29/$K$29</f>
        <v>8.0021774632553069E-2</v>
      </c>
      <c r="I30" s="53">
        <f>I29/$K$29</f>
        <v>0.93140990745781149</v>
      </c>
      <c r="K30" s="249">
        <f>1-K29/24</f>
        <v>-0.27569444444444469</v>
      </c>
      <c r="L30" s="206"/>
      <c r="M30" s="206"/>
      <c r="N30" s="206"/>
      <c r="O30" s="206"/>
      <c r="P30" s="206"/>
      <c r="Q30" s="206"/>
      <c r="R30" s="206"/>
      <c r="S30" s="206"/>
      <c r="T30" s="206"/>
      <c r="U30" s="206"/>
      <c r="V30" s="206"/>
      <c r="W30" s="251"/>
      <c r="X30" s="253"/>
    </row>
    <row r="31" spans="1:31" x14ac:dyDescent="0.15">
      <c r="B31" s="52"/>
      <c r="K31" s="248"/>
      <c r="L31" s="206"/>
      <c r="M31" s="206"/>
      <c r="N31" s="206"/>
      <c r="O31" s="206"/>
      <c r="P31" s="206"/>
      <c r="Q31" s="206"/>
      <c r="R31" s="206"/>
      <c r="S31" s="206"/>
      <c r="T31" s="206"/>
      <c r="U31" s="206"/>
      <c r="V31" s="206"/>
      <c r="W31" s="251"/>
      <c r="X31" s="253"/>
    </row>
    <row r="32" spans="1:31" ht="14" thickBot="1" x14ac:dyDescent="0.2">
      <c r="K32" s="248"/>
      <c r="L32" s="206"/>
      <c r="M32" s="206"/>
      <c r="N32" s="206"/>
      <c r="O32" s="206"/>
      <c r="P32" s="206"/>
      <c r="Q32" s="206"/>
      <c r="R32" s="206"/>
      <c r="S32" s="206"/>
      <c r="T32" s="206"/>
      <c r="U32" s="206"/>
      <c r="V32" s="206"/>
      <c r="W32" s="251"/>
      <c r="X32" s="253"/>
    </row>
    <row r="33" spans="1:24" x14ac:dyDescent="0.15">
      <c r="A33" s="54" t="s">
        <v>398</v>
      </c>
      <c r="B33" s="55">
        <v>0</v>
      </c>
      <c r="K33" s="248"/>
      <c r="L33" s="206"/>
      <c r="M33" s="206"/>
      <c r="N33" s="206"/>
      <c r="O33" s="206"/>
      <c r="P33" s="206"/>
      <c r="Q33" s="206"/>
      <c r="R33" s="206"/>
      <c r="S33" s="206"/>
      <c r="T33" s="206"/>
      <c r="U33" s="206"/>
      <c r="V33" s="206"/>
      <c r="W33" s="251"/>
      <c r="X33" s="253"/>
    </row>
    <row r="34" spans="1:24" x14ac:dyDescent="0.15">
      <c r="A34" s="56"/>
      <c r="B34" s="57">
        <v>0.5</v>
      </c>
      <c r="K34" s="248"/>
      <c r="L34" s="206" t="str">
        <f>A14</f>
        <v>Education &amp; Guidance</v>
      </c>
      <c r="M34" s="206"/>
      <c r="N34" s="206"/>
      <c r="O34" s="206"/>
      <c r="P34" s="206"/>
      <c r="Q34" s="206"/>
      <c r="R34" s="206"/>
      <c r="S34" s="206"/>
      <c r="T34" s="206"/>
      <c r="U34" s="206"/>
      <c r="V34" s="206"/>
      <c r="W34" s="251"/>
      <c r="X34" s="253"/>
    </row>
    <row r="35" spans="1:24" x14ac:dyDescent="0.15">
      <c r="A35" s="56"/>
      <c r="B35" s="57">
        <v>1</v>
      </c>
      <c r="K35" s="248"/>
      <c r="M35" s="206"/>
      <c r="N35" s="206"/>
      <c r="O35" s="206"/>
      <c r="P35" s="206"/>
      <c r="Q35" s="206"/>
      <c r="R35" s="206"/>
      <c r="S35" s="206"/>
      <c r="T35" s="206"/>
      <c r="U35" s="206"/>
      <c r="V35" s="206"/>
      <c r="W35" s="251"/>
      <c r="X35" s="253"/>
    </row>
    <row r="36" spans="1:24" x14ac:dyDescent="0.15">
      <c r="A36" s="56"/>
      <c r="B36" s="57">
        <v>1.5</v>
      </c>
      <c r="K36" s="248"/>
      <c r="L36" s="206"/>
      <c r="M36" s="206"/>
      <c r="N36" s="206"/>
      <c r="O36" s="206"/>
      <c r="P36" s="206"/>
      <c r="Q36" s="206"/>
      <c r="R36" s="206"/>
      <c r="S36" s="206"/>
      <c r="T36" s="206"/>
      <c r="U36" s="206"/>
      <c r="V36" s="206"/>
      <c r="W36" s="251"/>
      <c r="X36" s="253"/>
    </row>
    <row r="37" spans="1:24" x14ac:dyDescent="0.15">
      <c r="A37" s="56"/>
      <c r="B37" s="57">
        <v>2</v>
      </c>
      <c r="K37" s="248"/>
      <c r="L37" s="206"/>
      <c r="M37" s="206"/>
      <c r="N37" s="206"/>
      <c r="O37" s="206"/>
      <c r="P37" s="206"/>
      <c r="Q37" s="206"/>
      <c r="R37" s="206"/>
      <c r="S37" s="206"/>
      <c r="T37" s="206"/>
      <c r="U37" s="206"/>
      <c r="V37" s="206"/>
      <c r="W37" s="251"/>
      <c r="X37" s="253"/>
    </row>
    <row r="38" spans="1:24" x14ac:dyDescent="0.15">
      <c r="A38" s="56"/>
      <c r="B38" s="57">
        <v>2.5</v>
      </c>
      <c r="K38" s="248"/>
      <c r="L38" s="206"/>
      <c r="M38" s="206"/>
      <c r="N38" s="206"/>
      <c r="O38" s="206"/>
      <c r="P38" s="206"/>
      <c r="Q38" s="206"/>
      <c r="R38" s="206"/>
      <c r="S38" s="206"/>
      <c r="T38" s="206"/>
      <c r="U38" s="206"/>
      <c r="V38" s="206"/>
      <c r="W38" s="251"/>
      <c r="X38" s="253"/>
    </row>
    <row r="39" spans="1:24" ht="14" thickBot="1" x14ac:dyDescent="0.2">
      <c r="A39" s="58"/>
      <c r="B39" s="59">
        <v>3</v>
      </c>
      <c r="K39" s="248"/>
      <c r="L39" s="206"/>
      <c r="M39" s="206"/>
      <c r="N39" s="206"/>
      <c r="O39" s="206"/>
      <c r="P39" s="206"/>
      <c r="Q39" s="206"/>
      <c r="R39" s="206"/>
      <c r="S39" s="206"/>
      <c r="T39" s="206"/>
      <c r="U39" s="206"/>
      <c r="V39" s="206"/>
      <c r="W39" s="251"/>
      <c r="X39" s="253"/>
    </row>
    <row r="40" spans="1:24" x14ac:dyDescent="0.15">
      <c r="K40" s="248"/>
      <c r="L40" s="206"/>
      <c r="M40" s="206"/>
      <c r="N40" s="206"/>
      <c r="O40" s="206"/>
      <c r="P40" s="206"/>
      <c r="Q40" s="206"/>
      <c r="R40" s="206"/>
      <c r="S40" s="206"/>
      <c r="T40" s="206"/>
      <c r="U40" s="206"/>
      <c r="V40" s="206"/>
      <c r="W40" s="251"/>
      <c r="X40" s="253"/>
    </row>
    <row r="41" spans="1:24" x14ac:dyDescent="0.15">
      <c r="K41" s="248"/>
      <c r="L41" s="206"/>
      <c r="M41" s="206"/>
      <c r="N41" s="206"/>
      <c r="O41" s="206"/>
      <c r="P41" s="206"/>
      <c r="Q41" s="206"/>
      <c r="R41" s="206"/>
      <c r="S41" s="206"/>
      <c r="T41" s="206"/>
      <c r="U41" s="206"/>
      <c r="V41" s="206"/>
      <c r="W41" s="251"/>
      <c r="X41" s="253"/>
    </row>
    <row r="42" spans="1:24" x14ac:dyDescent="0.15">
      <c r="K42" s="248"/>
      <c r="L42" s="40" t="str">
        <f>A15</f>
        <v>Lifecycle Security Culture</v>
      </c>
      <c r="M42" s="206"/>
      <c r="N42" s="206"/>
      <c r="O42" s="206"/>
      <c r="P42" s="206"/>
      <c r="Q42" s="206"/>
      <c r="R42" s="206"/>
      <c r="S42" s="206"/>
      <c r="T42" s="206"/>
      <c r="U42" s="206"/>
      <c r="V42" s="206"/>
      <c r="W42" s="251"/>
      <c r="X42" s="253"/>
    </row>
    <row r="43" spans="1:24" x14ac:dyDescent="0.15">
      <c r="K43" s="248"/>
      <c r="L43" s="206"/>
      <c r="M43" s="206"/>
      <c r="N43" s="206"/>
      <c r="O43" s="206"/>
      <c r="P43" s="206"/>
      <c r="Q43" s="206"/>
      <c r="R43" s="206"/>
      <c r="S43" s="206"/>
      <c r="T43" s="206"/>
      <c r="U43" s="206"/>
      <c r="V43" s="206"/>
      <c r="W43" s="251"/>
      <c r="X43" s="253"/>
    </row>
    <row r="44" spans="1:24" x14ac:dyDescent="0.15">
      <c r="K44" s="248"/>
      <c r="L44" s="206"/>
      <c r="M44" s="206"/>
      <c r="N44" s="206"/>
      <c r="O44" s="206"/>
      <c r="P44" s="206"/>
      <c r="Q44" s="206"/>
      <c r="R44" s="206"/>
      <c r="S44" s="206"/>
      <c r="T44" s="206"/>
      <c r="U44" s="206"/>
      <c r="V44" s="206"/>
      <c r="W44" s="251"/>
      <c r="X44" s="253"/>
    </row>
    <row r="45" spans="1:24" x14ac:dyDescent="0.15">
      <c r="K45" s="248"/>
      <c r="L45" s="206"/>
      <c r="M45" s="206"/>
      <c r="N45" s="206"/>
      <c r="O45" s="206"/>
      <c r="P45" s="206"/>
      <c r="Q45" s="206"/>
      <c r="R45" s="206"/>
      <c r="S45" s="206"/>
      <c r="T45" s="206"/>
      <c r="U45" s="206"/>
      <c r="V45" s="206"/>
      <c r="W45" s="251"/>
      <c r="X45" s="253"/>
    </row>
    <row r="46" spans="1:24" x14ac:dyDescent="0.15">
      <c r="K46" s="248"/>
      <c r="L46" s="206"/>
      <c r="M46" s="206"/>
      <c r="N46" s="206"/>
      <c r="O46" s="206"/>
      <c r="P46" s="206"/>
      <c r="Q46" s="206"/>
      <c r="R46" s="206"/>
      <c r="S46" s="206"/>
      <c r="T46" s="206"/>
      <c r="U46" s="206"/>
      <c r="V46" s="206"/>
      <c r="W46" s="251"/>
      <c r="X46" s="253"/>
    </row>
    <row r="47" spans="1:24" x14ac:dyDescent="0.15">
      <c r="K47" s="248"/>
      <c r="L47" s="206"/>
      <c r="M47" s="206"/>
      <c r="N47" s="206"/>
      <c r="O47" s="206"/>
      <c r="P47" s="206"/>
      <c r="Q47" s="206"/>
      <c r="R47" s="206"/>
      <c r="S47" s="206"/>
      <c r="T47" s="206"/>
      <c r="U47" s="206"/>
      <c r="V47" s="206"/>
      <c r="W47" s="251"/>
      <c r="X47" s="253"/>
    </row>
    <row r="48" spans="1:24" x14ac:dyDescent="0.15">
      <c r="K48" s="248"/>
      <c r="L48" s="206"/>
      <c r="M48" s="206"/>
      <c r="N48" s="206"/>
      <c r="O48" s="206"/>
      <c r="P48" s="206"/>
      <c r="Q48" s="206"/>
      <c r="R48" s="206"/>
      <c r="S48" s="206"/>
      <c r="T48" s="206"/>
      <c r="U48" s="206"/>
      <c r="V48" s="206"/>
      <c r="W48" s="251"/>
      <c r="X48" s="253"/>
    </row>
    <row r="49" spans="11:24" x14ac:dyDescent="0.15">
      <c r="K49" s="248"/>
      <c r="M49" s="206"/>
      <c r="N49" s="206"/>
      <c r="O49" s="206"/>
      <c r="P49" s="206"/>
      <c r="Q49" s="206"/>
      <c r="R49" s="206"/>
      <c r="S49" s="206"/>
      <c r="T49" s="206"/>
      <c r="U49" s="206"/>
      <c r="V49" s="206"/>
      <c r="W49" s="251"/>
      <c r="X49" s="253"/>
    </row>
    <row r="50" spans="11:24" x14ac:dyDescent="0.15">
      <c r="K50" s="248"/>
      <c r="L50" s="206" t="str">
        <f>A16</f>
        <v>Threat Assessment</v>
      </c>
      <c r="M50" s="206"/>
      <c r="N50" s="206"/>
      <c r="O50" s="206"/>
      <c r="P50" s="206"/>
      <c r="Q50" s="206"/>
      <c r="R50" s="206"/>
      <c r="S50" s="206"/>
      <c r="T50" s="206"/>
      <c r="U50" s="206"/>
      <c r="V50" s="206"/>
      <c r="W50" s="251"/>
      <c r="X50" s="253"/>
    </row>
    <row r="51" spans="11:24" x14ac:dyDescent="0.15">
      <c r="K51" s="248"/>
      <c r="L51" s="206"/>
      <c r="M51" s="206"/>
      <c r="N51" s="206"/>
      <c r="O51" s="206"/>
      <c r="P51" s="206"/>
      <c r="Q51" s="206"/>
      <c r="R51" s="206"/>
      <c r="S51" s="206"/>
      <c r="T51" s="206"/>
      <c r="U51" s="206"/>
      <c r="V51" s="206"/>
      <c r="W51" s="251"/>
      <c r="X51" s="253"/>
    </row>
    <row r="52" spans="11:24" x14ac:dyDescent="0.15">
      <c r="K52" s="248"/>
      <c r="L52" s="206"/>
      <c r="M52" s="206"/>
      <c r="N52" s="206"/>
      <c r="O52" s="206"/>
      <c r="P52" s="206"/>
      <c r="Q52" s="206"/>
      <c r="R52" s="206"/>
      <c r="S52" s="206"/>
      <c r="T52" s="206"/>
      <c r="U52" s="206"/>
      <c r="V52" s="206"/>
      <c r="W52" s="251"/>
      <c r="X52" s="253"/>
    </row>
    <row r="53" spans="11:24" x14ac:dyDescent="0.15">
      <c r="K53" s="248"/>
      <c r="L53" s="206"/>
      <c r="M53" s="206"/>
      <c r="N53" s="206"/>
      <c r="O53" s="206"/>
      <c r="P53" s="206"/>
      <c r="Q53" s="206"/>
      <c r="R53" s="206"/>
      <c r="S53" s="206"/>
      <c r="T53" s="206"/>
      <c r="U53" s="206"/>
      <c r="V53" s="206"/>
      <c r="W53" s="251"/>
      <c r="X53" s="253"/>
    </row>
    <row r="54" spans="11:24" x14ac:dyDescent="0.15">
      <c r="K54" s="248"/>
      <c r="L54" s="206"/>
      <c r="M54" s="206"/>
      <c r="N54" s="206"/>
      <c r="O54" s="206"/>
      <c r="P54" s="206"/>
      <c r="Q54" s="206"/>
      <c r="R54" s="206"/>
      <c r="S54" s="206"/>
      <c r="T54" s="206"/>
      <c r="U54" s="206"/>
      <c r="V54" s="206"/>
      <c r="W54" s="251"/>
      <c r="X54" s="253"/>
    </row>
    <row r="55" spans="11:24" x14ac:dyDescent="0.15">
      <c r="K55" s="248"/>
      <c r="L55" s="206"/>
      <c r="M55" s="206"/>
      <c r="N55" s="206"/>
      <c r="O55" s="206"/>
      <c r="P55" s="206"/>
      <c r="Q55" s="206"/>
      <c r="R55" s="206"/>
      <c r="S55" s="206"/>
      <c r="T55" s="206"/>
      <c r="U55" s="206"/>
      <c r="V55" s="206"/>
      <c r="W55" s="251"/>
      <c r="X55" s="253"/>
    </row>
    <row r="56" spans="11:24" x14ac:dyDescent="0.15">
      <c r="K56" s="248"/>
      <c r="M56" s="206"/>
      <c r="N56" s="206"/>
      <c r="O56" s="206"/>
      <c r="P56" s="206"/>
      <c r="Q56" s="206"/>
      <c r="R56" s="206"/>
      <c r="S56" s="206"/>
      <c r="T56" s="206"/>
      <c r="U56" s="206"/>
      <c r="V56" s="206"/>
      <c r="W56" s="251"/>
      <c r="X56" s="253"/>
    </row>
    <row r="57" spans="11:24" x14ac:dyDescent="0.15">
      <c r="K57" s="248"/>
      <c r="L57" s="206"/>
      <c r="M57" s="206"/>
      <c r="N57" s="206"/>
      <c r="O57" s="206"/>
      <c r="P57" s="206"/>
      <c r="Q57" s="206"/>
      <c r="R57" s="206"/>
      <c r="S57" s="206"/>
      <c r="T57" s="206"/>
      <c r="U57" s="206"/>
      <c r="V57" s="206"/>
      <c r="W57" s="251"/>
      <c r="X57" s="253"/>
    </row>
    <row r="58" spans="11:24" x14ac:dyDescent="0.15">
      <c r="K58" s="248"/>
      <c r="L58" s="206" t="str">
        <f>A17</f>
        <v>Security Requirements</v>
      </c>
      <c r="M58" s="206"/>
      <c r="N58" s="206"/>
      <c r="O58" s="206"/>
      <c r="P58" s="206"/>
      <c r="Q58" s="206"/>
      <c r="R58" s="206"/>
      <c r="S58" s="206"/>
      <c r="T58" s="206"/>
      <c r="U58" s="206"/>
      <c r="V58" s="206"/>
      <c r="W58" s="251"/>
      <c r="X58" s="253"/>
    </row>
    <row r="59" spans="11:24" x14ac:dyDescent="0.15">
      <c r="K59" s="248"/>
      <c r="L59" s="206"/>
      <c r="M59" s="206"/>
      <c r="N59" s="206"/>
      <c r="O59" s="206"/>
      <c r="P59" s="206"/>
      <c r="Q59" s="206"/>
      <c r="R59" s="206"/>
      <c r="S59" s="206"/>
      <c r="T59" s="206"/>
      <c r="U59" s="206"/>
      <c r="V59" s="206"/>
      <c r="W59" s="251"/>
      <c r="X59" s="253"/>
    </row>
    <row r="60" spans="11:24" x14ac:dyDescent="0.15">
      <c r="K60" s="248"/>
      <c r="L60" s="206"/>
      <c r="M60" s="206"/>
      <c r="N60" s="206"/>
      <c r="O60" s="206"/>
      <c r="P60" s="206"/>
      <c r="Q60" s="206"/>
      <c r="R60" s="206"/>
      <c r="S60" s="206"/>
      <c r="T60" s="206"/>
      <c r="U60" s="206"/>
      <c r="V60" s="206"/>
      <c r="W60" s="251"/>
      <c r="X60" s="253"/>
    </row>
    <row r="61" spans="11:24" x14ac:dyDescent="0.15">
      <c r="K61" s="248"/>
      <c r="L61" s="206"/>
      <c r="M61" s="206"/>
      <c r="N61" s="206"/>
      <c r="O61" s="206"/>
      <c r="P61" s="206"/>
      <c r="Q61" s="206"/>
      <c r="R61" s="206"/>
      <c r="S61" s="206"/>
      <c r="T61" s="206"/>
      <c r="U61" s="206"/>
      <c r="V61" s="206"/>
      <c r="W61" s="251"/>
      <c r="X61" s="253"/>
    </row>
    <row r="62" spans="11:24" x14ac:dyDescent="0.15">
      <c r="K62" s="248"/>
      <c r="L62" s="206"/>
      <c r="M62" s="206"/>
      <c r="N62" s="206"/>
      <c r="O62" s="206"/>
      <c r="P62" s="206"/>
      <c r="Q62" s="206"/>
      <c r="R62" s="206"/>
      <c r="S62" s="206"/>
      <c r="T62" s="206"/>
      <c r="U62" s="206"/>
      <c r="V62" s="206"/>
      <c r="W62" s="251"/>
      <c r="X62" s="253"/>
    </row>
    <row r="63" spans="11:24" x14ac:dyDescent="0.15">
      <c r="K63" s="248"/>
      <c r="L63" s="206"/>
      <c r="M63" s="206"/>
      <c r="N63" s="206"/>
      <c r="O63" s="206"/>
      <c r="P63" s="206"/>
      <c r="Q63" s="206"/>
      <c r="R63" s="206"/>
      <c r="S63" s="206"/>
      <c r="T63" s="206"/>
      <c r="U63" s="206"/>
      <c r="V63" s="206"/>
      <c r="W63" s="251"/>
      <c r="X63" s="253"/>
    </row>
    <row r="64" spans="11:24" x14ac:dyDescent="0.15">
      <c r="K64" s="248"/>
      <c r="M64" s="206"/>
      <c r="N64" s="206"/>
      <c r="O64" s="206"/>
      <c r="P64" s="206"/>
      <c r="Q64" s="206"/>
      <c r="R64" s="206"/>
      <c r="S64" s="206"/>
      <c r="T64" s="206"/>
      <c r="U64" s="206"/>
      <c r="V64" s="206"/>
      <c r="W64" s="251"/>
      <c r="X64" s="253"/>
    </row>
    <row r="65" spans="11:24" x14ac:dyDescent="0.15">
      <c r="K65" s="248"/>
      <c r="L65" s="206"/>
      <c r="M65" s="206"/>
      <c r="N65" s="206"/>
      <c r="O65" s="206"/>
      <c r="P65" s="206"/>
      <c r="Q65" s="206"/>
      <c r="R65" s="206"/>
      <c r="S65" s="206"/>
      <c r="T65" s="206"/>
      <c r="U65" s="206"/>
      <c r="V65" s="206"/>
      <c r="W65" s="251"/>
      <c r="X65" s="253"/>
    </row>
    <row r="66" spans="11:24" x14ac:dyDescent="0.15">
      <c r="K66" s="248"/>
      <c r="L66" s="40" t="str">
        <f>A18</f>
        <v>Secure Architecture</v>
      </c>
      <c r="M66" s="206"/>
      <c r="N66" s="206"/>
      <c r="O66" s="206"/>
      <c r="P66" s="206"/>
      <c r="Q66" s="206"/>
      <c r="R66" s="206"/>
      <c r="S66" s="206"/>
      <c r="T66" s="206"/>
      <c r="U66" s="206"/>
      <c r="V66" s="206"/>
      <c r="W66" s="251"/>
      <c r="X66" s="253"/>
    </row>
    <row r="67" spans="11:24" x14ac:dyDescent="0.15">
      <c r="K67" s="248"/>
      <c r="L67" s="206"/>
      <c r="M67" s="206"/>
      <c r="N67" s="206"/>
      <c r="O67" s="206"/>
      <c r="P67" s="206"/>
      <c r="Q67" s="206"/>
      <c r="R67" s="206"/>
      <c r="S67" s="206"/>
      <c r="T67" s="206"/>
      <c r="U67" s="206"/>
      <c r="V67" s="206"/>
      <c r="W67" s="251"/>
      <c r="X67" s="253"/>
    </row>
    <row r="68" spans="11:24" x14ac:dyDescent="0.15">
      <c r="K68" s="248"/>
      <c r="L68" s="206"/>
      <c r="M68" s="206"/>
      <c r="N68" s="206"/>
      <c r="O68" s="206"/>
      <c r="P68" s="206"/>
      <c r="Q68" s="206"/>
      <c r="R68" s="206"/>
      <c r="S68" s="206"/>
      <c r="T68" s="206"/>
      <c r="U68" s="206"/>
      <c r="V68" s="206"/>
      <c r="W68" s="251"/>
      <c r="X68" s="253"/>
    </row>
    <row r="69" spans="11:24" x14ac:dyDescent="0.15">
      <c r="K69" s="248"/>
      <c r="L69" s="206"/>
      <c r="M69" s="206"/>
      <c r="N69" s="206"/>
      <c r="O69" s="206"/>
      <c r="P69" s="206"/>
      <c r="Q69" s="206"/>
      <c r="R69" s="206"/>
      <c r="S69" s="206"/>
      <c r="T69" s="206"/>
      <c r="U69" s="206"/>
      <c r="V69" s="206"/>
      <c r="W69" s="251"/>
      <c r="X69" s="253"/>
    </row>
    <row r="70" spans="11:24" x14ac:dyDescent="0.15">
      <c r="K70" s="248"/>
      <c r="L70" s="206"/>
      <c r="M70" s="206"/>
      <c r="N70" s="206"/>
      <c r="O70" s="206"/>
      <c r="P70" s="206"/>
      <c r="Q70" s="206"/>
      <c r="R70" s="206"/>
      <c r="S70" s="206"/>
      <c r="T70" s="206"/>
      <c r="U70" s="206"/>
      <c r="V70" s="206"/>
      <c r="W70" s="251"/>
      <c r="X70" s="253"/>
    </row>
    <row r="71" spans="11:24" x14ac:dyDescent="0.15">
      <c r="K71" s="248"/>
      <c r="L71" s="206"/>
      <c r="M71" s="206"/>
      <c r="N71" s="206"/>
      <c r="O71" s="206"/>
      <c r="P71" s="206"/>
      <c r="Q71" s="206"/>
      <c r="R71" s="206"/>
      <c r="S71" s="206"/>
      <c r="T71" s="206"/>
      <c r="U71" s="206"/>
      <c r="V71" s="206"/>
      <c r="W71" s="251"/>
      <c r="X71" s="253"/>
    </row>
    <row r="72" spans="11:24" x14ac:dyDescent="0.15">
      <c r="K72" s="248"/>
      <c r="L72" s="206"/>
      <c r="M72" s="206"/>
      <c r="N72" s="206"/>
      <c r="O72" s="206"/>
      <c r="P72" s="206"/>
      <c r="Q72" s="206"/>
      <c r="R72" s="206"/>
      <c r="S72" s="206"/>
      <c r="T72" s="206"/>
      <c r="U72" s="206"/>
      <c r="V72" s="206"/>
      <c r="W72" s="251"/>
      <c r="X72" s="253"/>
    </row>
    <row r="73" spans="11:24" x14ac:dyDescent="0.15">
      <c r="K73" s="248"/>
      <c r="M73" s="206"/>
      <c r="N73" s="206"/>
      <c r="O73" s="206"/>
      <c r="P73" s="206"/>
      <c r="Q73" s="206"/>
      <c r="R73" s="206"/>
      <c r="S73" s="206"/>
      <c r="T73" s="206"/>
      <c r="U73" s="206"/>
      <c r="V73" s="206"/>
      <c r="W73" s="251"/>
      <c r="X73" s="253"/>
    </row>
    <row r="74" spans="11:24" x14ac:dyDescent="0.15">
      <c r="K74" s="248"/>
      <c r="L74" s="206" t="str">
        <f>A19</f>
        <v>Lifecycle Security Design</v>
      </c>
      <c r="M74" s="206"/>
      <c r="N74" s="206"/>
      <c r="O74" s="206"/>
      <c r="P74" s="206"/>
      <c r="Q74" s="206"/>
      <c r="R74" s="206"/>
      <c r="S74" s="206"/>
      <c r="T74" s="206"/>
      <c r="U74" s="206"/>
      <c r="V74" s="206"/>
      <c r="W74" s="251"/>
      <c r="X74" s="253"/>
    </row>
    <row r="75" spans="11:24" x14ac:dyDescent="0.15">
      <c r="K75" s="248"/>
      <c r="L75" s="206"/>
      <c r="M75" s="206"/>
      <c r="N75" s="206"/>
      <c r="O75" s="206"/>
      <c r="P75" s="206"/>
      <c r="Q75" s="206"/>
      <c r="R75" s="206"/>
      <c r="S75" s="206"/>
      <c r="T75" s="206"/>
      <c r="U75" s="206"/>
      <c r="V75" s="206"/>
      <c r="W75" s="251"/>
      <c r="X75" s="253"/>
    </row>
    <row r="76" spans="11:24" x14ac:dyDescent="0.15">
      <c r="K76" s="248"/>
      <c r="L76" s="206"/>
      <c r="M76" s="206"/>
      <c r="N76" s="206"/>
      <c r="O76" s="206"/>
      <c r="P76" s="206"/>
      <c r="Q76" s="206"/>
      <c r="R76" s="206"/>
      <c r="S76" s="206"/>
      <c r="T76" s="206"/>
      <c r="U76" s="206"/>
      <c r="V76" s="206"/>
      <c r="W76" s="251"/>
      <c r="X76" s="253"/>
    </row>
    <row r="77" spans="11:24" x14ac:dyDescent="0.15">
      <c r="K77" s="248"/>
      <c r="L77" s="206"/>
      <c r="M77" s="206"/>
      <c r="N77" s="206"/>
      <c r="O77" s="206"/>
      <c r="P77" s="206"/>
      <c r="Q77" s="206"/>
      <c r="R77" s="206"/>
      <c r="S77" s="206"/>
      <c r="T77" s="206"/>
      <c r="U77" s="206"/>
      <c r="V77" s="206"/>
      <c r="W77" s="251"/>
      <c r="X77" s="253"/>
    </row>
    <row r="78" spans="11:24" x14ac:dyDescent="0.15">
      <c r="K78" s="248"/>
      <c r="L78" s="206"/>
      <c r="M78" s="206"/>
      <c r="N78" s="206"/>
      <c r="O78" s="206"/>
      <c r="P78" s="206"/>
      <c r="Q78" s="206"/>
      <c r="R78" s="206"/>
      <c r="S78" s="206"/>
      <c r="T78" s="206"/>
      <c r="U78" s="206"/>
      <c r="V78" s="206"/>
      <c r="W78" s="251"/>
      <c r="X78" s="253"/>
    </row>
    <row r="79" spans="11:24" x14ac:dyDescent="0.15">
      <c r="K79" s="248"/>
      <c r="L79" s="206"/>
      <c r="M79" s="206"/>
      <c r="N79" s="206"/>
      <c r="O79" s="206"/>
      <c r="P79" s="206"/>
      <c r="Q79" s="206"/>
      <c r="R79" s="206"/>
      <c r="S79" s="206"/>
      <c r="T79" s="206"/>
      <c r="U79" s="206"/>
      <c r="V79" s="206"/>
      <c r="W79" s="251"/>
      <c r="X79" s="253"/>
    </row>
    <row r="80" spans="11:24" x14ac:dyDescent="0.15">
      <c r="K80" s="248"/>
      <c r="M80" s="206"/>
      <c r="N80" s="206"/>
      <c r="O80" s="206"/>
      <c r="P80" s="206"/>
      <c r="Q80" s="206"/>
      <c r="R80" s="206"/>
      <c r="S80" s="206"/>
      <c r="T80" s="206"/>
      <c r="U80" s="206"/>
      <c r="V80" s="206"/>
      <c r="W80" s="251"/>
      <c r="X80" s="253"/>
    </row>
    <row r="81" spans="11:24" x14ac:dyDescent="0.15">
      <c r="K81" s="248"/>
      <c r="L81" s="206"/>
      <c r="M81" s="206"/>
      <c r="N81" s="206"/>
      <c r="O81" s="206"/>
      <c r="P81" s="206"/>
      <c r="Q81" s="206"/>
      <c r="R81" s="206"/>
      <c r="S81" s="206"/>
      <c r="T81" s="206"/>
      <c r="U81" s="206"/>
      <c r="V81" s="206"/>
      <c r="W81" s="251"/>
      <c r="X81" s="253"/>
    </row>
    <row r="82" spans="11:24" x14ac:dyDescent="0.15">
      <c r="K82" s="248"/>
      <c r="L82" s="206" t="str">
        <f>A20</f>
        <v>Design Analysis</v>
      </c>
      <c r="M82" s="206"/>
      <c r="N82" s="206"/>
      <c r="O82" s="206"/>
      <c r="P82" s="206"/>
      <c r="Q82" s="206"/>
      <c r="R82" s="206"/>
      <c r="S82" s="206"/>
      <c r="T82" s="206"/>
      <c r="U82" s="206"/>
      <c r="V82" s="206"/>
      <c r="W82" s="251"/>
      <c r="X82" s="253"/>
    </row>
    <row r="83" spans="11:24" x14ac:dyDescent="0.15">
      <c r="K83" s="248"/>
      <c r="L83" s="206"/>
      <c r="M83" s="206"/>
      <c r="N83" s="206"/>
      <c r="O83" s="206"/>
      <c r="P83" s="206"/>
      <c r="Q83" s="206"/>
      <c r="R83" s="206"/>
      <c r="S83" s="206"/>
      <c r="T83" s="206"/>
      <c r="U83" s="206"/>
      <c r="V83" s="206"/>
      <c r="W83" s="251"/>
      <c r="X83" s="253"/>
    </row>
    <row r="84" spans="11:24" x14ac:dyDescent="0.15">
      <c r="K84" s="248"/>
      <c r="L84" s="206"/>
      <c r="M84" s="206"/>
      <c r="N84" s="206"/>
      <c r="O84" s="206"/>
      <c r="P84" s="206"/>
      <c r="Q84" s="206"/>
      <c r="R84" s="206"/>
      <c r="S84" s="206"/>
      <c r="T84" s="206"/>
      <c r="U84" s="206"/>
      <c r="V84" s="206"/>
      <c r="W84" s="251"/>
      <c r="X84" s="253"/>
    </row>
    <row r="85" spans="11:24" x14ac:dyDescent="0.15">
      <c r="K85" s="248"/>
      <c r="L85" s="206"/>
      <c r="M85" s="206"/>
      <c r="N85" s="206"/>
      <c r="O85" s="206"/>
      <c r="P85" s="206"/>
      <c r="Q85" s="206"/>
      <c r="R85" s="206"/>
      <c r="S85" s="206"/>
      <c r="T85" s="206"/>
      <c r="U85" s="206"/>
      <c r="V85" s="206"/>
      <c r="W85" s="251"/>
      <c r="X85" s="253"/>
    </row>
    <row r="86" spans="11:24" x14ac:dyDescent="0.15">
      <c r="K86" s="248"/>
      <c r="L86" s="206"/>
      <c r="M86" s="206"/>
      <c r="N86" s="206"/>
      <c r="O86" s="206"/>
      <c r="P86" s="206"/>
      <c r="Q86" s="206"/>
      <c r="R86" s="206"/>
      <c r="S86" s="206"/>
      <c r="T86" s="206"/>
      <c r="U86" s="206"/>
      <c r="V86" s="206"/>
      <c r="W86" s="251"/>
      <c r="X86" s="253"/>
    </row>
    <row r="87" spans="11:24" x14ac:dyDescent="0.15">
      <c r="K87" s="248"/>
      <c r="L87" s="206"/>
      <c r="M87" s="206"/>
      <c r="N87" s="206"/>
      <c r="O87" s="206"/>
      <c r="P87" s="206"/>
      <c r="Q87" s="206"/>
      <c r="R87" s="206"/>
      <c r="S87" s="206"/>
      <c r="T87" s="206"/>
      <c r="U87" s="206"/>
      <c r="V87" s="206"/>
      <c r="W87" s="251"/>
      <c r="X87" s="253"/>
    </row>
    <row r="88" spans="11:24" x14ac:dyDescent="0.15">
      <c r="K88" s="248"/>
      <c r="M88" s="206"/>
      <c r="N88" s="206"/>
      <c r="O88" s="206"/>
      <c r="P88" s="206"/>
      <c r="Q88" s="206"/>
      <c r="R88" s="206"/>
      <c r="S88" s="206"/>
      <c r="T88" s="206"/>
      <c r="U88" s="206"/>
      <c r="V88" s="206"/>
      <c r="W88" s="251"/>
      <c r="X88" s="253"/>
    </row>
    <row r="89" spans="11:24" x14ac:dyDescent="0.15">
      <c r="K89" s="248"/>
      <c r="L89" s="206"/>
      <c r="M89" s="206"/>
      <c r="N89" s="206"/>
      <c r="O89" s="206"/>
      <c r="P89" s="206"/>
      <c r="Q89" s="206"/>
      <c r="R89" s="206"/>
      <c r="S89" s="206"/>
      <c r="T89" s="206"/>
      <c r="U89" s="206"/>
      <c r="V89" s="206"/>
      <c r="W89" s="251"/>
      <c r="X89" s="253"/>
    </row>
    <row r="90" spans="11:24" x14ac:dyDescent="0.15">
      <c r="K90" s="248"/>
      <c r="L90" s="206" t="str">
        <f>A21</f>
        <v>Implementation Review</v>
      </c>
      <c r="M90" s="206"/>
      <c r="N90" s="206"/>
      <c r="O90" s="206"/>
      <c r="P90" s="206"/>
      <c r="Q90" s="206"/>
      <c r="R90" s="206"/>
      <c r="S90" s="206"/>
      <c r="T90" s="206"/>
      <c r="U90" s="206"/>
      <c r="V90" s="206"/>
      <c r="W90" s="251"/>
      <c r="X90" s="253"/>
    </row>
    <row r="91" spans="11:24" x14ac:dyDescent="0.15">
      <c r="K91" s="248"/>
      <c r="L91" s="206"/>
      <c r="M91" s="206"/>
      <c r="N91" s="206"/>
      <c r="O91" s="206"/>
      <c r="P91" s="206"/>
      <c r="Q91" s="206"/>
      <c r="R91" s="206"/>
      <c r="S91" s="206"/>
      <c r="T91" s="206"/>
      <c r="U91" s="206"/>
      <c r="V91" s="206"/>
      <c r="W91" s="251"/>
      <c r="X91" s="253"/>
    </row>
    <row r="92" spans="11:24" x14ac:dyDescent="0.15">
      <c r="K92" s="248"/>
      <c r="L92" s="206"/>
      <c r="M92" s="206"/>
      <c r="N92" s="206"/>
      <c r="O92" s="206"/>
      <c r="P92" s="206"/>
      <c r="Q92" s="206"/>
      <c r="R92" s="206"/>
      <c r="S92" s="206"/>
      <c r="T92" s="206"/>
      <c r="U92" s="206"/>
      <c r="V92" s="206"/>
      <c r="W92" s="251"/>
      <c r="X92" s="253"/>
    </row>
    <row r="93" spans="11:24" x14ac:dyDescent="0.15">
      <c r="K93" s="248"/>
      <c r="L93" s="206"/>
      <c r="M93" s="206"/>
      <c r="N93" s="206"/>
      <c r="O93" s="206"/>
      <c r="P93" s="206"/>
      <c r="Q93" s="206"/>
      <c r="R93" s="206"/>
      <c r="S93" s="206"/>
      <c r="T93" s="206"/>
      <c r="U93" s="206"/>
      <c r="V93" s="206"/>
      <c r="W93" s="251"/>
      <c r="X93" s="253"/>
    </row>
    <row r="94" spans="11:24" x14ac:dyDescent="0.15">
      <c r="K94" s="248"/>
      <c r="L94" s="206"/>
      <c r="M94" s="206"/>
      <c r="N94" s="206"/>
      <c r="O94" s="206"/>
      <c r="P94" s="206"/>
      <c r="Q94" s="206"/>
      <c r="R94" s="206"/>
      <c r="S94" s="206"/>
      <c r="T94" s="206"/>
      <c r="U94" s="206"/>
      <c r="V94" s="206"/>
      <c r="W94" s="251"/>
      <c r="X94" s="253"/>
    </row>
    <row r="95" spans="11:24" x14ac:dyDescent="0.15">
      <c r="K95" s="248"/>
      <c r="L95" s="206"/>
      <c r="M95" s="206"/>
      <c r="N95" s="206"/>
      <c r="O95" s="206"/>
      <c r="P95" s="206"/>
      <c r="Q95" s="206"/>
      <c r="R95" s="206"/>
      <c r="S95" s="206"/>
      <c r="T95" s="206"/>
      <c r="U95" s="206"/>
      <c r="V95" s="206"/>
      <c r="W95" s="251"/>
      <c r="X95" s="253"/>
    </row>
    <row r="96" spans="11:24" x14ac:dyDescent="0.15">
      <c r="K96" s="248"/>
      <c r="M96" s="206"/>
      <c r="N96" s="206"/>
      <c r="O96" s="206"/>
      <c r="P96" s="206"/>
      <c r="Q96" s="206"/>
      <c r="R96" s="206"/>
      <c r="S96" s="206"/>
      <c r="T96" s="206"/>
      <c r="U96" s="206"/>
      <c r="V96" s="206"/>
      <c r="W96" s="251"/>
      <c r="X96" s="253"/>
    </row>
    <row r="97" spans="11:24" x14ac:dyDescent="0.15">
      <c r="K97" s="248"/>
      <c r="L97" s="206"/>
      <c r="M97" s="206"/>
      <c r="N97" s="206"/>
      <c r="O97" s="206"/>
      <c r="P97" s="206"/>
      <c r="Q97" s="206"/>
      <c r="R97" s="206"/>
      <c r="S97" s="206"/>
      <c r="T97" s="206"/>
      <c r="U97" s="206"/>
      <c r="V97" s="206"/>
      <c r="W97" s="251"/>
      <c r="X97" s="253"/>
    </row>
    <row r="98" spans="11:24" x14ac:dyDescent="0.15">
      <c r="K98" s="248"/>
      <c r="L98" s="206" t="str">
        <f>A22</f>
        <v>Security Testing</v>
      </c>
      <c r="M98" s="206"/>
      <c r="N98" s="206"/>
      <c r="O98" s="206"/>
      <c r="P98" s="206"/>
      <c r="Q98" s="206"/>
      <c r="R98" s="206"/>
      <c r="S98" s="206"/>
      <c r="T98" s="206"/>
      <c r="U98" s="206"/>
      <c r="V98" s="206"/>
      <c r="W98" s="251"/>
      <c r="X98" s="253"/>
    </row>
    <row r="99" spans="11:24" x14ac:dyDescent="0.15">
      <c r="K99" s="248"/>
      <c r="L99" s="206"/>
      <c r="M99" s="206"/>
      <c r="N99" s="206"/>
      <c r="O99" s="206"/>
      <c r="P99" s="206"/>
      <c r="Q99" s="206"/>
      <c r="R99" s="206"/>
      <c r="S99" s="206"/>
      <c r="T99" s="206"/>
      <c r="U99" s="206"/>
      <c r="V99" s="206"/>
      <c r="W99" s="251"/>
      <c r="X99" s="253"/>
    </row>
    <row r="100" spans="11:24" x14ac:dyDescent="0.15">
      <c r="K100" s="248"/>
      <c r="L100" s="206"/>
      <c r="M100" s="206"/>
      <c r="N100" s="206"/>
      <c r="O100" s="206"/>
      <c r="P100" s="206"/>
      <c r="Q100" s="206"/>
      <c r="R100" s="206"/>
      <c r="S100" s="206"/>
      <c r="T100" s="206"/>
      <c r="U100" s="206"/>
      <c r="V100" s="206"/>
      <c r="W100" s="251"/>
      <c r="X100" s="253"/>
    </row>
    <row r="101" spans="11:24" x14ac:dyDescent="0.15">
      <c r="K101" s="248"/>
      <c r="L101" s="206"/>
      <c r="M101" s="206"/>
      <c r="N101" s="206"/>
      <c r="O101" s="206"/>
      <c r="P101" s="206"/>
      <c r="Q101" s="206"/>
      <c r="R101" s="206"/>
      <c r="S101" s="206"/>
      <c r="T101" s="206"/>
      <c r="U101" s="206"/>
      <c r="V101" s="206"/>
      <c r="W101" s="251"/>
      <c r="X101" s="253"/>
    </row>
    <row r="102" spans="11:24" x14ac:dyDescent="0.15">
      <c r="K102" s="248"/>
      <c r="L102" s="206"/>
      <c r="M102" s="206"/>
      <c r="N102" s="206"/>
      <c r="O102" s="206"/>
      <c r="P102" s="206"/>
      <c r="Q102" s="206"/>
      <c r="R102" s="206"/>
      <c r="S102" s="206"/>
      <c r="T102" s="206"/>
      <c r="U102" s="206"/>
      <c r="V102" s="206"/>
      <c r="W102" s="251"/>
      <c r="X102" s="253"/>
    </row>
    <row r="103" spans="11:24" x14ac:dyDescent="0.15">
      <c r="K103" s="248"/>
      <c r="L103" s="243"/>
      <c r="M103" s="206"/>
      <c r="N103" s="206"/>
      <c r="O103" s="206"/>
      <c r="P103" s="206"/>
      <c r="Q103" s="206"/>
      <c r="R103" s="206"/>
      <c r="S103" s="206"/>
      <c r="T103" s="206"/>
      <c r="U103" s="206"/>
      <c r="V103" s="206"/>
      <c r="W103" s="251"/>
      <c r="X103" s="253"/>
    </row>
    <row r="104" spans="11:24" x14ac:dyDescent="0.15">
      <c r="K104" s="248"/>
      <c r="L104" s="56"/>
      <c r="M104" s="206"/>
      <c r="N104" s="206"/>
      <c r="O104" s="206"/>
      <c r="P104" s="206"/>
      <c r="Q104" s="206"/>
      <c r="R104" s="206"/>
      <c r="S104" s="206"/>
      <c r="T104" s="206"/>
      <c r="U104" s="206"/>
      <c r="V104" s="206"/>
      <c r="W104" s="251"/>
      <c r="X104" s="253"/>
    </row>
    <row r="105" spans="11:24" x14ac:dyDescent="0.15">
      <c r="K105" s="248"/>
      <c r="L105" s="243"/>
      <c r="M105" s="206"/>
      <c r="N105" s="206"/>
      <c r="O105" s="206"/>
      <c r="P105" s="206"/>
      <c r="Q105" s="206"/>
      <c r="R105" s="206"/>
      <c r="S105" s="206"/>
      <c r="T105" s="206"/>
      <c r="U105" s="206"/>
      <c r="V105" s="206"/>
      <c r="W105" s="251"/>
      <c r="X105" s="253"/>
    </row>
    <row r="106" spans="11:24" x14ac:dyDescent="0.15">
      <c r="K106" s="248"/>
      <c r="L106" s="244" t="str">
        <f>A23</f>
        <v>Lifecycle Security Penetration Testing</v>
      </c>
      <c r="M106" s="206"/>
      <c r="N106" s="206"/>
      <c r="O106" s="206"/>
      <c r="P106" s="206"/>
      <c r="Q106" s="206"/>
      <c r="R106" s="206"/>
      <c r="S106" s="206"/>
      <c r="T106" s="206"/>
      <c r="U106" s="206"/>
      <c r="V106" s="206"/>
      <c r="W106" s="251"/>
      <c r="X106" s="253"/>
    </row>
    <row r="107" spans="11:24" x14ac:dyDescent="0.15">
      <c r="K107" s="248"/>
      <c r="L107" s="244"/>
      <c r="M107" s="206"/>
      <c r="N107" s="206"/>
      <c r="O107" s="206"/>
      <c r="P107" s="206"/>
      <c r="Q107" s="206"/>
      <c r="R107" s="206"/>
      <c r="S107" s="206"/>
      <c r="T107" s="206"/>
      <c r="U107" s="206"/>
      <c r="V107" s="206"/>
      <c r="W107" s="251"/>
      <c r="X107" s="253"/>
    </row>
    <row r="108" spans="11:24" x14ac:dyDescent="0.15">
      <c r="K108" s="248"/>
      <c r="L108" s="244"/>
      <c r="M108" s="206"/>
      <c r="N108" s="206"/>
      <c r="O108" s="206"/>
      <c r="P108" s="206"/>
      <c r="Q108" s="206"/>
      <c r="R108" s="206"/>
      <c r="S108" s="206"/>
      <c r="T108" s="206"/>
      <c r="U108" s="206"/>
      <c r="V108" s="206"/>
      <c r="W108" s="251"/>
      <c r="X108" s="253"/>
    </row>
    <row r="109" spans="11:24" x14ac:dyDescent="0.15">
      <c r="K109" s="248"/>
      <c r="L109" s="244"/>
      <c r="M109" s="206"/>
      <c r="N109" s="206"/>
      <c r="O109" s="206"/>
      <c r="P109" s="206"/>
      <c r="Q109" s="206"/>
      <c r="R109" s="206"/>
      <c r="S109" s="206"/>
      <c r="T109" s="206"/>
      <c r="U109" s="206"/>
      <c r="V109" s="206"/>
      <c r="W109" s="251"/>
      <c r="X109" s="253"/>
    </row>
    <row r="110" spans="11:24" x14ac:dyDescent="0.15">
      <c r="K110" s="248"/>
      <c r="L110" s="244"/>
      <c r="M110" s="206"/>
      <c r="N110" s="206"/>
      <c r="O110" s="206"/>
      <c r="P110" s="206"/>
      <c r="Q110" s="206"/>
      <c r="R110" s="206"/>
      <c r="S110" s="206"/>
      <c r="T110" s="206"/>
      <c r="U110" s="206"/>
      <c r="V110" s="206"/>
      <c r="W110" s="251"/>
      <c r="X110" s="253"/>
    </row>
    <row r="111" spans="11:24" x14ac:dyDescent="0.15">
      <c r="K111" s="248"/>
      <c r="L111" s="244"/>
      <c r="M111" s="206"/>
      <c r="N111" s="206"/>
      <c r="O111" s="206"/>
      <c r="P111" s="206"/>
      <c r="Q111" s="206"/>
      <c r="R111" s="206"/>
      <c r="S111" s="206"/>
      <c r="T111" s="206"/>
      <c r="U111" s="206"/>
      <c r="V111" s="206"/>
      <c r="W111" s="251"/>
      <c r="X111" s="253"/>
    </row>
    <row r="112" spans="11:24" x14ac:dyDescent="0.15">
      <c r="K112" s="248"/>
      <c r="L112" s="244"/>
      <c r="M112" s="206"/>
      <c r="N112" s="206"/>
      <c r="O112" s="206"/>
      <c r="P112" s="206"/>
      <c r="Q112" s="206"/>
      <c r="R112" s="206"/>
      <c r="S112" s="206"/>
      <c r="T112" s="206"/>
      <c r="U112" s="206"/>
      <c r="V112" s="206"/>
      <c r="W112" s="251"/>
      <c r="X112" s="253"/>
    </row>
    <row r="113" spans="11:24" x14ac:dyDescent="0.15">
      <c r="K113" s="248"/>
      <c r="L113" s="244"/>
      <c r="M113" s="206"/>
      <c r="N113" s="206"/>
      <c r="O113" s="206"/>
      <c r="P113" s="206"/>
      <c r="Q113" s="206"/>
      <c r="R113" s="206"/>
      <c r="S113" s="206"/>
      <c r="T113" s="206"/>
      <c r="U113" s="206"/>
      <c r="V113" s="206"/>
      <c r="W113" s="251"/>
      <c r="X113" s="253"/>
    </row>
    <row r="114" spans="11:24" x14ac:dyDescent="0.15">
      <c r="K114" s="248"/>
      <c r="L114" s="243" t="str">
        <f>A24</f>
        <v>Issue Management</v>
      </c>
      <c r="M114" s="206"/>
      <c r="N114" s="206"/>
      <c r="O114" s="206"/>
      <c r="P114" s="206"/>
      <c r="Q114" s="206"/>
      <c r="R114" s="206"/>
      <c r="S114" s="206"/>
      <c r="T114" s="206"/>
      <c r="U114" s="206"/>
      <c r="V114" s="206"/>
      <c r="W114" s="251"/>
      <c r="X114" s="253"/>
    </row>
    <row r="115" spans="11:24" x14ac:dyDescent="0.15">
      <c r="K115" s="248"/>
      <c r="L115" s="243"/>
      <c r="M115" s="206"/>
      <c r="N115" s="206"/>
      <c r="O115" s="206"/>
      <c r="P115" s="206"/>
      <c r="Q115" s="206"/>
      <c r="R115" s="206"/>
      <c r="S115" s="206"/>
      <c r="T115" s="206"/>
      <c r="U115" s="206"/>
      <c r="V115" s="206"/>
      <c r="W115" s="251"/>
      <c r="X115" s="253"/>
    </row>
    <row r="116" spans="11:24" x14ac:dyDescent="0.15">
      <c r="K116" s="248"/>
      <c r="L116" s="243"/>
      <c r="M116" s="206"/>
      <c r="N116" s="206"/>
      <c r="O116" s="206"/>
      <c r="P116" s="206"/>
      <c r="Q116" s="206"/>
      <c r="R116" s="206"/>
      <c r="S116" s="206"/>
      <c r="T116" s="206"/>
      <c r="U116" s="206"/>
      <c r="V116" s="206"/>
      <c r="W116" s="251"/>
      <c r="X116" s="253"/>
    </row>
    <row r="117" spans="11:24" x14ac:dyDescent="0.15">
      <c r="K117" s="248"/>
      <c r="L117" s="243"/>
      <c r="M117" s="206"/>
      <c r="N117" s="206"/>
      <c r="O117" s="206"/>
      <c r="P117" s="206"/>
      <c r="Q117" s="206"/>
      <c r="R117" s="206"/>
      <c r="S117" s="206"/>
      <c r="T117" s="206"/>
      <c r="U117" s="206"/>
      <c r="V117" s="206"/>
      <c r="W117" s="251"/>
      <c r="X117" s="253"/>
    </row>
    <row r="118" spans="11:24" x14ac:dyDescent="0.15">
      <c r="K118" s="248"/>
      <c r="L118" s="243"/>
      <c r="M118" s="206"/>
      <c r="N118" s="206"/>
      <c r="O118" s="206"/>
      <c r="P118" s="206"/>
      <c r="Q118" s="206"/>
      <c r="R118" s="206"/>
      <c r="S118" s="206"/>
      <c r="T118" s="206"/>
      <c r="U118" s="206"/>
      <c r="V118" s="206"/>
      <c r="W118" s="251"/>
      <c r="X118" s="253"/>
    </row>
    <row r="119" spans="11:24" x14ac:dyDescent="0.15">
      <c r="K119" s="248"/>
      <c r="L119" s="243"/>
      <c r="M119" s="206"/>
      <c r="N119" s="206"/>
      <c r="O119" s="206"/>
      <c r="P119" s="206"/>
      <c r="Q119" s="206"/>
      <c r="R119" s="206"/>
      <c r="S119" s="206"/>
      <c r="T119" s="206"/>
      <c r="U119" s="206"/>
      <c r="V119" s="206"/>
      <c r="W119" s="251"/>
      <c r="X119" s="253"/>
    </row>
    <row r="120" spans="11:24" x14ac:dyDescent="0.15">
      <c r="K120" s="248"/>
      <c r="L120" s="244"/>
      <c r="M120" s="206"/>
      <c r="N120" s="206"/>
      <c r="O120" s="206"/>
      <c r="P120" s="206"/>
      <c r="Q120" s="206"/>
      <c r="R120" s="206"/>
      <c r="S120" s="206"/>
      <c r="T120" s="206"/>
      <c r="U120" s="206"/>
      <c r="V120" s="206"/>
      <c r="W120" s="251"/>
      <c r="X120" s="253"/>
    </row>
    <row r="121" spans="11:24" x14ac:dyDescent="0.15">
      <c r="K121" s="248"/>
      <c r="L121" s="243"/>
      <c r="M121" s="206"/>
      <c r="N121" s="206"/>
      <c r="O121" s="206"/>
      <c r="P121" s="206"/>
      <c r="Q121" s="206"/>
      <c r="R121" s="206"/>
      <c r="S121" s="206"/>
      <c r="T121" s="206"/>
      <c r="U121" s="206"/>
      <c r="V121" s="206"/>
      <c r="W121" s="251"/>
      <c r="X121" s="253"/>
    </row>
    <row r="122" spans="11:24" x14ac:dyDescent="0.15">
      <c r="K122" s="248"/>
      <c r="L122" s="243" t="str">
        <f>A25</f>
        <v>Environment Hardening</v>
      </c>
      <c r="M122" s="206"/>
      <c r="N122" s="206"/>
      <c r="O122" s="206"/>
      <c r="P122" s="206"/>
      <c r="Q122" s="206"/>
      <c r="R122" s="206"/>
      <c r="S122" s="206"/>
      <c r="T122" s="206"/>
      <c r="U122" s="206"/>
      <c r="V122" s="206"/>
      <c r="W122" s="251"/>
      <c r="X122" s="253"/>
    </row>
    <row r="123" spans="11:24" x14ac:dyDescent="0.15">
      <c r="K123" s="248"/>
      <c r="L123" s="243"/>
      <c r="M123" s="206"/>
      <c r="N123" s="206"/>
      <c r="O123" s="206"/>
      <c r="P123" s="206"/>
      <c r="Q123" s="206"/>
      <c r="R123" s="206"/>
      <c r="S123" s="206"/>
      <c r="T123" s="206"/>
      <c r="U123" s="206"/>
      <c r="V123" s="206"/>
      <c r="W123" s="251"/>
      <c r="X123" s="253"/>
    </row>
    <row r="124" spans="11:24" x14ac:dyDescent="0.15">
      <c r="K124" s="248"/>
      <c r="L124" s="243"/>
      <c r="M124" s="206"/>
      <c r="N124" s="206"/>
      <c r="O124" s="206"/>
      <c r="P124" s="206"/>
      <c r="Q124" s="206"/>
      <c r="R124" s="206"/>
      <c r="S124" s="206"/>
      <c r="T124" s="206"/>
      <c r="U124" s="206"/>
      <c r="V124" s="206"/>
      <c r="W124" s="251"/>
      <c r="X124" s="253"/>
    </row>
    <row r="125" spans="11:24" x14ac:dyDescent="0.15">
      <c r="K125" s="248"/>
      <c r="L125" s="243"/>
      <c r="M125" s="206"/>
      <c r="N125" s="206"/>
      <c r="O125" s="206"/>
      <c r="P125" s="206"/>
      <c r="Q125" s="206"/>
      <c r="R125" s="206"/>
      <c r="S125" s="206"/>
      <c r="T125" s="206"/>
      <c r="U125" s="206"/>
      <c r="V125" s="206"/>
      <c r="W125" s="251"/>
      <c r="X125" s="253"/>
    </row>
    <row r="126" spans="11:24" x14ac:dyDescent="0.15">
      <c r="K126" s="248"/>
      <c r="L126" s="243"/>
      <c r="M126" s="206"/>
      <c r="N126" s="206"/>
      <c r="O126" s="206"/>
      <c r="P126" s="206"/>
      <c r="Q126" s="206"/>
      <c r="R126" s="206"/>
      <c r="S126" s="206"/>
      <c r="T126" s="206"/>
      <c r="U126" s="206"/>
      <c r="V126" s="206"/>
      <c r="W126" s="251"/>
      <c r="X126" s="253"/>
    </row>
    <row r="127" spans="11:24" x14ac:dyDescent="0.15">
      <c r="K127" s="248"/>
      <c r="L127" s="243"/>
      <c r="M127" s="206"/>
      <c r="N127" s="206"/>
      <c r="O127" s="206"/>
      <c r="P127" s="206"/>
      <c r="Q127" s="206"/>
      <c r="R127" s="206"/>
      <c r="S127" s="206"/>
      <c r="T127" s="206"/>
      <c r="U127" s="206"/>
      <c r="V127" s="206"/>
      <c r="W127" s="251"/>
      <c r="X127" s="253"/>
    </row>
    <row r="128" spans="11:24" x14ac:dyDescent="0.15">
      <c r="K128" s="248"/>
      <c r="L128" s="243"/>
      <c r="M128" s="206"/>
      <c r="N128" s="206"/>
      <c r="O128" s="206"/>
      <c r="P128" s="206"/>
      <c r="Q128" s="206"/>
      <c r="R128" s="206"/>
      <c r="S128" s="206"/>
      <c r="T128" s="206"/>
      <c r="U128" s="206"/>
      <c r="V128" s="206"/>
      <c r="W128" s="251"/>
      <c r="X128" s="253"/>
    </row>
    <row r="129" spans="11:24" x14ac:dyDescent="0.15">
      <c r="K129" s="248"/>
      <c r="L129" s="244"/>
      <c r="M129" s="206"/>
      <c r="N129" s="206"/>
      <c r="O129" s="206"/>
      <c r="P129" s="206"/>
      <c r="Q129" s="206"/>
      <c r="R129" s="206"/>
      <c r="S129" s="206"/>
      <c r="T129" s="206"/>
      <c r="U129" s="206"/>
      <c r="V129" s="206"/>
      <c r="W129" s="251"/>
      <c r="X129" s="253"/>
    </row>
    <row r="130" spans="11:24" x14ac:dyDescent="0.15">
      <c r="K130" s="248"/>
      <c r="L130" s="243" t="str">
        <f>A26</f>
        <v>Operational Enablement</v>
      </c>
      <c r="M130" s="206"/>
      <c r="N130" s="206"/>
      <c r="O130" s="206"/>
      <c r="P130" s="206"/>
      <c r="Q130" s="206"/>
      <c r="R130" s="206"/>
      <c r="S130" s="206"/>
      <c r="T130" s="206"/>
      <c r="U130" s="206"/>
      <c r="V130" s="206"/>
      <c r="W130" s="251"/>
      <c r="X130" s="253"/>
    </row>
    <row r="131" spans="11:24" x14ac:dyDescent="0.15">
      <c r="K131" s="248"/>
      <c r="L131" s="244"/>
      <c r="M131" s="206"/>
      <c r="N131" s="206"/>
      <c r="O131" s="206"/>
      <c r="P131" s="206"/>
      <c r="Q131" s="206"/>
      <c r="R131" s="206"/>
      <c r="S131" s="206"/>
      <c r="T131" s="206"/>
      <c r="U131" s="206"/>
      <c r="V131" s="206"/>
      <c r="W131" s="251"/>
      <c r="X131" s="253"/>
    </row>
    <row r="132" spans="11:24" x14ac:dyDescent="0.15">
      <c r="K132" s="248"/>
      <c r="L132" s="244"/>
      <c r="M132" s="206"/>
      <c r="N132" s="206"/>
      <c r="O132" s="206"/>
      <c r="P132" s="206"/>
      <c r="Q132" s="206"/>
      <c r="R132" s="206"/>
      <c r="S132" s="206"/>
      <c r="T132" s="206"/>
      <c r="U132" s="206"/>
      <c r="V132" s="206"/>
      <c r="W132" s="251"/>
      <c r="X132" s="253"/>
    </row>
    <row r="133" spans="11:24" x14ac:dyDescent="0.15">
      <c r="K133" s="248"/>
      <c r="L133" s="244"/>
      <c r="M133" s="206"/>
      <c r="N133" s="206"/>
      <c r="O133" s="206"/>
      <c r="P133" s="206"/>
      <c r="Q133" s="206"/>
      <c r="R133" s="206"/>
      <c r="S133" s="206"/>
      <c r="T133" s="206"/>
      <c r="U133" s="206"/>
      <c r="V133" s="206"/>
      <c r="W133" s="251"/>
      <c r="X133" s="253"/>
    </row>
    <row r="134" spans="11:24" x14ac:dyDescent="0.15">
      <c r="K134" s="248"/>
      <c r="L134" s="244"/>
      <c r="M134" s="206"/>
      <c r="N134" s="206"/>
      <c r="O134" s="206"/>
      <c r="P134" s="206"/>
      <c r="Q134" s="206"/>
      <c r="R134" s="206"/>
      <c r="S134" s="206"/>
      <c r="T134" s="206"/>
      <c r="U134" s="206"/>
      <c r="V134" s="206"/>
      <c r="W134" s="251"/>
      <c r="X134" s="253"/>
    </row>
    <row r="135" spans="11:24" x14ac:dyDescent="0.15">
      <c r="K135" s="248"/>
      <c r="L135" s="244"/>
      <c r="M135" s="206"/>
      <c r="N135" s="206"/>
      <c r="O135" s="206"/>
      <c r="P135" s="206"/>
      <c r="Q135" s="206"/>
      <c r="R135" s="206"/>
      <c r="S135" s="206"/>
      <c r="T135" s="206"/>
      <c r="U135" s="206"/>
      <c r="V135" s="206"/>
      <c r="W135" s="251"/>
      <c r="X135" s="253"/>
    </row>
    <row r="136" spans="11:24" x14ac:dyDescent="0.15">
      <c r="K136" s="248"/>
      <c r="L136" s="244"/>
      <c r="M136" s="206"/>
      <c r="N136" s="206"/>
      <c r="O136" s="206"/>
      <c r="P136" s="206"/>
      <c r="Q136" s="206"/>
      <c r="R136" s="206"/>
      <c r="S136" s="206"/>
      <c r="T136" s="206"/>
      <c r="U136" s="206"/>
      <c r="V136" s="206"/>
      <c r="W136" s="251"/>
      <c r="X136" s="253"/>
    </row>
    <row r="137" spans="11:24" x14ac:dyDescent="0.15">
      <c r="K137" s="248"/>
      <c r="L137" s="244"/>
      <c r="M137" s="206"/>
      <c r="N137" s="206"/>
      <c r="O137" s="206"/>
      <c r="P137" s="206"/>
      <c r="Q137" s="206"/>
      <c r="R137" s="206"/>
      <c r="S137" s="206"/>
      <c r="T137" s="206"/>
      <c r="U137" s="206"/>
      <c r="V137" s="206"/>
      <c r="W137" s="251"/>
      <c r="X137" s="253"/>
    </row>
    <row r="138" spans="11:24" x14ac:dyDescent="0.15">
      <c r="K138" s="248"/>
      <c r="L138" s="56" t="str">
        <f>A27</f>
        <v>Lifecycle Security Monitoring</v>
      </c>
      <c r="M138" s="206"/>
      <c r="N138" s="206"/>
      <c r="O138" s="206"/>
      <c r="P138" s="206"/>
      <c r="Q138" s="206"/>
      <c r="R138" s="206"/>
      <c r="S138" s="206"/>
      <c r="T138" s="206"/>
      <c r="U138" s="206"/>
      <c r="V138" s="206"/>
      <c r="W138" s="251"/>
      <c r="X138" s="253"/>
    </row>
    <row r="139" spans="11:24" ht="14" thickBot="1" x14ac:dyDescent="0.2">
      <c r="K139" s="248"/>
      <c r="L139" s="207"/>
      <c r="M139" s="207"/>
      <c r="N139" s="207"/>
      <c r="O139" s="207"/>
      <c r="P139" s="207"/>
      <c r="Q139" s="207"/>
      <c r="R139" s="207"/>
      <c r="S139" s="207"/>
      <c r="T139" s="207"/>
      <c r="U139" s="207"/>
      <c r="V139" s="207"/>
      <c r="W139" s="207"/>
      <c r="X139" s="253"/>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7"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zoomScale="150" workbookViewId="0">
      <selection activeCell="H34" sqref="H34:H37"/>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485" t="s">
        <v>476</v>
      </c>
      <c r="B1" s="486"/>
      <c r="C1" s="486"/>
      <c r="D1" s="486"/>
      <c r="E1" s="486"/>
      <c r="F1" s="486"/>
      <c r="G1" s="486"/>
      <c r="H1" s="486"/>
      <c r="I1" s="486"/>
      <c r="J1" s="486"/>
      <c r="K1" s="487"/>
    </row>
    <row r="3" spans="1:11" x14ac:dyDescent="0.15">
      <c r="A3" s="34" t="s">
        <v>371</v>
      </c>
      <c r="B3" s="33"/>
      <c r="C3" s="636" t="s">
        <v>372</v>
      </c>
      <c r="D3" s="636"/>
      <c r="E3" s="636"/>
      <c r="F3" s="33"/>
      <c r="G3" s="33"/>
      <c r="H3" s="33"/>
      <c r="I3" s="32"/>
    </row>
    <row r="4" spans="1:11" x14ac:dyDescent="0.15">
      <c r="A4" s="35" t="s">
        <v>369</v>
      </c>
      <c r="C4" s="36">
        <v>3</v>
      </c>
      <c r="D4" s="36">
        <v>3</v>
      </c>
      <c r="E4" s="36">
        <v>3</v>
      </c>
      <c r="F4" s="36">
        <v>6</v>
      </c>
      <c r="G4" s="110"/>
      <c r="H4" s="635" t="s">
        <v>433</v>
      </c>
      <c r="I4" s="111">
        <v>1</v>
      </c>
      <c r="J4" t="s">
        <v>366</v>
      </c>
      <c r="K4">
        <v>0</v>
      </c>
    </row>
    <row r="5" spans="1:11" x14ac:dyDescent="0.15">
      <c r="A5" s="35" t="s">
        <v>366</v>
      </c>
      <c r="B5" s="13"/>
      <c r="C5" s="36">
        <v>2.0099999999999998</v>
      </c>
      <c r="D5" s="36">
        <v>2.99</v>
      </c>
      <c r="E5" s="37" t="s">
        <v>41</v>
      </c>
      <c r="F5" s="38">
        <v>5</v>
      </c>
      <c r="G5" s="27"/>
      <c r="H5" s="635"/>
      <c r="I5" s="106"/>
      <c r="J5" t="s">
        <v>422</v>
      </c>
      <c r="K5">
        <v>0.2</v>
      </c>
    </row>
    <row r="6" spans="1:11" x14ac:dyDescent="0.15">
      <c r="C6" s="36">
        <v>2</v>
      </c>
      <c r="D6" s="36">
        <v>2</v>
      </c>
      <c r="E6" s="36">
        <v>2</v>
      </c>
      <c r="F6" s="36">
        <v>4</v>
      </c>
      <c r="G6" s="110"/>
      <c r="H6" s="635"/>
      <c r="I6" s="108"/>
      <c r="J6" t="s">
        <v>453</v>
      </c>
      <c r="K6">
        <v>0.5</v>
      </c>
    </row>
    <row r="7" spans="1:11" x14ac:dyDescent="0.15">
      <c r="C7" s="36">
        <v>1.01</v>
      </c>
      <c r="D7" s="36">
        <v>1.99</v>
      </c>
      <c r="E7" s="37" t="s">
        <v>40</v>
      </c>
      <c r="F7" s="38">
        <v>3</v>
      </c>
      <c r="G7" s="27"/>
      <c r="H7" s="635"/>
      <c r="I7" s="109">
        <v>2</v>
      </c>
      <c r="J7" t="s">
        <v>454</v>
      </c>
      <c r="K7">
        <v>1</v>
      </c>
    </row>
    <row r="8" spans="1:11" x14ac:dyDescent="0.15">
      <c r="C8" s="36">
        <v>1</v>
      </c>
      <c r="D8" s="36">
        <v>1</v>
      </c>
      <c r="E8" s="36">
        <v>1</v>
      </c>
      <c r="F8" s="36">
        <v>2</v>
      </c>
      <c r="G8" s="110"/>
    </row>
    <row r="9" spans="1:11" x14ac:dyDescent="0.15">
      <c r="C9" s="36">
        <v>0.01</v>
      </c>
      <c r="D9" s="36">
        <v>0.99</v>
      </c>
      <c r="E9" s="37" t="s">
        <v>39</v>
      </c>
      <c r="F9" s="38">
        <v>1</v>
      </c>
      <c r="G9" s="27"/>
      <c r="H9" s="635" t="s">
        <v>434</v>
      </c>
      <c r="I9" s="107" t="s">
        <v>428</v>
      </c>
      <c r="J9" t="s">
        <v>366</v>
      </c>
      <c r="K9">
        <v>0</v>
      </c>
    </row>
    <row r="10" spans="1:11" x14ac:dyDescent="0.15">
      <c r="C10" s="36">
        <v>0</v>
      </c>
      <c r="D10" s="36">
        <v>0</v>
      </c>
      <c r="E10" s="36">
        <v>0</v>
      </c>
      <c r="F10" s="36">
        <v>0</v>
      </c>
      <c r="G10" s="110"/>
      <c r="H10" s="635"/>
      <c r="I10" s="106">
        <v>5</v>
      </c>
      <c r="J10" t="s">
        <v>423</v>
      </c>
      <c r="K10">
        <v>0.2</v>
      </c>
    </row>
    <row r="11" spans="1:11" x14ac:dyDescent="0.15">
      <c r="H11" s="635"/>
      <c r="I11" s="108" t="s">
        <v>447</v>
      </c>
      <c r="J11" t="s">
        <v>445</v>
      </c>
      <c r="K11">
        <v>0.5</v>
      </c>
    </row>
    <row r="12" spans="1:11" x14ac:dyDescent="0.15">
      <c r="H12" s="635"/>
      <c r="I12" s="109" t="s">
        <v>450</v>
      </c>
      <c r="J12" t="s">
        <v>424</v>
      </c>
      <c r="K12">
        <v>1</v>
      </c>
    </row>
    <row r="14" spans="1:11" x14ac:dyDescent="0.15">
      <c r="H14" s="635" t="s">
        <v>435</v>
      </c>
      <c r="I14" s="107" t="s">
        <v>498</v>
      </c>
      <c r="J14" t="s">
        <v>366</v>
      </c>
      <c r="K14">
        <v>0</v>
      </c>
    </row>
    <row r="15" spans="1:11" x14ac:dyDescent="0.15">
      <c r="H15" s="635"/>
      <c r="I15" s="106" t="s">
        <v>489</v>
      </c>
      <c r="J15" t="s">
        <v>490</v>
      </c>
      <c r="K15">
        <v>0.2</v>
      </c>
    </row>
    <row r="16" spans="1:11" x14ac:dyDescent="0.15">
      <c r="H16" s="635"/>
      <c r="I16" s="108" t="s">
        <v>448</v>
      </c>
      <c r="J16" t="s">
        <v>491</v>
      </c>
      <c r="K16">
        <v>0.5</v>
      </c>
    </row>
    <row r="17" spans="8:11" x14ac:dyDescent="0.15">
      <c r="H17" s="635"/>
      <c r="I17" s="109" t="s">
        <v>493</v>
      </c>
      <c r="J17" t="s">
        <v>492</v>
      </c>
      <c r="K17">
        <v>1</v>
      </c>
    </row>
    <row r="19" spans="8:11" x14ac:dyDescent="0.15">
      <c r="H19" s="635" t="s">
        <v>436</v>
      </c>
      <c r="I19" s="107" t="s">
        <v>432</v>
      </c>
      <c r="J19" t="s">
        <v>366</v>
      </c>
      <c r="K19">
        <v>0</v>
      </c>
    </row>
    <row r="20" spans="8:11" x14ac:dyDescent="0.15">
      <c r="H20" s="635"/>
      <c r="I20" s="106">
        <v>13</v>
      </c>
      <c r="J20" t="s">
        <v>425</v>
      </c>
      <c r="K20">
        <v>0.2</v>
      </c>
    </row>
    <row r="21" spans="8:11" x14ac:dyDescent="0.15">
      <c r="H21" s="635"/>
      <c r="I21" s="108"/>
      <c r="J21" t="s">
        <v>426</v>
      </c>
      <c r="K21">
        <v>0.5</v>
      </c>
    </row>
    <row r="22" spans="8:11" x14ac:dyDescent="0.15">
      <c r="H22" s="635"/>
      <c r="I22" s="109">
        <v>18</v>
      </c>
      <c r="J22" t="s">
        <v>427</v>
      </c>
      <c r="K22">
        <v>1</v>
      </c>
    </row>
    <row r="24" spans="8:11" x14ac:dyDescent="0.15">
      <c r="H24" s="635" t="s">
        <v>437</v>
      </c>
      <c r="I24" s="107">
        <v>10</v>
      </c>
      <c r="J24" t="s">
        <v>366</v>
      </c>
      <c r="K24">
        <v>0</v>
      </c>
    </row>
    <row r="25" spans="8:11" x14ac:dyDescent="0.15">
      <c r="H25" s="635"/>
      <c r="I25" s="106"/>
      <c r="J25" t="s">
        <v>446</v>
      </c>
      <c r="K25">
        <v>1</v>
      </c>
    </row>
    <row r="26" spans="8:11" x14ac:dyDescent="0.15">
      <c r="H26" s="635"/>
      <c r="I26" s="108"/>
      <c r="J26" t="s">
        <v>429</v>
      </c>
      <c r="K26">
        <v>0.5</v>
      </c>
    </row>
    <row r="27" spans="8:11" x14ac:dyDescent="0.15">
      <c r="H27" s="635"/>
      <c r="I27" s="109">
        <v>19</v>
      </c>
      <c r="J27" t="s">
        <v>369</v>
      </c>
      <c r="K27">
        <v>1</v>
      </c>
    </row>
    <row r="29" spans="8:11" x14ac:dyDescent="0.15">
      <c r="H29" s="635" t="s">
        <v>438</v>
      </c>
      <c r="I29" s="107" t="s">
        <v>487</v>
      </c>
      <c r="J29" t="s">
        <v>366</v>
      </c>
      <c r="K29">
        <v>0</v>
      </c>
    </row>
    <row r="30" spans="8:11" x14ac:dyDescent="0.15">
      <c r="H30" s="635"/>
      <c r="I30" s="106" t="s">
        <v>488</v>
      </c>
      <c r="J30" t="s">
        <v>494</v>
      </c>
      <c r="K30">
        <v>0.2</v>
      </c>
    </row>
    <row r="31" spans="8:11" x14ac:dyDescent="0.15">
      <c r="H31" s="635"/>
      <c r="I31" s="108"/>
      <c r="J31" t="s">
        <v>430</v>
      </c>
      <c r="K31">
        <v>0.5</v>
      </c>
    </row>
    <row r="32" spans="8:11" x14ac:dyDescent="0.15">
      <c r="H32" s="635"/>
      <c r="I32" s="109"/>
      <c r="J32" t="s">
        <v>431</v>
      </c>
      <c r="K32">
        <v>1</v>
      </c>
    </row>
    <row r="34" spans="8:11" x14ac:dyDescent="0.15">
      <c r="H34" s="635" t="s">
        <v>439</v>
      </c>
      <c r="I34" s="107"/>
      <c r="J34" t="s">
        <v>366</v>
      </c>
      <c r="K34">
        <v>0</v>
      </c>
    </row>
    <row r="35" spans="8:11" x14ac:dyDescent="0.15">
      <c r="H35" s="635"/>
      <c r="I35" s="106" t="s">
        <v>444</v>
      </c>
      <c r="J35" t="s">
        <v>441</v>
      </c>
      <c r="K35">
        <v>0.2</v>
      </c>
    </row>
    <row r="36" spans="8:11" x14ac:dyDescent="0.15">
      <c r="H36" s="635"/>
      <c r="I36" s="108" t="s">
        <v>449</v>
      </c>
      <c r="J36" t="s">
        <v>443</v>
      </c>
      <c r="K36">
        <v>0.5</v>
      </c>
    </row>
    <row r="37" spans="8:11" x14ac:dyDescent="0.15">
      <c r="H37" s="635"/>
      <c r="I37" s="109" t="s">
        <v>451</v>
      </c>
      <c r="J37" t="s">
        <v>442</v>
      </c>
      <c r="K37">
        <v>1</v>
      </c>
    </row>
    <row r="39" spans="8:11" x14ac:dyDescent="0.15">
      <c r="H39" s="635" t="s">
        <v>440</v>
      </c>
      <c r="I39" s="107"/>
    </row>
    <row r="40" spans="8:11" x14ac:dyDescent="0.15">
      <c r="H40" s="635"/>
      <c r="I40" s="106"/>
    </row>
    <row r="41" spans="8:11" x14ac:dyDescent="0.15">
      <c r="H41" s="635"/>
      <c r="I41" s="108"/>
    </row>
    <row r="42" spans="8:11" x14ac:dyDescent="0.15">
      <c r="H42" s="635"/>
      <c r="I42" s="109"/>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1" customWidth="1"/>
    <col min="2" max="16384" width="8.83203125" style="61"/>
  </cols>
  <sheetData>
    <row r="1" spans="1:1" ht="25" x14ac:dyDescent="0.15">
      <c r="A1" s="60" t="s">
        <v>399</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2019-08-06T08:55:43Z</dcterms:modified>
  <cp:category/>
</cp:coreProperties>
</file>