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04F0CD36-8ACC-465A-85A4-25B2BE8F565D}" xr6:coauthVersionLast="45" xr6:coauthVersionMax="45" xr10:uidLastSave="{00000000-0000-0000-0000-000000000000}"/>
  <bookViews>
    <workbookView xWindow="-120" yWindow="-120" windowWidth="29040" windowHeight="15840" xr2:uid="{00000000-000D-0000-FFFF-FFFF00000000}"/>
  </bookViews>
  <sheets>
    <sheet name="Milestone 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 i="1" l="1"/>
  <c r="C22" i="1"/>
  <c r="B22" i="1"/>
  <c r="B11" i="1"/>
  <c r="E11" i="1" s="1"/>
  <c r="F10" i="1"/>
  <c r="B21" i="1" s="1"/>
  <c r="B23" i="1" s="1"/>
  <c r="B24" i="1" s="1"/>
  <c r="B25" i="1" s="1"/>
  <c r="E10" i="1"/>
  <c r="C21" i="1" s="1"/>
  <c r="I9" i="1"/>
  <c r="H9" i="1"/>
  <c r="F9" i="1"/>
  <c r="E9" i="1"/>
  <c r="I8" i="1"/>
  <c r="H8" i="1"/>
  <c r="I7" i="1"/>
  <c r="H7" i="1"/>
  <c r="C23" i="1" l="1"/>
  <c r="C24" i="1" s="1"/>
  <c r="C25" i="1" s="1"/>
  <c r="F11" i="1"/>
</calcChain>
</file>

<file path=xl/sharedStrings.xml><?xml version="1.0" encoding="utf-8"?>
<sst xmlns="http://schemas.openxmlformats.org/spreadsheetml/2006/main" count="56" uniqueCount="46">
  <si>
    <t>COMM 421 Milestone 3</t>
  </si>
  <si>
    <t>Seaworld Stock Price</t>
  </si>
  <si>
    <t>$22.02 USD, as of October 30th market close</t>
  </si>
  <si>
    <t>SeaWorld</t>
  </si>
  <si>
    <t>Six Flags</t>
  </si>
  <si>
    <t>Cedar Fair</t>
  </si>
  <si>
    <t>Mean ( SeaWorld, Six Flags, Cedar Fair)</t>
  </si>
  <si>
    <t>Median ( SeaWorld, Six Flags, Cedar Fair)</t>
  </si>
  <si>
    <t>Disney***</t>
  </si>
  <si>
    <t>Universal Parks (Owned by Comcast)****</t>
  </si>
  <si>
    <t>P/E</t>
  </si>
  <si>
    <t>NA*</t>
  </si>
  <si>
    <t>P/B</t>
  </si>
  <si>
    <t>NA**</t>
  </si>
  <si>
    <t>P/S</t>
  </si>
  <si>
    <t>EV/EBITDA</t>
  </si>
  <si>
    <t>EV/EBIT</t>
  </si>
  <si>
    <t>*** 36.7% of revenues come from parks</t>
  </si>
  <si>
    <t>**** 5.4% of revenues come from parks</t>
  </si>
  <si>
    <t>* No P/E ratio, because earnings are negative</t>
  </si>
  <si>
    <t xml:space="preserve">Disney and Comcast's primary revenue streams come from other sources. </t>
  </si>
  <si>
    <t>** No P/B ratio, because book value is negative</t>
  </si>
  <si>
    <t xml:space="preserve">Thus, we discard them, as they technically belong to other industries and are not direct comparables. </t>
  </si>
  <si>
    <t xml:space="preserve">SEAS Stock Calculation: </t>
  </si>
  <si>
    <t xml:space="preserve">We use EV/EBITDA as our primary method of valuation, since there are no meaningful price-based ratios to use. </t>
  </si>
  <si>
    <t xml:space="preserve">We also use EBITDA rather than EBIT, because EBITDA is a better tool to observe profitability from an operational standpoint. </t>
  </si>
  <si>
    <t>Median-based calculation</t>
  </si>
  <si>
    <t>Mean-based calculation</t>
  </si>
  <si>
    <t xml:space="preserve">Step 1: Use median and mean EV/EBITDA ratios. </t>
  </si>
  <si>
    <t>SEAS EBITDA</t>
  </si>
  <si>
    <t xml:space="preserve">Step 2: State EBITDA for SEAS. </t>
  </si>
  <si>
    <t>EV</t>
  </si>
  <si>
    <t xml:space="preserve">Step 3: Multiply previous two rows to get intrinsic EV for SEAS. </t>
  </si>
  <si>
    <t>Equity Value</t>
  </si>
  <si>
    <t>SEAS debt</t>
  </si>
  <si>
    <t xml:space="preserve">Step 4: Subtract SEAS' debt from their intrinsic EV to get their equity value. </t>
  </si>
  <si>
    <t>Intrinsic Share Price</t>
  </si>
  <si>
    <t>SEAS # of shares</t>
  </si>
  <si>
    <t xml:space="preserve">Step 5: Divide the equity value by the number of shares outstanding to get the intrinsic share price. </t>
  </si>
  <si>
    <t xml:space="preserve">All data and information collected from Bloomberg. </t>
  </si>
  <si>
    <t>All data were collected from Bloomberg so we are assuming that the Bloomberg figures are factual and accurately represent the companies</t>
  </si>
  <si>
    <t>We did not provide an alternate P/E or P/B ratio using historical data because we're making the assumption that due to the current unique circumstances caused by COVID 19, historical data would be a poor representation of the current situation.</t>
  </si>
  <si>
    <t xml:space="preserve">Disney and Universal Parks, which is a subidary of Comcast, were mentioned in our industry analysis but excluded in our ratio calculations. The reason is because their primary revenue streams come from other sources so we are assuming that they are not direct comparables to Seaworld. </t>
  </si>
  <si>
    <t>Assumptions:</t>
  </si>
  <si>
    <t xml:space="preserve">From the range provided by the median based and mean based calculations, we believe that the true intrinsic value should be closer to the median value. </t>
  </si>
  <si>
    <t xml:space="preserve">We believe this because this follows general industry practice, follows the recommendation of our textbook, and the 19.60 dollar value seems more reasonable than the 42.02 dollar value, especially during the COVID 19 pandemic. Indeed, Seaworld's closing value on October 30 is close to our believed intrinsic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</si>
</sst>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0"/>
      <color rgb="FF000000"/>
      <name val="Arial"/>
    </font>
    <font>
      <b/>
      <sz val="12"/>
      <color theme="1"/>
      <name val="Arial"/>
      <family val="2"/>
    </font>
    <font>
      <b/>
      <sz val="10"/>
      <color theme="1"/>
      <name val="Arial"/>
      <family val="2"/>
    </font>
    <font>
      <sz val="10"/>
      <color theme="1"/>
      <name val="Arial"/>
      <family val="2"/>
    </font>
    <font>
      <sz val="11"/>
      <color rgb="FF9C5700"/>
      <name val="Arial"/>
      <family val="2"/>
      <scheme val="minor"/>
    </font>
    <font>
      <sz val="11"/>
      <color theme="0"/>
      <name val="Arial"/>
      <family val="2"/>
      <scheme val="minor"/>
    </font>
  </fonts>
  <fills count="4">
    <fill>
      <patternFill patternType="none"/>
    </fill>
    <fill>
      <patternFill patternType="gray125"/>
    </fill>
    <fill>
      <patternFill patternType="solid">
        <fgColor rgb="FFFFEB9C"/>
      </patternFill>
    </fill>
    <fill>
      <patternFill patternType="solid">
        <fgColor theme="4"/>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39">
    <xf numFmtId="0" fontId="0" fillId="0" borderId="0" xfId="0" applyFont="1" applyAlignment="1"/>
    <xf numFmtId="0" fontId="2" fillId="0" borderId="0" xfId="0" applyFont="1" applyAlignment="1"/>
    <xf numFmtId="0" fontId="3" fillId="0" borderId="0" xfId="0" applyFont="1" applyAlignment="1"/>
    <xf numFmtId="0" fontId="3" fillId="0" borderId="0" xfId="0" applyFont="1" applyAlignment="1">
      <alignment wrapText="1"/>
    </xf>
    <xf numFmtId="0" fontId="3" fillId="0" borderId="1" xfId="0" applyFont="1" applyBorder="1" applyAlignment="1"/>
    <xf numFmtId="0" fontId="3" fillId="0" borderId="1" xfId="0" applyFont="1" applyBorder="1"/>
    <xf numFmtId="164" fontId="3" fillId="0" borderId="0" xfId="0" applyNumberFormat="1" applyFont="1" applyAlignment="1"/>
    <xf numFmtId="164" fontId="3" fillId="0" borderId="0" xfId="0" applyNumberFormat="1" applyFont="1"/>
    <xf numFmtId="3" fontId="3" fillId="0" borderId="0" xfId="0" applyNumberFormat="1" applyFont="1" applyAlignment="1"/>
    <xf numFmtId="0" fontId="1" fillId="0" borderId="3" xfId="0" applyFont="1" applyBorder="1" applyAlignment="1"/>
    <xf numFmtId="0" fontId="4" fillId="2" borderId="0" xfId="1" applyAlignment="1"/>
    <xf numFmtId="0" fontId="4" fillId="2" borderId="0" xfId="1"/>
    <xf numFmtId="2" fontId="4" fillId="2" borderId="0" xfId="1" applyNumberFormat="1" applyAlignment="1"/>
    <xf numFmtId="0" fontId="4" fillId="2" borderId="1" xfId="1" applyBorder="1" applyAlignment="1"/>
    <xf numFmtId="0" fontId="4" fillId="2" borderId="1" xfId="1" applyBorder="1"/>
    <xf numFmtId="0" fontId="2" fillId="0" borderId="4" xfId="0" applyFont="1" applyBorder="1" applyAlignment="1"/>
    <xf numFmtId="0" fontId="3" fillId="0" borderId="0" xfId="0" applyFont="1" applyBorder="1" applyAlignment="1"/>
    <xf numFmtId="2" fontId="3" fillId="0" borderId="0" xfId="0" applyNumberFormat="1" applyFont="1" applyBorder="1"/>
    <xf numFmtId="0" fontId="3" fillId="0" borderId="0" xfId="0" applyFont="1" applyBorder="1"/>
    <xf numFmtId="0" fontId="3" fillId="0" borderId="9" xfId="0" applyFont="1" applyBorder="1" applyAlignment="1"/>
    <xf numFmtId="0" fontId="3" fillId="0" borderId="10" xfId="0" applyFont="1" applyBorder="1"/>
    <xf numFmtId="2" fontId="3" fillId="0" borderId="11" xfId="0" applyNumberFormat="1" applyFont="1" applyBorder="1"/>
    <xf numFmtId="0" fontId="3" fillId="0" borderId="12" xfId="0" applyFont="1" applyBorder="1" applyAlignment="1"/>
    <xf numFmtId="2" fontId="3" fillId="0" borderId="12" xfId="0" applyNumberFormat="1" applyFont="1" applyBorder="1"/>
    <xf numFmtId="2" fontId="3" fillId="0" borderId="13" xfId="0" applyNumberFormat="1" applyFont="1" applyBorder="1"/>
    <xf numFmtId="0" fontId="3" fillId="0" borderId="6" xfId="0" applyFont="1" applyBorder="1"/>
    <xf numFmtId="2" fontId="3" fillId="0" borderId="8" xfId="0" applyNumberFormat="1" applyFont="1" applyBorder="1"/>
    <xf numFmtId="164" fontId="3" fillId="0" borderId="9" xfId="0" applyNumberFormat="1" applyFont="1" applyBorder="1" applyAlignment="1"/>
    <xf numFmtId="164" fontId="3" fillId="0" borderId="10" xfId="0" applyNumberFormat="1" applyFont="1" applyBorder="1"/>
    <xf numFmtId="164" fontId="3" fillId="0" borderId="9" xfId="0" applyNumberFormat="1" applyFont="1" applyBorder="1"/>
    <xf numFmtId="0" fontId="3" fillId="0" borderId="6" xfId="0" applyFont="1" applyBorder="1" applyAlignment="1">
      <alignment horizontal="right"/>
    </xf>
    <xf numFmtId="0" fontId="3" fillId="0" borderId="7" xfId="0" applyFont="1" applyBorder="1" applyAlignment="1">
      <alignment horizontal="right"/>
    </xf>
    <xf numFmtId="0" fontId="3" fillId="0" borderId="8" xfId="0" applyFont="1" applyBorder="1" applyAlignment="1">
      <alignment horizontal="right"/>
    </xf>
    <xf numFmtId="0" fontId="3" fillId="0" borderId="9" xfId="0" applyFont="1" applyBorder="1" applyAlignment="1">
      <alignment horizontal="right"/>
    </xf>
    <xf numFmtId="0" fontId="3" fillId="0" borderId="0" xfId="0" applyFont="1" applyBorder="1" applyAlignment="1">
      <alignment horizontal="right"/>
    </xf>
    <xf numFmtId="0" fontId="3" fillId="0" borderId="10" xfId="0" applyFont="1" applyBorder="1" applyAlignment="1">
      <alignment horizontal="right"/>
    </xf>
    <xf numFmtId="0" fontId="5" fillId="3" borderId="2" xfId="2" applyBorder="1"/>
    <xf numFmtId="0" fontId="5" fillId="3" borderId="5" xfId="2" applyBorder="1" applyAlignment="1"/>
    <xf numFmtId="0" fontId="0" fillId="0" borderId="0" xfId="0" applyFont="1" applyBorder="1" applyAlignment="1"/>
  </cellXfs>
  <cellStyles count="3">
    <cellStyle name="Accent1" xfId="2" builtinId="29"/>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6"/>
  <sheetViews>
    <sheetView tabSelected="1" zoomScale="90" zoomScaleNormal="90" workbookViewId="0">
      <selection activeCell="C43" sqref="C43"/>
    </sheetView>
  </sheetViews>
  <sheetFormatPr defaultColWidth="14.42578125" defaultRowHeight="15.75" customHeight="1" x14ac:dyDescent="0.2"/>
  <cols>
    <col min="1" max="2" width="26.7109375" customWidth="1"/>
    <col min="3" max="3" width="23.5703125" customWidth="1"/>
    <col min="4" max="4" width="17.85546875" customWidth="1"/>
    <col min="5" max="5" width="38.5703125" bestFit="1" customWidth="1"/>
    <col min="6" max="6" width="40.140625" customWidth="1"/>
    <col min="7" max="7" width="1.7109375" customWidth="1"/>
    <col min="8" max="8" width="50.42578125" customWidth="1"/>
    <col min="9" max="9" width="47.85546875" customWidth="1"/>
    <col min="10" max="10" width="54.42578125" customWidth="1"/>
  </cols>
  <sheetData>
    <row r="1" spans="1:17" ht="15.75" customHeight="1" x14ac:dyDescent="0.25">
      <c r="A1" s="9" t="s">
        <v>0</v>
      </c>
      <c r="B1" s="1"/>
      <c r="C1" s="1"/>
      <c r="D1" s="1"/>
      <c r="E1" s="1"/>
      <c r="F1" s="1"/>
      <c r="G1" s="1"/>
      <c r="H1" s="1"/>
      <c r="I1" s="1"/>
      <c r="M1" s="38"/>
      <c r="N1" s="38"/>
      <c r="O1" s="38"/>
      <c r="P1" s="38"/>
    </row>
    <row r="2" spans="1:17" ht="12.75" x14ac:dyDescent="0.2">
      <c r="B2" s="1"/>
      <c r="C2" s="1"/>
      <c r="D2" s="1"/>
      <c r="E2" s="1"/>
      <c r="F2" s="1"/>
      <c r="G2" s="1"/>
      <c r="H2" s="1"/>
      <c r="I2" s="1"/>
      <c r="M2" s="38"/>
      <c r="N2" s="38"/>
      <c r="O2" s="38"/>
      <c r="P2" s="38"/>
    </row>
    <row r="3" spans="1:17" ht="12.75" x14ac:dyDescent="0.2">
      <c r="A3" s="1" t="s">
        <v>1</v>
      </c>
      <c r="B3" s="1"/>
      <c r="C3" s="1"/>
      <c r="D3" s="1"/>
      <c r="E3" s="1"/>
      <c r="F3" s="1"/>
      <c r="G3" s="1"/>
      <c r="H3" s="1"/>
      <c r="I3" s="1"/>
      <c r="M3" s="38"/>
      <c r="N3" s="38"/>
      <c r="O3" s="38"/>
      <c r="P3" s="38"/>
    </row>
    <row r="4" spans="1:17" ht="12.75" x14ac:dyDescent="0.2">
      <c r="A4" s="2" t="s">
        <v>2</v>
      </c>
      <c r="B4" s="1"/>
      <c r="C4" s="1"/>
      <c r="D4" s="1"/>
      <c r="E4" s="1"/>
      <c r="F4" s="1"/>
      <c r="G4" s="1"/>
      <c r="H4" s="1"/>
      <c r="I4" s="1"/>
      <c r="M4" s="38"/>
      <c r="N4" s="38"/>
      <c r="O4" s="38"/>
      <c r="P4" s="38"/>
    </row>
    <row r="5" spans="1:17" ht="12.75" x14ac:dyDescent="0.2">
      <c r="B5" s="1"/>
      <c r="C5" s="1"/>
      <c r="D5" s="1"/>
      <c r="E5" s="1"/>
      <c r="F5" s="1"/>
      <c r="G5" s="1"/>
      <c r="H5" s="1"/>
      <c r="I5" s="1"/>
      <c r="M5" s="38"/>
      <c r="N5" s="38"/>
      <c r="O5" s="38"/>
      <c r="P5" s="38"/>
    </row>
    <row r="6" spans="1:17" ht="14.25" x14ac:dyDescent="0.2">
      <c r="A6" s="36"/>
      <c r="B6" s="37" t="s">
        <v>3</v>
      </c>
      <c r="C6" s="37" t="s">
        <v>4</v>
      </c>
      <c r="D6" s="37" t="s">
        <v>5</v>
      </c>
      <c r="E6" s="37" t="s">
        <v>6</v>
      </c>
      <c r="F6" s="37" t="s">
        <v>7</v>
      </c>
      <c r="H6" s="10" t="s">
        <v>8</v>
      </c>
      <c r="I6" s="10" t="s">
        <v>9</v>
      </c>
      <c r="M6" s="38"/>
      <c r="N6" s="38"/>
      <c r="O6" s="38"/>
      <c r="P6" s="38"/>
    </row>
    <row r="7" spans="1:17" ht="14.25" x14ac:dyDescent="0.2">
      <c r="A7" s="15" t="s">
        <v>10</v>
      </c>
      <c r="B7" s="30" t="s">
        <v>11</v>
      </c>
      <c r="C7" s="31" t="s">
        <v>11</v>
      </c>
      <c r="D7" s="31" t="s">
        <v>11</v>
      </c>
      <c r="E7" s="31" t="s">
        <v>11</v>
      </c>
      <c r="F7" s="32" t="s">
        <v>11</v>
      </c>
      <c r="H7" s="10">
        <f>49.8</f>
        <v>49.8</v>
      </c>
      <c r="I7" s="11">
        <f>17.2</f>
        <v>17.2</v>
      </c>
      <c r="M7" s="38"/>
      <c r="N7" s="38"/>
      <c r="O7" s="38"/>
      <c r="P7" s="38"/>
    </row>
    <row r="8" spans="1:17" ht="14.25" x14ac:dyDescent="0.2">
      <c r="A8" s="15" t="s">
        <v>12</v>
      </c>
      <c r="B8" s="33" t="s">
        <v>13</v>
      </c>
      <c r="C8" s="34" t="s">
        <v>13</v>
      </c>
      <c r="D8" s="34" t="s">
        <v>13</v>
      </c>
      <c r="E8" s="34" t="s">
        <v>13</v>
      </c>
      <c r="F8" s="35" t="s">
        <v>13</v>
      </c>
      <c r="H8" s="11">
        <f>2.51</f>
        <v>2.5099999999999998</v>
      </c>
      <c r="I8" s="11">
        <f>2.24</f>
        <v>2.2400000000000002</v>
      </c>
      <c r="M8" s="38"/>
      <c r="N8" s="38"/>
      <c r="O8" s="38"/>
      <c r="P8" s="38"/>
    </row>
    <row r="9" spans="1:17" ht="14.25" x14ac:dyDescent="0.2">
      <c r="A9" s="15" t="s">
        <v>14</v>
      </c>
      <c r="B9" s="19">
        <v>1.8</v>
      </c>
      <c r="C9" s="16">
        <v>3.6</v>
      </c>
      <c r="D9" s="16">
        <v>1.4</v>
      </c>
      <c r="E9" s="17">
        <f t="shared" ref="E9:E11" si="0">AVERAGE(B9:D9)</f>
        <v>2.2666666666666671</v>
      </c>
      <c r="F9" s="20">
        <f t="shared" ref="F9:F11" si="1">MEDIAN(B9:D9)</f>
        <v>1.8</v>
      </c>
      <c r="H9" s="11">
        <f>3.1</f>
        <v>3.1</v>
      </c>
      <c r="I9" s="11">
        <f>1.9</f>
        <v>1.9</v>
      </c>
      <c r="M9" s="38"/>
      <c r="N9" s="38"/>
      <c r="O9" s="38"/>
      <c r="P9" s="38"/>
    </row>
    <row r="10" spans="1:17" ht="14.25" x14ac:dyDescent="0.2">
      <c r="A10" s="15" t="s">
        <v>15</v>
      </c>
      <c r="B10" s="19">
        <v>22.99</v>
      </c>
      <c r="C10" s="16">
        <v>8.6</v>
      </c>
      <c r="D10" s="16">
        <v>7.9</v>
      </c>
      <c r="E10" s="17">
        <f t="shared" si="0"/>
        <v>13.163333333333332</v>
      </c>
      <c r="F10" s="20">
        <f t="shared" si="1"/>
        <v>8.6</v>
      </c>
      <c r="H10" s="12">
        <v>21.79</v>
      </c>
      <c r="I10" s="12">
        <v>9.08</v>
      </c>
      <c r="M10" s="38"/>
      <c r="N10" s="38"/>
      <c r="O10" s="38"/>
      <c r="P10" s="38"/>
    </row>
    <row r="11" spans="1:17" ht="14.25" x14ac:dyDescent="0.2">
      <c r="A11" s="15" t="s">
        <v>16</v>
      </c>
      <c r="B11" s="21">
        <f>3495.8/213.2</f>
        <v>16.396810506566606</v>
      </c>
      <c r="C11" s="22">
        <v>11.5</v>
      </c>
      <c r="D11" s="22">
        <v>12.4</v>
      </c>
      <c r="E11" s="23">
        <f t="shared" si="0"/>
        <v>13.432270168855537</v>
      </c>
      <c r="F11" s="24">
        <f t="shared" si="1"/>
        <v>12.4</v>
      </c>
      <c r="H11" s="12">
        <v>41.88</v>
      </c>
      <c r="I11" s="12">
        <v>15.5</v>
      </c>
      <c r="M11" s="38"/>
      <c r="N11" s="38"/>
      <c r="O11" s="38"/>
      <c r="P11" s="38"/>
    </row>
    <row r="12" spans="1:17" ht="14.25" x14ac:dyDescent="0.2">
      <c r="H12" s="10" t="s">
        <v>17</v>
      </c>
      <c r="I12" s="10" t="s">
        <v>18</v>
      </c>
      <c r="M12" s="38"/>
      <c r="N12" s="38"/>
      <c r="O12" s="38"/>
      <c r="P12" s="38"/>
    </row>
    <row r="13" spans="1:17" ht="14.25" x14ac:dyDescent="0.2">
      <c r="A13" s="2" t="s">
        <v>19</v>
      </c>
      <c r="C13" s="3"/>
      <c r="D13" s="3"/>
      <c r="H13" s="10" t="s">
        <v>20</v>
      </c>
      <c r="I13" s="10"/>
      <c r="M13" s="38"/>
      <c r="N13" s="38"/>
      <c r="O13" s="38"/>
      <c r="P13" s="38"/>
    </row>
    <row r="14" spans="1:17" ht="14.25" x14ac:dyDescent="0.2">
      <c r="A14" s="4" t="s">
        <v>21</v>
      </c>
      <c r="B14" s="5"/>
      <c r="C14" s="5"/>
      <c r="D14" s="5"/>
      <c r="E14" s="5"/>
      <c r="F14" s="5"/>
      <c r="G14" s="5"/>
      <c r="H14" s="13" t="s">
        <v>22</v>
      </c>
      <c r="I14" s="14"/>
      <c r="J14" s="5"/>
      <c r="K14" s="5"/>
      <c r="L14" s="5"/>
      <c r="M14" s="5"/>
      <c r="N14" s="18"/>
      <c r="O14" s="18"/>
      <c r="P14" s="18"/>
    </row>
    <row r="15" spans="1:17" ht="15.75" customHeight="1" x14ac:dyDescent="0.2">
      <c r="N15" s="38"/>
      <c r="O15" s="38"/>
      <c r="P15" s="38"/>
      <c r="Q15" s="38"/>
    </row>
    <row r="16" spans="1:17" ht="12.75" x14ac:dyDescent="0.2">
      <c r="A16" s="1" t="s">
        <v>23</v>
      </c>
      <c r="N16" s="38"/>
      <c r="O16" s="38"/>
      <c r="P16" s="38"/>
      <c r="Q16" s="38"/>
    </row>
    <row r="17" spans="1:17" ht="12.75" x14ac:dyDescent="0.2">
      <c r="A17" s="2" t="s">
        <v>24</v>
      </c>
      <c r="N17" s="38"/>
      <c r="O17" s="38"/>
      <c r="P17" s="38"/>
      <c r="Q17" s="38"/>
    </row>
    <row r="18" spans="1:17" ht="12.75" x14ac:dyDescent="0.2">
      <c r="A18" s="2" t="s">
        <v>25</v>
      </c>
      <c r="N18" s="38"/>
      <c r="O18" s="38"/>
      <c r="P18" s="38"/>
      <c r="Q18" s="38"/>
    </row>
    <row r="19" spans="1:17" ht="15.75" customHeight="1" x14ac:dyDescent="0.2">
      <c r="N19" s="38"/>
      <c r="O19" s="38"/>
      <c r="P19" s="38"/>
      <c r="Q19" s="38"/>
    </row>
    <row r="20" spans="1:17" ht="14.25" x14ac:dyDescent="0.2">
      <c r="A20" s="36"/>
      <c r="B20" s="37" t="s">
        <v>26</v>
      </c>
      <c r="C20" s="37" t="s">
        <v>27</v>
      </c>
      <c r="N20" s="38"/>
      <c r="O20" s="38"/>
      <c r="P20" s="38"/>
      <c r="Q20" s="38"/>
    </row>
    <row r="21" spans="1:17" x14ac:dyDescent="0.2">
      <c r="A21" s="15" t="s">
        <v>15</v>
      </c>
      <c r="B21" s="25">
        <f>F10</f>
        <v>8.6</v>
      </c>
      <c r="C21" s="26">
        <f>E10</f>
        <v>13.163333333333332</v>
      </c>
      <c r="F21" s="2" t="s">
        <v>28</v>
      </c>
      <c r="N21" s="38"/>
      <c r="O21" s="38"/>
      <c r="P21" s="38"/>
      <c r="Q21" s="38"/>
    </row>
    <row r="22" spans="1:17" x14ac:dyDescent="0.2">
      <c r="A22" s="15" t="s">
        <v>29</v>
      </c>
      <c r="B22" s="27">
        <f>D22</f>
        <v>384500000</v>
      </c>
      <c r="C22" s="28">
        <f>D22</f>
        <v>384500000</v>
      </c>
      <c r="D22" s="6">
        <v>384500000</v>
      </c>
      <c r="E22" s="2" t="s">
        <v>29</v>
      </c>
      <c r="F22" s="2" t="s">
        <v>30</v>
      </c>
      <c r="N22" s="38"/>
      <c r="O22" s="38"/>
      <c r="P22" s="38"/>
      <c r="Q22" s="38"/>
    </row>
    <row r="23" spans="1:17" x14ac:dyDescent="0.2">
      <c r="A23" s="15" t="s">
        <v>31</v>
      </c>
      <c r="B23" s="29">
        <f t="shared" ref="B23:C23" si="2">B21*B22</f>
        <v>3306700000</v>
      </c>
      <c r="C23" s="28">
        <f t="shared" si="2"/>
        <v>5061301666.666666</v>
      </c>
      <c r="F23" s="2" t="s">
        <v>32</v>
      </c>
      <c r="N23" s="38"/>
      <c r="O23" s="38"/>
      <c r="P23" s="38"/>
      <c r="Q23" s="38"/>
    </row>
    <row r="24" spans="1:17" x14ac:dyDescent="0.2">
      <c r="A24" s="15" t="s">
        <v>33</v>
      </c>
      <c r="B24" s="29">
        <f>B23-D24</f>
        <v>1534400000</v>
      </c>
      <c r="C24" s="28">
        <f>C23-D24</f>
        <v>3289001666.666666</v>
      </c>
      <c r="D24" s="7">
        <f>3495800000-1723500000</f>
        <v>1772300000</v>
      </c>
      <c r="E24" s="2" t="s">
        <v>34</v>
      </c>
      <c r="F24" s="2" t="s">
        <v>35</v>
      </c>
      <c r="N24" s="38"/>
      <c r="O24" s="38"/>
      <c r="P24" s="38"/>
      <c r="Q24" s="38"/>
    </row>
    <row r="25" spans="1:17" ht="15.75" customHeight="1" x14ac:dyDescent="0.2">
      <c r="A25" s="15" t="s">
        <v>36</v>
      </c>
      <c r="B25" s="21">
        <f>B24/D25</f>
        <v>19.60399646070184</v>
      </c>
      <c r="C25" s="24">
        <f>C24/D25</f>
        <v>42.021361465443022</v>
      </c>
      <c r="D25" s="8">
        <v>78269755</v>
      </c>
      <c r="E25" s="2" t="s">
        <v>37</v>
      </c>
      <c r="F25" s="2" t="s">
        <v>38</v>
      </c>
      <c r="N25" s="38"/>
      <c r="O25" s="38"/>
      <c r="P25" s="38"/>
      <c r="Q25" s="38"/>
    </row>
    <row r="26" spans="1:17" ht="15.75" customHeight="1" x14ac:dyDescent="0.2">
      <c r="N26" s="38"/>
      <c r="O26" s="38"/>
      <c r="P26" s="38"/>
      <c r="Q26" s="38"/>
    </row>
    <row r="27" spans="1:17" ht="12.75" x14ac:dyDescent="0.2">
      <c r="A27" s="2" t="s">
        <v>39</v>
      </c>
      <c r="N27" s="38"/>
      <c r="O27" s="38"/>
      <c r="P27" s="38"/>
      <c r="Q27" s="38"/>
    </row>
    <row r="28" spans="1:17" ht="15.75" customHeight="1" x14ac:dyDescent="0.2">
      <c r="N28" s="38"/>
      <c r="O28" s="38"/>
      <c r="P28" s="38"/>
      <c r="Q28" s="38"/>
    </row>
    <row r="29" spans="1:17" ht="15.75" customHeight="1" x14ac:dyDescent="0.2">
      <c r="A29" s="16" t="s">
        <v>44</v>
      </c>
      <c r="N29" s="38"/>
      <c r="O29" s="38"/>
      <c r="P29" s="38"/>
      <c r="Q29" s="38"/>
    </row>
    <row r="30" spans="1:17" ht="12.75" x14ac:dyDescent="0.2">
      <c r="A30" s="4" t="s">
        <v>45</v>
      </c>
      <c r="B30" s="5"/>
      <c r="C30" s="5"/>
      <c r="D30" s="5"/>
      <c r="E30" s="5"/>
      <c r="F30" s="5"/>
      <c r="G30" s="5"/>
      <c r="H30" s="5"/>
      <c r="I30" s="5"/>
      <c r="J30" s="5"/>
      <c r="K30" s="5"/>
      <c r="L30" s="5"/>
      <c r="M30" s="5"/>
      <c r="N30" s="18"/>
      <c r="O30" s="18"/>
      <c r="P30" s="18"/>
      <c r="Q30" s="18"/>
    </row>
    <row r="31" spans="1:17" ht="12.75" x14ac:dyDescent="0.2">
      <c r="A31" s="16"/>
      <c r="B31" s="18"/>
      <c r="C31" s="18"/>
      <c r="D31" s="18"/>
      <c r="E31" s="18"/>
      <c r="F31" s="18"/>
      <c r="G31" s="18"/>
      <c r="H31" s="18"/>
      <c r="I31" s="18"/>
      <c r="J31" s="18"/>
      <c r="K31" s="18"/>
      <c r="L31" s="18"/>
      <c r="M31" s="18"/>
      <c r="N31" s="18"/>
      <c r="O31" s="18"/>
      <c r="P31" s="18"/>
      <c r="Q31" s="18"/>
    </row>
    <row r="32" spans="1:17" ht="15.75" customHeight="1" x14ac:dyDescent="0.2">
      <c r="N32" s="38"/>
      <c r="O32" s="38"/>
      <c r="P32" s="38"/>
      <c r="Q32" s="38"/>
    </row>
    <row r="33" spans="1:1" ht="12.75" x14ac:dyDescent="0.2">
      <c r="A33" s="1" t="s">
        <v>43</v>
      </c>
    </row>
    <row r="34" spans="1:1" ht="12.75" x14ac:dyDescent="0.2">
      <c r="A34" s="2" t="s">
        <v>40</v>
      </c>
    </row>
    <row r="35" spans="1:1" ht="12.75" x14ac:dyDescent="0.2">
      <c r="A35" s="2" t="s">
        <v>41</v>
      </c>
    </row>
    <row r="36" spans="1:1" ht="12.75" x14ac:dyDescent="0.2">
      <c r="A36"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Milestone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2020-11-01T18:16:25Z</dcterms:modified>
</cp:coreProperties>
</file>