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M:\Application\Model One\Networks\TM1_2015_Base_Network\hwy\"/>
    </mc:Choice>
  </mc:AlternateContent>
  <xr:revisionPtr revIDLastSave="0" documentId="13_ncr:1_{30D5821C-5415-44C2-A82D-6380F393C617}" xr6:coauthVersionLast="43" xr6:coauthVersionMax="43" xr10:uidLastSave="{00000000-0000-0000-0000-000000000000}"/>
  <bookViews>
    <workbookView xWindow="2745" yWindow="1020" windowWidth="26640" windowHeight="12825" tabRatio="858" activeTab="4" xr2:uid="{00000000-000D-0000-FFFF-FFFF00000000}"/>
  </bookViews>
  <sheets>
    <sheet name=" tolls 2010 NOT USED" sheetId="1" r:id="rId1"/>
    <sheet name=" 2010 input NOT USED" sheetId="6" r:id="rId2"/>
    <sheet name="tolls 2015 (wsp) NOT USED" sheetId="9" r:id="rId3"/>
    <sheet name="tolls 2015" sheetId="4" r:id="rId4"/>
    <sheet name="2015 input" sheetId="7" r:id="rId5"/>
    <sheet name=" 2018 input NOT USED" sheetId="12" r:id="rId6"/>
    <sheet name="Map of 4 express lanes" sheetId="10" r:id="rId7"/>
    <sheet name="Background SR-237" sheetId="11" r:id="rId8"/>
    <sheet name="Background I-580" sheetId="3" r:id="rId9"/>
    <sheet name="Background I-680 Sunnol" sheetId="2" r:id="rId10"/>
    <sheet name="Background I-680 CC" sheetId="5" r:id="rId11"/>
    <sheet name="data from ACTC" sheetId="13" r:id="rId12"/>
  </sheets>
  <definedNames>
    <definedName name="CPI_2015_to_2000">'tolls 2015'!$B$31</definedName>
    <definedName name="CPI_2015_to_2010" localSheetId="2">'tolls 2015 (wsp) NOT USED'!$C$47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7" l="1"/>
  <c r="H3" i="7"/>
  <c r="I3" i="7"/>
  <c r="J3" i="7"/>
  <c r="K3" i="7"/>
  <c r="A20" i="7" l="1"/>
  <c r="A19" i="7"/>
  <c r="A18" i="7"/>
  <c r="A22" i="7"/>
  <c r="A21" i="7"/>
  <c r="C22" i="7" l="1"/>
  <c r="B22" i="7" s="1"/>
  <c r="C21" i="7"/>
  <c r="B21" i="7" s="1"/>
  <c r="V21" i="7"/>
  <c r="W21" i="7"/>
  <c r="V22" i="7"/>
  <c r="W22" i="7"/>
  <c r="X22" i="7"/>
  <c r="Y22" i="7"/>
  <c r="Z22" i="7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H27" i="4"/>
  <c r="I27" i="4"/>
  <c r="X21" i="7" s="1"/>
  <c r="J27" i="4"/>
  <c r="Y21" i="7" s="1"/>
  <c r="K27" i="4"/>
  <c r="Z21" i="7" s="1"/>
  <c r="L27" i="4"/>
  <c r="M27" i="4"/>
  <c r="N27" i="4"/>
  <c r="O27" i="4"/>
  <c r="P27" i="4"/>
  <c r="Q27" i="4"/>
  <c r="R27" i="4"/>
  <c r="S27" i="4"/>
  <c r="T27" i="4"/>
  <c r="U27" i="4"/>
  <c r="G27" i="4"/>
  <c r="N22" i="7" l="1"/>
  <c r="R21" i="7"/>
  <c r="Q22" i="7"/>
  <c r="T22" i="7"/>
  <c r="L21" i="7"/>
  <c r="P21" i="7"/>
  <c r="M21" i="7"/>
  <c r="AG22" i="7"/>
  <c r="K22" i="7"/>
  <c r="U21" i="7"/>
  <c r="P22" i="7"/>
  <c r="I22" i="7"/>
  <c r="L22" i="7"/>
  <c r="S21" i="7"/>
  <c r="O22" i="7"/>
  <c r="Q21" i="7"/>
  <c r="AF22" i="7"/>
  <c r="AI22" i="7"/>
  <c r="AJ21" i="7"/>
  <c r="AI21" i="7"/>
  <c r="AJ22" i="7"/>
  <c r="AE21" i="7"/>
  <c r="K21" i="7"/>
  <c r="AD21" i="7"/>
  <c r="J21" i="7"/>
  <c r="AF21" i="7"/>
  <c r="AH22" i="7"/>
  <c r="AC21" i="7"/>
  <c r="I21" i="7"/>
  <c r="AG21" i="7"/>
  <c r="AB21" i="7"/>
  <c r="AA21" i="7"/>
  <c r="B31" i="4"/>
  <c r="H21" i="7" s="1"/>
  <c r="S6" i="13"/>
  <c r="J21" i="4" s="1"/>
  <c r="S5" i="13"/>
  <c r="I21" i="4" s="1"/>
  <c r="S4" i="13"/>
  <c r="H21" i="4" s="1"/>
  <c r="J22" i="7" l="1"/>
  <c r="AD22" i="7"/>
  <c r="AA22" i="7"/>
  <c r="G22" i="7"/>
  <c r="AL22" i="7"/>
  <c r="T21" i="7"/>
  <c r="AM22" i="7"/>
  <c r="AK22" i="7"/>
  <c r="H22" i="7"/>
  <c r="AH21" i="7"/>
  <c r="AL21" i="7"/>
  <c r="AB22" i="7"/>
  <c r="AN22" i="7"/>
  <c r="AN21" i="7"/>
  <c r="AO22" i="7"/>
  <c r="AK21" i="7"/>
  <c r="AM21" i="7"/>
  <c r="AO21" i="7"/>
  <c r="O21" i="7"/>
  <c r="AC22" i="7"/>
  <c r="N21" i="7"/>
  <c r="R22" i="7"/>
  <c r="G21" i="7"/>
  <c r="U22" i="7"/>
  <c r="AE22" i="7"/>
  <c r="S22" i="7"/>
  <c r="M22" i="7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G35" i="12"/>
  <c r="G34" i="12"/>
  <c r="G33" i="12"/>
  <c r="G32" i="12"/>
  <c r="F35" i="12"/>
  <c r="F34" i="12"/>
  <c r="F33" i="12"/>
  <c r="F32" i="12"/>
  <c r="D32" i="12"/>
  <c r="D33" i="12"/>
  <c r="D34" i="12"/>
  <c r="D35" i="12"/>
  <c r="C33" i="12"/>
  <c r="C34" i="12"/>
  <c r="C35" i="12"/>
  <c r="C32" i="12"/>
  <c r="A35" i="12"/>
  <c r="A34" i="12"/>
  <c r="A33" i="12"/>
  <c r="A32" i="12"/>
  <c r="A20" i="12"/>
  <c r="A19" i="12"/>
  <c r="A18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D31" i="12"/>
  <c r="C31" i="12"/>
  <c r="A31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D30" i="12"/>
  <c r="C30" i="12"/>
  <c r="A30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D29" i="12"/>
  <c r="C29" i="12"/>
  <c r="A29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D28" i="12"/>
  <c r="C28" i="12"/>
  <c r="A28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D27" i="12"/>
  <c r="C27" i="12"/>
  <c r="A27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D26" i="12"/>
  <c r="C26" i="12"/>
  <c r="A26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D25" i="12"/>
  <c r="C25" i="12"/>
  <c r="A25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D24" i="12"/>
  <c r="C24" i="12"/>
  <c r="A24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D23" i="12"/>
  <c r="C23" i="12"/>
  <c r="A23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D22" i="12"/>
  <c r="C22" i="12"/>
  <c r="A22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D21" i="12"/>
  <c r="C21" i="12"/>
  <c r="A21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D20" i="12"/>
  <c r="C20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D19" i="12"/>
  <c r="C19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D18" i="12"/>
  <c r="C18" i="12"/>
  <c r="AK17" i="12"/>
  <c r="AL17" i="12" s="1"/>
  <c r="AF17" i="12"/>
  <c r="AA17" i="12"/>
  <c r="AE17" i="12" s="1"/>
  <c r="V17" i="12"/>
  <c r="X17" i="12" s="1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D17" i="12"/>
  <c r="C17" i="12"/>
  <c r="A17" i="12"/>
  <c r="AK16" i="12"/>
  <c r="AL16" i="12" s="1"/>
  <c r="AF16" i="12"/>
  <c r="AH16" i="12" s="1"/>
  <c r="AA16" i="12"/>
  <c r="AE16" i="12" s="1"/>
  <c r="V16" i="12"/>
  <c r="Z16" i="12" s="1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D16" i="12"/>
  <c r="C16" i="12"/>
  <c r="A16" i="12"/>
  <c r="AK15" i="12"/>
  <c r="AO15" i="12" s="1"/>
  <c r="AF15" i="12"/>
  <c r="AA15" i="12"/>
  <c r="V15" i="12"/>
  <c r="Z15" i="12" s="1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D15" i="12"/>
  <c r="C15" i="12"/>
  <c r="A15" i="12"/>
  <c r="AK14" i="12"/>
  <c r="AF14" i="12"/>
  <c r="AH14" i="12" s="1"/>
  <c r="AA14" i="12"/>
  <c r="AE14" i="12" s="1"/>
  <c r="V14" i="12"/>
  <c r="X14" i="12" s="1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D14" i="12"/>
  <c r="C14" i="12"/>
  <c r="A14" i="12"/>
  <c r="AK13" i="12"/>
  <c r="AL13" i="12" s="1"/>
  <c r="AF13" i="12"/>
  <c r="AH13" i="12" s="1"/>
  <c r="AA13" i="12"/>
  <c r="AB13" i="12" s="1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D13" i="12"/>
  <c r="C13" i="12"/>
  <c r="A13" i="12"/>
  <c r="AK12" i="12"/>
  <c r="AL12" i="12" s="1"/>
  <c r="AF12" i="12"/>
  <c r="AH12" i="12" s="1"/>
  <c r="AA12" i="12"/>
  <c r="AD12" i="12" s="1"/>
  <c r="V12" i="12"/>
  <c r="Z12" i="12" s="1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D12" i="12"/>
  <c r="C12" i="12"/>
  <c r="A12" i="12"/>
  <c r="AK11" i="12"/>
  <c r="AL11" i="12" s="1"/>
  <c r="AF11" i="12"/>
  <c r="AH11" i="12" s="1"/>
  <c r="AA11" i="12"/>
  <c r="AE11" i="12" s="1"/>
  <c r="V11" i="12"/>
  <c r="Z11" i="12" s="1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D11" i="12"/>
  <c r="C11" i="12"/>
  <c r="A11" i="12"/>
  <c r="AK10" i="12"/>
  <c r="AF10" i="12"/>
  <c r="AH10" i="12" s="1"/>
  <c r="AA10" i="12"/>
  <c r="AB10" i="12" s="1"/>
  <c r="V10" i="12"/>
  <c r="X10" i="12" s="1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D10" i="12"/>
  <c r="C10" i="12"/>
  <c r="A10" i="12"/>
  <c r="AK9" i="12"/>
  <c r="AF9" i="12"/>
  <c r="AH9" i="12" s="1"/>
  <c r="AA9" i="12"/>
  <c r="AE9" i="12" s="1"/>
  <c r="V9" i="12"/>
  <c r="Z9" i="12" s="1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D9" i="12"/>
  <c r="C9" i="12"/>
  <c r="A9" i="12"/>
  <c r="AK8" i="12"/>
  <c r="AL8" i="12" s="1"/>
  <c r="AF8" i="12"/>
  <c r="AH8" i="12" s="1"/>
  <c r="AA8" i="12"/>
  <c r="AB8" i="12" s="1"/>
  <c r="V8" i="12"/>
  <c r="X8" i="12" s="1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D8" i="12"/>
  <c r="C8" i="12"/>
  <c r="A8" i="12"/>
  <c r="AK7" i="12"/>
  <c r="AF7" i="12"/>
  <c r="AH7" i="12" s="1"/>
  <c r="AA7" i="12"/>
  <c r="AE7" i="12" s="1"/>
  <c r="V7" i="12"/>
  <c r="Z7" i="12" s="1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D7" i="12"/>
  <c r="C7" i="12"/>
  <c r="A7" i="12"/>
  <c r="AK6" i="12"/>
  <c r="AL6" i="12" s="1"/>
  <c r="AF6" i="12"/>
  <c r="AH6" i="12" s="1"/>
  <c r="AA6" i="12"/>
  <c r="AB6" i="12" s="1"/>
  <c r="V6" i="12"/>
  <c r="X6" i="12" s="1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D6" i="12"/>
  <c r="C6" i="12"/>
  <c r="A6" i="12"/>
  <c r="AK5" i="12"/>
  <c r="AF5" i="12"/>
  <c r="AH5" i="12" s="1"/>
  <c r="AA5" i="12"/>
  <c r="AE5" i="12" s="1"/>
  <c r="V5" i="12"/>
  <c r="Z5" i="12" s="1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D5" i="12"/>
  <c r="C5" i="12"/>
  <c r="A5" i="12"/>
  <c r="AK4" i="12"/>
  <c r="AL4" i="12" s="1"/>
  <c r="AF4" i="12"/>
  <c r="AH4" i="12" s="1"/>
  <c r="AA4" i="12"/>
  <c r="AB4" i="12" s="1"/>
  <c r="V4" i="12"/>
  <c r="X4" i="12" s="1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D4" i="12"/>
  <c r="C4" i="12"/>
  <c r="A4" i="12"/>
  <c r="AK3" i="12"/>
  <c r="AF3" i="12"/>
  <c r="AH3" i="12" s="1"/>
  <c r="AA3" i="12"/>
  <c r="AE3" i="12" s="1"/>
  <c r="V3" i="12"/>
  <c r="Z3" i="12" s="1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D3" i="12"/>
  <c r="C3" i="12"/>
  <c r="A3" i="12"/>
  <c r="AK2" i="12"/>
  <c r="AL2" i="12" s="1"/>
  <c r="AF2" i="12"/>
  <c r="AH2" i="12" s="1"/>
  <c r="AA2" i="12"/>
  <c r="AB2" i="12" s="1"/>
  <c r="V2" i="12"/>
  <c r="X2" i="12" s="1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D2" i="12"/>
  <c r="C2" i="12"/>
  <c r="A2" i="12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C18" i="7"/>
  <c r="D18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C20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C19" i="7"/>
  <c r="C2" i="7"/>
  <c r="D2" i="7"/>
  <c r="F2" i="7"/>
  <c r="AA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7" i="7"/>
  <c r="AD17" i="7" s="1"/>
  <c r="AK16" i="7"/>
  <c r="AO16" i="7" s="1"/>
  <c r="AF16" i="7"/>
  <c r="AJ16" i="7" s="1"/>
  <c r="AA16" i="7"/>
  <c r="AB16" i="7" s="1"/>
  <c r="AK15" i="7"/>
  <c r="AL15" i="7" s="1"/>
  <c r="AF15" i="7"/>
  <c r="AJ15" i="7" s="1"/>
  <c r="AA15" i="7"/>
  <c r="AC15" i="7" s="1"/>
  <c r="AK14" i="7"/>
  <c r="AF14" i="7"/>
  <c r="AH14" i="7" s="1"/>
  <c r="AA14" i="7"/>
  <c r="AE14" i="7" s="1"/>
  <c r="AK13" i="7"/>
  <c r="AM13" i="7" s="1"/>
  <c r="AF13" i="7"/>
  <c r="AJ13" i="7" s="1"/>
  <c r="AA13" i="7"/>
  <c r="AC13" i="7" s="1"/>
  <c r="AK12" i="7"/>
  <c r="AL12" i="7" s="1"/>
  <c r="AF12" i="7"/>
  <c r="AH12" i="7" s="1"/>
  <c r="AA12" i="7"/>
  <c r="AE12" i="7" s="1"/>
  <c r="AK11" i="7"/>
  <c r="AF11" i="7"/>
  <c r="AI11" i="7" s="1"/>
  <c r="AA11" i="7"/>
  <c r="AK10" i="7"/>
  <c r="AL10" i="7" s="1"/>
  <c r="AF10" i="7"/>
  <c r="AH10" i="7" s="1"/>
  <c r="AA10" i="7"/>
  <c r="AE10" i="7" s="1"/>
  <c r="AK9" i="7"/>
  <c r="AM9" i="7" s="1"/>
  <c r="AF9" i="7"/>
  <c r="AG9" i="7" s="1"/>
  <c r="AA9" i="7"/>
  <c r="AC9" i="7" s="1"/>
  <c r="AK8" i="7"/>
  <c r="AF8" i="7"/>
  <c r="AG8" i="7" s="1"/>
  <c r="AA8" i="7"/>
  <c r="AK7" i="7"/>
  <c r="AM7" i="7" s="1"/>
  <c r="AF7" i="7"/>
  <c r="AG7" i="7" s="1"/>
  <c r="AA7" i="7"/>
  <c r="AB7" i="7" s="1"/>
  <c r="AK6" i="7"/>
  <c r="AO6" i="7" s="1"/>
  <c r="AF6" i="7"/>
  <c r="AH6" i="7" s="1"/>
  <c r="AA6" i="7"/>
  <c r="AE6" i="7" s="1"/>
  <c r="AK5" i="7"/>
  <c r="AM5" i="7" s="1"/>
  <c r="AF5" i="7"/>
  <c r="AJ5" i="7" s="1"/>
  <c r="AA5" i="7"/>
  <c r="AB5" i="7" s="1"/>
  <c r="AK4" i="7"/>
  <c r="AM4" i="7" s="1"/>
  <c r="AF4" i="7"/>
  <c r="AH4" i="7" s="1"/>
  <c r="AA4" i="7"/>
  <c r="AE4" i="7" s="1"/>
  <c r="AK3" i="7"/>
  <c r="AL3" i="7" s="1"/>
  <c r="AF3" i="7"/>
  <c r="AJ3" i="7" s="1"/>
  <c r="AA3" i="7"/>
  <c r="AC3" i="7" s="1"/>
  <c r="AK2" i="7"/>
  <c r="AO2" i="7" s="1"/>
  <c r="AF2" i="7"/>
  <c r="AJ2" i="7" s="1"/>
  <c r="AA2" i="7"/>
  <c r="AE2" i="7" s="1"/>
  <c r="V2" i="7"/>
  <c r="Z2" i="7" s="1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U3" i="7"/>
  <c r="T3" i="7"/>
  <c r="S3" i="7"/>
  <c r="R3" i="7"/>
  <c r="Q3" i="7"/>
  <c r="P3" i="7"/>
  <c r="O3" i="7"/>
  <c r="N3" i="7"/>
  <c r="M3" i="7"/>
  <c r="L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2" i="7"/>
  <c r="Z18" i="7"/>
  <c r="Y18" i="7"/>
  <c r="X18" i="7"/>
  <c r="W18" i="7"/>
  <c r="V18" i="7"/>
  <c r="AK17" i="7"/>
  <c r="AL17" i="7" s="1"/>
  <c r="AF17" i="7"/>
  <c r="AJ17" i="7" s="1"/>
  <c r="V17" i="7"/>
  <c r="Z17" i="7" s="1"/>
  <c r="F17" i="7"/>
  <c r="D17" i="7"/>
  <c r="C17" i="7"/>
  <c r="A17" i="7"/>
  <c r="V16" i="7"/>
  <c r="Z16" i="7" s="1"/>
  <c r="F16" i="7"/>
  <c r="D16" i="7"/>
  <c r="C16" i="7"/>
  <c r="A16" i="7"/>
  <c r="V15" i="7"/>
  <c r="Z15" i="7" s="1"/>
  <c r="F15" i="7"/>
  <c r="D15" i="7"/>
  <c r="C15" i="7"/>
  <c r="A15" i="7"/>
  <c r="V14" i="7"/>
  <c r="Z14" i="7" s="1"/>
  <c r="F14" i="7"/>
  <c r="D14" i="7"/>
  <c r="C14" i="7"/>
  <c r="A14" i="7"/>
  <c r="V13" i="7"/>
  <c r="Y13" i="7" s="1"/>
  <c r="F13" i="7"/>
  <c r="D13" i="7"/>
  <c r="C13" i="7"/>
  <c r="A13" i="7"/>
  <c r="V12" i="7"/>
  <c r="X12" i="7" s="1"/>
  <c r="F12" i="7"/>
  <c r="D12" i="7"/>
  <c r="C12" i="7"/>
  <c r="A12" i="7"/>
  <c r="V11" i="7"/>
  <c r="X11" i="7" s="1"/>
  <c r="F11" i="7"/>
  <c r="D11" i="7"/>
  <c r="C11" i="7"/>
  <c r="A11" i="7"/>
  <c r="V10" i="7"/>
  <c r="Z10" i="7" s="1"/>
  <c r="F10" i="7"/>
  <c r="D10" i="7"/>
  <c r="C10" i="7"/>
  <c r="A10" i="7"/>
  <c r="V9" i="7"/>
  <c r="Z9" i="7" s="1"/>
  <c r="F9" i="7"/>
  <c r="D9" i="7"/>
  <c r="C9" i="7"/>
  <c r="A9" i="7"/>
  <c r="V8" i="7"/>
  <c r="Z8" i="7" s="1"/>
  <c r="F8" i="7"/>
  <c r="D8" i="7"/>
  <c r="C8" i="7"/>
  <c r="A8" i="7"/>
  <c r="V7" i="7"/>
  <c r="Z7" i="7" s="1"/>
  <c r="F7" i="7"/>
  <c r="D7" i="7"/>
  <c r="C7" i="7"/>
  <c r="A7" i="7"/>
  <c r="V6" i="7"/>
  <c r="Z6" i="7" s="1"/>
  <c r="F6" i="7"/>
  <c r="D6" i="7"/>
  <c r="C6" i="7"/>
  <c r="A6" i="7"/>
  <c r="V5" i="7"/>
  <c r="Y5" i="7" s="1"/>
  <c r="F5" i="7"/>
  <c r="D5" i="7"/>
  <c r="C5" i="7"/>
  <c r="A5" i="7"/>
  <c r="V4" i="7"/>
  <c r="X4" i="7" s="1"/>
  <c r="F4" i="7"/>
  <c r="D4" i="7"/>
  <c r="C4" i="7"/>
  <c r="A4" i="7"/>
  <c r="V3" i="7"/>
  <c r="W3" i="7" s="1"/>
  <c r="F3" i="7"/>
  <c r="D3" i="7"/>
  <c r="C3" i="7"/>
  <c r="A3" i="7"/>
  <c r="A2" i="7"/>
  <c r="AO20" i="6"/>
  <c r="AN20" i="6"/>
  <c r="AM20" i="6"/>
  <c r="AL20" i="6"/>
  <c r="AO19" i="6"/>
  <c r="AN19" i="6"/>
  <c r="AM19" i="6"/>
  <c r="AL19" i="6"/>
  <c r="AO18" i="6"/>
  <c r="AN18" i="6"/>
  <c r="AM18" i="6"/>
  <c r="AL18" i="6"/>
  <c r="AK20" i="6"/>
  <c r="AK19" i="6"/>
  <c r="AK18" i="6"/>
  <c r="AK17" i="6"/>
  <c r="AL17" i="6" s="1"/>
  <c r="AO17" i="6"/>
  <c r="AN17" i="6"/>
  <c r="AM17" i="6"/>
  <c r="AK16" i="6"/>
  <c r="AL16" i="6" s="1"/>
  <c r="AK15" i="6"/>
  <c r="AL15" i="6" s="1"/>
  <c r="AK14" i="6"/>
  <c r="AN14" i="6" s="1"/>
  <c r="AM14" i="6"/>
  <c r="AL14" i="6"/>
  <c r="AK13" i="6"/>
  <c r="AO13" i="6" s="1"/>
  <c r="AK11" i="6"/>
  <c r="AO11" i="6" s="1"/>
  <c r="AM11" i="6"/>
  <c r="AK10" i="6"/>
  <c r="AO10" i="6" s="1"/>
  <c r="AK9" i="6"/>
  <c r="AO9" i="6" s="1"/>
  <c r="AM9" i="6"/>
  <c r="AK8" i="6"/>
  <c r="AO8" i="6" s="1"/>
  <c r="AK7" i="6"/>
  <c r="AM7" i="6" s="1"/>
  <c r="AO7" i="6"/>
  <c r="AK6" i="6"/>
  <c r="AN6" i="6" s="1"/>
  <c r="AL6" i="6"/>
  <c r="AK5" i="6"/>
  <c r="AN5" i="6" s="1"/>
  <c r="AO5" i="6"/>
  <c r="AK4" i="6"/>
  <c r="AO4" i="6" s="1"/>
  <c r="AK3" i="6"/>
  <c r="AO3" i="6" s="1"/>
  <c r="AL3" i="6"/>
  <c r="AK2" i="6"/>
  <c r="AN2" i="6" s="1"/>
  <c r="AO2" i="6"/>
  <c r="AM2" i="6"/>
  <c r="AL2" i="6"/>
  <c r="AJ20" i="6"/>
  <c r="AI20" i="6"/>
  <c r="AH20" i="6"/>
  <c r="AG20" i="6"/>
  <c r="AJ19" i="6"/>
  <c r="AI19" i="6"/>
  <c r="AH19" i="6"/>
  <c r="AG19" i="6"/>
  <c r="AJ18" i="6"/>
  <c r="AI18" i="6"/>
  <c r="AH18" i="6"/>
  <c r="AG18" i="6"/>
  <c r="AF20" i="6"/>
  <c r="AF19" i="6"/>
  <c r="AF18" i="6"/>
  <c r="AE20" i="6"/>
  <c r="AD20" i="6"/>
  <c r="AC20" i="6"/>
  <c r="AB20" i="6"/>
  <c r="AE19" i="6"/>
  <c r="AD19" i="6"/>
  <c r="AC19" i="6"/>
  <c r="AB19" i="6"/>
  <c r="AE18" i="6"/>
  <c r="AD18" i="6"/>
  <c r="AC18" i="6"/>
  <c r="AB18" i="6"/>
  <c r="AA20" i="6"/>
  <c r="AA19" i="6"/>
  <c r="AA18" i="6"/>
  <c r="Z20" i="6"/>
  <c r="Y20" i="6"/>
  <c r="X20" i="6"/>
  <c r="W20" i="6"/>
  <c r="Z19" i="6"/>
  <c r="Y19" i="6"/>
  <c r="X19" i="6"/>
  <c r="W19" i="6"/>
  <c r="Z18" i="6"/>
  <c r="Y18" i="6"/>
  <c r="X18" i="6"/>
  <c r="W18" i="6"/>
  <c r="V20" i="6"/>
  <c r="V19" i="6"/>
  <c r="V18" i="6"/>
  <c r="AF17" i="6"/>
  <c r="AJ17" i="6" s="1"/>
  <c r="AF16" i="6"/>
  <c r="AG16" i="6" s="1"/>
  <c r="AJ16" i="6"/>
  <c r="AI16" i="6"/>
  <c r="AH16" i="6"/>
  <c r="AF15" i="6"/>
  <c r="AJ15" i="6" s="1"/>
  <c r="AF14" i="6"/>
  <c r="AG14" i="6" s="1"/>
  <c r="AI14" i="6"/>
  <c r="AF13" i="6"/>
  <c r="AH13" i="6" s="1"/>
  <c r="AG13" i="6"/>
  <c r="AF11" i="6"/>
  <c r="AJ11" i="6" s="1"/>
  <c r="AI11" i="6"/>
  <c r="AF10" i="6"/>
  <c r="AH10" i="6" s="1"/>
  <c r="AF9" i="6"/>
  <c r="AJ9" i="6" s="1"/>
  <c r="AF8" i="6"/>
  <c r="AJ8" i="6" s="1"/>
  <c r="AG8" i="6"/>
  <c r="AF7" i="6"/>
  <c r="AG7" i="6" s="1"/>
  <c r="AJ7" i="6"/>
  <c r="AF6" i="6"/>
  <c r="AJ6" i="6" s="1"/>
  <c r="AF5" i="6"/>
  <c r="AJ5" i="6" s="1"/>
  <c r="AH5" i="6"/>
  <c r="AF4" i="6"/>
  <c r="AH4" i="6"/>
  <c r="AF3" i="6"/>
  <c r="AG3" i="6" s="1"/>
  <c r="AF2" i="6"/>
  <c r="AG2" i="6" s="1"/>
  <c r="AJ2" i="6"/>
  <c r="AI2" i="6"/>
  <c r="AA17" i="6"/>
  <c r="AB17" i="6" s="1"/>
  <c r="AA16" i="6"/>
  <c r="AD16" i="6" s="1"/>
  <c r="AE16" i="6"/>
  <c r="AC16" i="6"/>
  <c r="AB16" i="6"/>
  <c r="AA15" i="6"/>
  <c r="AC15" i="6" s="1"/>
  <c r="AA14" i="6"/>
  <c r="AE14" i="6" s="1"/>
  <c r="AA13" i="6"/>
  <c r="AE13" i="6" s="1"/>
  <c r="AA12" i="6"/>
  <c r="AB12" i="6" s="1"/>
  <c r="AC12" i="6"/>
  <c r="AA11" i="6"/>
  <c r="AC11" i="6" s="1"/>
  <c r="AE11" i="6"/>
  <c r="AD11" i="6"/>
  <c r="AA10" i="6"/>
  <c r="AE10" i="6" s="1"/>
  <c r="AA9" i="6"/>
  <c r="AB9" i="6" s="1"/>
  <c r="AE9" i="6"/>
  <c r="AA8" i="6"/>
  <c r="AE8" i="6" s="1"/>
  <c r="AD8" i="6"/>
  <c r="AC8" i="6"/>
  <c r="AB8" i="6"/>
  <c r="AA7" i="6"/>
  <c r="AC7" i="6" s="1"/>
  <c r="AA6" i="6"/>
  <c r="AE6" i="6" s="1"/>
  <c r="AA5" i="6"/>
  <c r="AD5" i="6" s="1"/>
  <c r="AE5" i="6"/>
  <c r="AA4" i="6"/>
  <c r="AC4" i="6" s="1"/>
  <c r="AA3" i="6"/>
  <c r="AB3" i="6" s="1"/>
  <c r="AE3" i="6"/>
  <c r="AD3" i="6"/>
  <c r="AA2" i="6"/>
  <c r="AE2" i="6" s="1"/>
  <c r="V17" i="6"/>
  <c r="Y17" i="6" s="1"/>
  <c r="V16" i="6"/>
  <c r="Y16" i="6" s="1"/>
  <c r="Z16" i="6"/>
  <c r="X16" i="6"/>
  <c r="W16" i="6"/>
  <c r="V15" i="6"/>
  <c r="Y15" i="6" s="1"/>
  <c r="V14" i="6"/>
  <c r="X14" i="6"/>
  <c r="V13" i="6"/>
  <c r="Z13" i="6" s="1"/>
  <c r="V12" i="6"/>
  <c r="W12" i="6" s="1"/>
  <c r="V11" i="6"/>
  <c r="X11" i="6" s="1"/>
  <c r="W11" i="6"/>
  <c r="V10" i="6"/>
  <c r="X10" i="6" s="1"/>
  <c r="V9" i="6"/>
  <c r="Y9" i="6" s="1"/>
  <c r="V8" i="6"/>
  <c r="Z8" i="6" s="1"/>
  <c r="W8" i="6"/>
  <c r="V7" i="6"/>
  <c r="Z7" i="6" s="1"/>
  <c r="X7" i="6"/>
  <c r="V6" i="6"/>
  <c r="X6" i="6" s="1"/>
  <c r="V5" i="6"/>
  <c r="Z5" i="6" s="1"/>
  <c r="V4" i="6"/>
  <c r="W4" i="6" s="1"/>
  <c r="Z4" i="6"/>
  <c r="V3" i="6"/>
  <c r="X3" i="6" s="1"/>
  <c r="V2" i="6"/>
  <c r="Z2" i="6"/>
  <c r="Y2" i="6"/>
  <c r="X2" i="6"/>
  <c r="W2" i="6"/>
  <c r="C17" i="6"/>
  <c r="D17" i="6"/>
  <c r="F17" i="6"/>
  <c r="C16" i="6"/>
  <c r="D16" i="6"/>
  <c r="F16" i="6"/>
  <c r="B16" i="6"/>
  <c r="C15" i="6"/>
  <c r="D15" i="6"/>
  <c r="B15" i="6" s="1"/>
  <c r="F15" i="6"/>
  <c r="C14" i="6"/>
  <c r="B14" i="6" s="1"/>
  <c r="D14" i="6"/>
  <c r="F14" i="6"/>
  <c r="C13" i="6"/>
  <c r="B13" i="6" s="1"/>
  <c r="D13" i="6"/>
  <c r="F13" i="6"/>
  <c r="C12" i="6"/>
  <c r="D12" i="6"/>
  <c r="F12" i="6"/>
  <c r="C11" i="6"/>
  <c r="B11" i="6" s="1"/>
  <c r="D11" i="6"/>
  <c r="F11" i="6"/>
  <c r="C10" i="6"/>
  <c r="D10" i="6"/>
  <c r="F10" i="6"/>
  <c r="C9" i="6"/>
  <c r="D9" i="6"/>
  <c r="F9" i="6"/>
  <c r="C8" i="6"/>
  <c r="D8" i="6"/>
  <c r="F8" i="6"/>
  <c r="B8" i="6"/>
  <c r="C7" i="6"/>
  <c r="D7" i="6"/>
  <c r="F7" i="6"/>
  <c r="C6" i="6"/>
  <c r="D6" i="6"/>
  <c r="F6" i="6"/>
  <c r="B6" i="6" s="1"/>
  <c r="C5" i="6"/>
  <c r="D5" i="6"/>
  <c r="B5" i="6" s="1"/>
  <c r="F5" i="6"/>
  <c r="C4" i="6"/>
  <c r="D4" i="6"/>
  <c r="F4" i="6"/>
  <c r="C3" i="6"/>
  <c r="B3" i="6" s="1"/>
  <c r="D3" i="6"/>
  <c r="F3" i="6"/>
  <c r="C2" i="6"/>
  <c r="D2" i="6"/>
  <c r="F2" i="6"/>
  <c r="C20" i="6"/>
  <c r="B20" i="6" s="1"/>
  <c r="D20" i="6"/>
  <c r="F20" i="6"/>
  <c r="C19" i="6"/>
  <c r="D19" i="6"/>
  <c r="B19" i="6" s="1"/>
  <c r="F19" i="6"/>
  <c r="C18" i="6"/>
  <c r="D18" i="6"/>
  <c r="F18" i="6"/>
  <c r="AM16" i="6"/>
  <c r="AM5" i="6"/>
  <c r="AL10" i="6"/>
  <c r="AN16" i="6"/>
  <c r="AL7" i="6"/>
  <c r="AM10" i="6"/>
  <c r="AO16" i="6"/>
  <c r="AL4" i="6"/>
  <c r="AN10" i="6"/>
  <c r="AM4" i="6"/>
  <c r="AL9" i="6"/>
  <c r="AN15" i="6"/>
  <c r="AG4" i="6"/>
  <c r="AH7" i="6"/>
  <c r="AH15" i="6"/>
  <c r="AG17" i="6"/>
  <c r="AI4" i="6"/>
  <c r="AG6" i="6"/>
  <c r="AH9" i="6"/>
  <c r="AH17" i="6"/>
  <c r="AJ4" i="6"/>
  <c r="AH6" i="6"/>
  <c r="AI9" i="6"/>
  <c r="AG11" i="6"/>
  <c r="AI17" i="6"/>
  <c r="AG15" i="6"/>
  <c r="AG9" i="6"/>
  <c r="AI15" i="6"/>
  <c r="AB4" i="6"/>
  <c r="AD4" i="6"/>
  <c r="AC9" i="6"/>
  <c r="AD12" i="6"/>
  <c r="AB14" i="6"/>
  <c r="AE4" i="6"/>
  <c r="AC6" i="6"/>
  <c r="AD9" i="6"/>
  <c r="AB11" i="6"/>
  <c r="AE12" i="6"/>
  <c r="AC14" i="6"/>
  <c r="AC10" i="6"/>
  <c r="AD10" i="6"/>
  <c r="Z9" i="6"/>
  <c r="Y14" i="6"/>
  <c r="Z17" i="6"/>
  <c r="Y3" i="6"/>
  <c r="Y11" i="6"/>
  <c r="W13" i="6"/>
  <c r="Z14" i="6"/>
  <c r="X4" i="6"/>
  <c r="W17" i="6"/>
  <c r="Y4" i="6"/>
  <c r="W14" i="6"/>
  <c r="X17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3" i="6"/>
  <c r="G2" i="6"/>
  <c r="AA14" i="1"/>
  <c r="Z14" i="1"/>
  <c r="Y14" i="1"/>
  <c r="AK12" i="6" s="1"/>
  <c r="X14" i="1"/>
  <c r="W14" i="1"/>
  <c r="AF12" i="6" s="1"/>
  <c r="AM6" i="6" l="1"/>
  <c r="AO14" i="6"/>
  <c r="Y6" i="6"/>
  <c r="AI7" i="6"/>
  <c r="B10" i="6"/>
  <c r="AH8" i="6"/>
  <c r="AL5" i="6"/>
  <c r="B4" i="6"/>
  <c r="AI8" i="6"/>
  <c r="AO6" i="6"/>
  <c r="AD15" i="6"/>
  <c r="AL13" i="6"/>
  <c r="AB6" i="6"/>
  <c r="AC2" i="6"/>
  <c r="AE17" i="6"/>
  <c r="AO15" i="6"/>
  <c r="AB15" i="6"/>
  <c r="B18" i="6"/>
  <c r="B17" i="6"/>
  <c r="Y10" i="6"/>
  <c r="AC3" i="6"/>
  <c r="AH2" i="6"/>
  <c r="AJ10" i="6"/>
  <c r="AM15" i="6"/>
  <c r="W6" i="6"/>
  <c r="AB10" i="6"/>
  <c r="B12" i="6"/>
  <c r="AN9" i="6"/>
  <c r="AB7" i="6"/>
  <c r="X13" i="6"/>
  <c r="Z11" i="6"/>
  <c r="B7" i="6"/>
  <c r="Y13" i="6"/>
  <c r="AB5" i="6"/>
  <c r="AI13" i="6"/>
  <c r="AN13" i="6"/>
  <c r="AC5" i="6"/>
  <c r="AB13" i="6"/>
  <c r="AG5" i="6"/>
  <c r="AJ13" i="6"/>
  <c r="AL11" i="6"/>
  <c r="B9" i="6"/>
  <c r="B2" i="6"/>
  <c r="AD14" i="6"/>
  <c r="AI5" i="6"/>
  <c r="AN11" i="6"/>
  <c r="Z6" i="6"/>
  <c r="X5" i="6"/>
  <c r="AD6" i="6"/>
  <c r="AN4" i="6"/>
  <c r="W5" i="6"/>
  <c r="AE15" i="6"/>
  <c r="Y5" i="6"/>
  <c r="Z15" i="6"/>
  <c r="AM13" i="6"/>
  <c r="B34" i="12"/>
  <c r="B21" i="12"/>
  <c r="AI12" i="6"/>
  <c r="AH12" i="6"/>
  <c r="AJ12" i="6"/>
  <c r="AG12" i="6"/>
  <c r="AL12" i="6"/>
  <c r="AO12" i="6"/>
  <c r="AN12" i="6"/>
  <c r="AM12" i="6"/>
  <c r="Z3" i="6"/>
  <c r="AD17" i="6"/>
  <c r="AI10" i="6"/>
  <c r="Z10" i="6"/>
  <c r="AJ14" i="6"/>
  <c r="AC13" i="6"/>
  <c r="AM3" i="6"/>
  <c r="AG10" i="6"/>
  <c r="AD13" i="6"/>
  <c r="AH3" i="6"/>
  <c r="AN3" i="6"/>
  <c r="B29" i="12"/>
  <c r="AD7" i="6"/>
  <c r="AI3" i="6"/>
  <c r="Z4" i="7"/>
  <c r="W15" i="12"/>
  <c r="AH14" i="6"/>
  <c r="W7" i="6"/>
  <c r="Z12" i="6"/>
  <c r="AB2" i="6"/>
  <c r="AJ3" i="6"/>
  <c r="Y9" i="7"/>
  <c r="B25" i="12"/>
  <c r="AN8" i="6"/>
  <c r="Y7" i="6"/>
  <c r="AD2" i="6"/>
  <c r="X9" i="6"/>
  <c r="AC17" i="6"/>
  <c r="AH11" i="6"/>
  <c r="W16" i="12"/>
  <c r="W9" i="6"/>
  <c r="AN7" i="6"/>
  <c r="AM8" i="6"/>
  <c r="Y8" i="6"/>
  <c r="X12" i="6"/>
  <c r="AL8" i="6"/>
  <c r="X8" i="6"/>
  <c r="Y12" i="6"/>
  <c r="AE7" i="6"/>
  <c r="W15" i="6"/>
  <c r="AG11" i="12"/>
  <c r="W3" i="6"/>
  <c r="X15" i="6"/>
  <c r="AI6" i="6"/>
  <c r="W10" i="6"/>
  <c r="W7" i="12"/>
  <c r="W16" i="7"/>
  <c r="Y5" i="12"/>
  <c r="AB6" i="7"/>
  <c r="W3" i="12"/>
  <c r="AG13" i="12"/>
  <c r="AO17" i="12"/>
  <c r="B22" i="12"/>
  <c r="B26" i="12"/>
  <c r="B30" i="12"/>
  <c r="AI4" i="7"/>
  <c r="AD14" i="7"/>
  <c r="AD15" i="7"/>
  <c r="AC14" i="12"/>
  <c r="AD17" i="12"/>
  <c r="AC14" i="7"/>
  <c r="Y11" i="7"/>
  <c r="AI2" i="7"/>
  <c r="W5" i="7"/>
  <c r="W13" i="7"/>
  <c r="AH2" i="7"/>
  <c r="W7" i="7"/>
  <c r="W15" i="7"/>
  <c r="AE3" i="7"/>
  <c r="AC10" i="7"/>
  <c r="AG12" i="7"/>
  <c r="AI16" i="7"/>
  <c r="AL2" i="7"/>
  <c r="W2" i="7"/>
  <c r="X3" i="7"/>
  <c r="X9" i="7"/>
  <c r="Y17" i="7"/>
  <c r="B3" i="7"/>
  <c r="B11" i="7"/>
  <c r="B15" i="7"/>
  <c r="AL4" i="7"/>
  <c r="AJ9" i="7"/>
  <c r="AN13" i="7"/>
  <c r="AE16" i="7"/>
  <c r="AG9" i="12"/>
  <c r="W14" i="7"/>
  <c r="AM17" i="7"/>
  <c r="AI3" i="7"/>
  <c r="AG4" i="7"/>
  <c r="AN5" i="7"/>
  <c r="AG6" i="7"/>
  <c r="AI15" i="7"/>
  <c r="AG5" i="12"/>
  <c r="W9" i="12"/>
  <c r="W17" i="12"/>
  <c r="AD2" i="7"/>
  <c r="X8" i="7"/>
  <c r="W17" i="7"/>
  <c r="AG3" i="7"/>
  <c r="AB9" i="7"/>
  <c r="AG16" i="7"/>
  <c r="AL16" i="7"/>
  <c r="W5" i="12"/>
  <c r="AB5" i="12"/>
  <c r="Y17" i="12"/>
  <c r="AB2" i="7"/>
  <c r="W8" i="7"/>
  <c r="X16" i="7"/>
  <c r="AG2" i="7"/>
  <c r="W6" i="7"/>
  <c r="W9" i="7"/>
  <c r="X17" i="7"/>
  <c r="B14" i="7"/>
  <c r="AD3" i="7"/>
  <c r="AH3" i="7"/>
  <c r="AB4" i="7"/>
  <c r="AC5" i="7"/>
  <c r="AJ7" i="7"/>
  <c r="AB13" i="7"/>
  <c r="AH15" i="7"/>
  <c r="AH16" i="7"/>
  <c r="AM16" i="7"/>
  <c r="X5" i="12"/>
  <c r="AC5" i="12"/>
  <c r="AO13" i="12"/>
  <c r="Z17" i="12"/>
  <c r="X2" i="7"/>
  <c r="Y3" i="7"/>
  <c r="X7" i="7"/>
  <c r="Z11" i="7"/>
  <c r="X15" i="7"/>
  <c r="AN17" i="7"/>
  <c r="B6" i="7"/>
  <c r="B10" i="7"/>
  <c r="AC6" i="7"/>
  <c r="X3" i="12"/>
  <c r="AB3" i="12"/>
  <c r="X7" i="12"/>
  <c r="AB7" i="12"/>
  <c r="X9" i="12"/>
  <c r="AB9" i="12"/>
  <c r="W14" i="12"/>
  <c r="X16" i="12"/>
  <c r="Y2" i="7"/>
  <c r="Z3" i="7"/>
  <c r="Y7" i="7"/>
  <c r="W11" i="7"/>
  <c r="W12" i="7"/>
  <c r="Y15" i="7"/>
  <c r="Y16" i="7"/>
  <c r="AH17" i="7"/>
  <c r="AO17" i="7"/>
  <c r="AJ4" i="7"/>
  <c r="AG5" i="7"/>
  <c r="AO5" i="7"/>
  <c r="AD6" i="7"/>
  <c r="AN9" i="7"/>
  <c r="AD10" i="7"/>
  <c r="AB12" i="7"/>
  <c r="AO13" i="7"/>
  <c r="AE15" i="7"/>
  <c r="AN16" i="7"/>
  <c r="W2" i="12"/>
  <c r="Y3" i="12"/>
  <c r="AC3" i="12"/>
  <c r="AD5" i="12"/>
  <c r="W6" i="12"/>
  <c r="Y7" i="12"/>
  <c r="AC7" i="12"/>
  <c r="W8" i="12"/>
  <c r="Y9" i="12"/>
  <c r="AC9" i="12"/>
  <c r="Y11" i="12"/>
  <c r="AC11" i="12"/>
  <c r="Y14" i="12"/>
  <c r="AD14" i="12"/>
  <c r="AL15" i="12"/>
  <c r="B16" i="12"/>
  <c r="Y16" i="12"/>
  <c r="AC16" i="12"/>
  <c r="B19" i="12"/>
  <c r="B20" i="12"/>
  <c r="B24" i="12"/>
  <c r="B28" i="12"/>
  <c r="W11" i="12"/>
  <c r="X11" i="12"/>
  <c r="AB11" i="12"/>
  <c r="AB16" i="12"/>
  <c r="W4" i="7"/>
  <c r="Y12" i="7"/>
  <c r="B4" i="7"/>
  <c r="B5" i="7"/>
  <c r="B8" i="7"/>
  <c r="B9" i="7"/>
  <c r="AO9" i="7"/>
  <c r="B19" i="7"/>
  <c r="AD3" i="12"/>
  <c r="AD7" i="12"/>
  <c r="AD9" i="12"/>
  <c r="AD11" i="12"/>
  <c r="Z14" i="12"/>
  <c r="AD16" i="12"/>
  <c r="AC17" i="12"/>
  <c r="B23" i="12"/>
  <c r="B27" i="12"/>
  <c r="B31" i="12"/>
  <c r="Z13" i="12"/>
  <c r="Y13" i="12"/>
  <c r="AE15" i="12"/>
  <c r="AC15" i="12"/>
  <c r="AB15" i="12"/>
  <c r="B7" i="7"/>
  <c r="AI7" i="7"/>
  <c r="AH7" i="7"/>
  <c r="AJ12" i="7"/>
  <c r="AI12" i="7"/>
  <c r="Z2" i="12"/>
  <c r="Y2" i="12"/>
  <c r="AO3" i="12"/>
  <c r="AL3" i="12"/>
  <c r="W4" i="12"/>
  <c r="AE4" i="12"/>
  <c r="AD4" i="12"/>
  <c r="AC4" i="12"/>
  <c r="Z6" i="12"/>
  <c r="Y6" i="12"/>
  <c r="AO7" i="12"/>
  <c r="AL7" i="12"/>
  <c r="AE8" i="12"/>
  <c r="AD8" i="12"/>
  <c r="AC8" i="12"/>
  <c r="Z10" i="12"/>
  <c r="Y10" i="12"/>
  <c r="Y12" i="12"/>
  <c r="X12" i="12"/>
  <c r="AH15" i="12"/>
  <c r="AG15" i="12"/>
  <c r="B35" i="12"/>
  <c r="AC2" i="7"/>
  <c r="Y4" i="7"/>
  <c r="Y8" i="7"/>
  <c r="W10" i="7"/>
  <c r="Z12" i="7"/>
  <c r="Z5" i="7"/>
  <c r="X5" i="7"/>
  <c r="Z13" i="7"/>
  <c r="X13" i="7"/>
  <c r="AO4" i="7"/>
  <c r="AN4" i="7"/>
  <c r="AC7" i="7"/>
  <c r="AE7" i="7"/>
  <c r="AD7" i="7"/>
  <c r="AH8" i="7"/>
  <c r="AJ8" i="7"/>
  <c r="AI8" i="7"/>
  <c r="AJ11" i="7"/>
  <c r="AH11" i="7"/>
  <c r="AG11" i="7"/>
  <c r="AO11" i="12"/>
  <c r="W13" i="12"/>
  <c r="AE13" i="12"/>
  <c r="AD13" i="12"/>
  <c r="AC13" i="12"/>
  <c r="B14" i="12"/>
  <c r="Y15" i="12"/>
  <c r="X15" i="12"/>
  <c r="AH17" i="12"/>
  <c r="AG17" i="12"/>
  <c r="AO8" i="7"/>
  <c r="AN8" i="7"/>
  <c r="AM8" i="7"/>
  <c r="AC11" i="7"/>
  <c r="AD11" i="7"/>
  <c r="AB11" i="7"/>
  <c r="AB17" i="7"/>
  <c r="AC17" i="7"/>
  <c r="AL8" i="7"/>
  <c r="AE11" i="7"/>
  <c r="AM11" i="7"/>
  <c r="AL11" i="7"/>
  <c r="AO12" i="7"/>
  <c r="AN12" i="7"/>
  <c r="AM12" i="7"/>
  <c r="AE2" i="12"/>
  <c r="AD2" i="12"/>
  <c r="AC2" i="12"/>
  <c r="AG3" i="12"/>
  <c r="Z4" i="12"/>
  <c r="Y4" i="12"/>
  <c r="AO5" i="12"/>
  <c r="AL5" i="12"/>
  <c r="AE6" i="12"/>
  <c r="AD6" i="12"/>
  <c r="AC6" i="12"/>
  <c r="AG7" i="12"/>
  <c r="Z8" i="12"/>
  <c r="Y8" i="12"/>
  <c r="AO9" i="12"/>
  <c r="AL9" i="12"/>
  <c r="W10" i="12"/>
  <c r="AE10" i="12"/>
  <c r="AD10" i="12"/>
  <c r="AC10" i="12"/>
  <c r="W12" i="12"/>
  <c r="AE12" i="12"/>
  <c r="AC12" i="12"/>
  <c r="AB12" i="12"/>
  <c r="X13" i="12"/>
  <c r="AD15" i="12"/>
  <c r="AL13" i="7"/>
  <c r="B2" i="12"/>
  <c r="B4" i="12"/>
  <c r="B6" i="12"/>
  <c r="B8" i="12"/>
  <c r="B10" i="12"/>
  <c r="B13" i="12"/>
  <c r="B12" i="7"/>
  <c r="B13" i="7"/>
  <c r="B16" i="7"/>
  <c r="B17" i="7"/>
  <c r="AB15" i="7"/>
  <c r="AB3" i="7"/>
  <c r="AL5" i="7"/>
  <c r="AL9" i="7"/>
  <c r="AB10" i="7"/>
  <c r="AB14" i="7"/>
  <c r="AG15" i="7"/>
  <c r="B2" i="7"/>
  <c r="B20" i="7"/>
  <c r="B18" i="7"/>
  <c r="B12" i="12"/>
  <c r="AB14" i="12"/>
  <c r="B15" i="12"/>
  <c r="AB17" i="12"/>
  <c r="B33" i="12"/>
  <c r="B32" i="12"/>
  <c r="AD8" i="7"/>
  <c r="AC8" i="7"/>
  <c r="AN14" i="7"/>
  <c r="AM14" i="7"/>
  <c r="AN10" i="12"/>
  <c r="AM10" i="12"/>
  <c r="AN14" i="12"/>
  <c r="AM14" i="12"/>
  <c r="AJ8" i="12"/>
  <c r="AI8" i="12"/>
  <c r="AJ10" i="12"/>
  <c r="AI10" i="12"/>
  <c r="AJ14" i="12"/>
  <c r="AI14" i="12"/>
  <c r="AJ16" i="12"/>
  <c r="AI16" i="12"/>
  <c r="AN2" i="7"/>
  <c r="Y6" i="7"/>
  <c r="Y10" i="7"/>
  <c r="Y14" i="7"/>
  <c r="AE17" i="7"/>
  <c r="AI5" i="7"/>
  <c r="AH5" i="7"/>
  <c r="AJ6" i="7"/>
  <c r="AI6" i="7"/>
  <c r="AB8" i="7"/>
  <c r="AI9" i="7"/>
  <c r="AH9" i="7"/>
  <c r="AD12" i="7"/>
  <c r="AC12" i="7"/>
  <c r="AE13" i="7"/>
  <c r="AD13" i="7"/>
  <c r="AL14" i="7"/>
  <c r="B3" i="12"/>
  <c r="AN3" i="12"/>
  <c r="AM3" i="12"/>
  <c r="B5" i="12"/>
  <c r="AN5" i="12"/>
  <c r="AM5" i="12"/>
  <c r="B7" i="12"/>
  <c r="AN7" i="12"/>
  <c r="AM7" i="12"/>
  <c r="B9" i="12"/>
  <c r="AN9" i="12"/>
  <c r="AM9" i="12"/>
  <c r="AL10" i="12"/>
  <c r="B11" i="12"/>
  <c r="AN11" i="12"/>
  <c r="AM11" i="12"/>
  <c r="AN13" i="12"/>
  <c r="AM13" i="12"/>
  <c r="AL14" i="12"/>
  <c r="AN15" i="12"/>
  <c r="AM15" i="12"/>
  <c r="B17" i="12"/>
  <c r="AN17" i="12"/>
  <c r="AM17" i="12"/>
  <c r="AO3" i="7"/>
  <c r="AN3" i="7"/>
  <c r="AN10" i="7"/>
  <c r="AM10" i="7"/>
  <c r="AO15" i="7"/>
  <c r="AN15" i="7"/>
  <c r="AN2" i="12"/>
  <c r="AM2" i="12"/>
  <c r="AN4" i="12"/>
  <c r="AM4" i="12"/>
  <c r="AN6" i="12"/>
  <c r="AM6" i="12"/>
  <c r="AN8" i="12"/>
  <c r="AM8" i="12"/>
  <c r="AN12" i="12"/>
  <c r="AM12" i="12"/>
  <c r="AN16" i="12"/>
  <c r="AM16" i="12"/>
  <c r="AM2" i="7"/>
  <c r="X6" i="7"/>
  <c r="X10" i="7"/>
  <c r="X14" i="7"/>
  <c r="AI17" i="7"/>
  <c r="AN6" i="7"/>
  <c r="AM6" i="7"/>
  <c r="AO7" i="7"/>
  <c r="AN7" i="7"/>
  <c r="AJ10" i="7"/>
  <c r="AI10" i="7"/>
  <c r="AI13" i="7"/>
  <c r="AH13" i="7"/>
  <c r="AJ14" i="7"/>
  <c r="AI14" i="7"/>
  <c r="AJ2" i="12"/>
  <c r="AI2" i="12"/>
  <c r="AJ4" i="12"/>
  <c r="AI4" i="12"/>
  <c r="AJ6" i="12"/>
  <c r="AI6" i="12"/>
  <c r="AJ12" i="12"/>
  <c r="AI12" i="12"/>
  <c r="AG17" i="7"/>
  <c r="AM3" i="7"/>
  <c r="AD4" i="7"/>
  <c r="AC4" i="7"/>
  <c r="AE5" i="7"/>
  <c r="AD5" i="7"/>
  <c r="AL6" i="7"/>
  <c r="AL7" i="7"/>
  <c r="AE8" i="7"/>
  <c r="AE9" i="7"/>
  <c r="AD9" i="7"/>
  <c r="AG10" i="7"/>
  <c r="AO10" i="7"/>
  <c r="AO11" i="7"/>
  <c r="AN11" i="7"/>
  <c r="AG13" i="7"/>
  <c r="AG14" i="7"/>
  <c r="AO14" i="7"/>
  <c r="AM15" i="7"/>
  <c r="AD16" i="7"/>
  <c r="AC16" i="7"/>
  <c r="AG2" i="12"/>
  <c r="AO2" i="12"/>
  <c r="AJ3" i="12"/>
  <c r="AI3" i="12"/>
  <c r="AG4" i="12"/>
  <c r="AO4" i="12"/>
  <c r="AJ5" i="12"/>
  <c r="AI5" i="12"/>
  <c r="AG6" i="12"/>
  <c r="AO6" i="12"/>
  <c r="AJ7" i="12"/>
  <c r="AI7" i="12"/>
  <c r="AG8" i="12"/>
  <c r="AO8" i="12"/>
  <c r="AJ9" i="12"/>
  <c r="AI9" i="12"/>
  <c r="AG10" i="12"/>
  <c r="AO10" i="12"/>
  <c r="AJ11" i="12"/>
  <c r="AI11" i="12"/>
  <c r="AG12" i="12"/>
  <c r="AO12" i="12"/>
  <c r="AJ13" i="12"/>
  <c r="AI13" i="12"/>
  <c r="AG14" i="12"/>
  <c r="AO14" i="12"/>
  <c r="AJ15" i="12"/>
  <c r="AI15" i="12"/>
  <c r="AG16" i="12"/>
  <c r="AO16" i="12"/>
  <c r="AJ17" i="12"/>
  <c r="AI17" i="12"/>
  <c r="B18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Flavia Tsang</author>
  </authors>
  <commentList>
    <comment ref="C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Flavia Tsang:</t>
        </r>
        <r>
          <rPr>
            <sz val="9"/>
            <color indexed="81"/>
            <rFont val="Tahoma"/>
            <family val="2"/>
          </rPr>
          <t xml:space="preserve">
In TM2, this variable is called TollBooth</t>
        </r>
      </text>
    </comment>
    <comment ref="D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Flavia Tsang:</t>
        </r>
        <r>
          <rPr>
            <sz val="9"/>
            <color indexed="81"/>
            <rFont val="Tahoma"/>
            <family val="2"/>
          </rPr>
          <t xml:space="preserve">
The TollSeg column is not used in TM1.5, but it is kept here because it is used for TM2</t>
        </r>
      </text>
    </comment>
    <comment ref="F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Flavia Tsang:</t>
        </r>
        <r>
          <rPr>
            <sz val="9"/>
            <color indexed="81"/>
            <rFont val="Tahoma"/>
            <family val="2"/>
          </rPr>
          <t xml:space="preserve">
In TM2, this variable is called "UseClass"</t>
        </r>
      </text>
    </comment>
  </commentList>
</comments>
</file>

<file path=xl/sharedStrings.xml><?xml version="1.0" encoding="utf-8"?>
<sst xmlns="http://schemas.openxmlformats.org/spreadsheetml/2006/main" count="677" uniqueCount="209">
  <si>
    <t>TollBooth</t>
  </si>
  <si>
    <t>Carquinez Bridge</t>
  </si>
  <si>
    <t>TollRd</t>
  </si>
  <si>
    <t>B</t>
  </si>
  <si>
    <t>UseClass</t>
  </si>
  <si>
    <t>Richmond-San Rafael Bridge</t>
  </si>
  <si>
    <t>San Francisco Bay Bridge</t>
  </si>
  <si>
    <t>Golden Gate Bridge</t>
  </si>
  <si>
    <t>Dumbarton Bridge</t>
  </si>
  <si>
    <t>I-680 Sunnol Express Lanes SB</t>
  </si>
  <si>
    <t>I-580 Express Lanes EB</t>
  </si>
  <si>
    <t>Andrade Rd to Washington Blvd</t>
  </si>
  <si>
    <t>Washington Blvd to Mission Blvd</t>
  </si>
  <si>
    <t>Mission Blvd to SR 237</t>
  </si>
  <si>
    <t>Notes</t>
  </si>
  <si>
    <t>Toll zones are defined by the ingress points.</t>
  </si>
  <si>
    <t>Toll AM</t>
  </si>
  <si>
    <t>Toll EA</t>
  </si>
  <si>
    <t>Toll MD</t>
  </si>
  <si>
    <t>Toll PM</t>
  </si>
  <si>
    <t>Toll EV</t>
  </si>
  <si>
    <t>https://www.alamedactc.org/img/managed/Image/16738/file.jpg</t>
  </si>
  <si>
    <t>Hacienda Dr to Airway Blvd</t>
  </si>
  <si>
    <t>Airway Blvd to Livermore Ave</t>
  </si>
  <si>
    <t>Livermore Ave to Vasco Rd</t>
  </si>
  <si>
    <t>Vasco Rd to Greenville Rd</t>
  </si>
  <si>
    <t>Greenville Rd to Springtown Blvd</t>
  </si>
  <si>
    <t>Springtown to Isabel Ave</t>
  </si>
  <si>
    <t>Isabel Ave to Fallon Rd</t>
  </si>
  <si>
    <t>Fallon Rd to Hacienda Dr</t>
  </si>
  <si>
    <t>Hacienda Dr to San Ramon Rd</t>
  </si>
  <si>
    <t>Southbound I-680 Express Lane Performance Evaluation - An After Study. Alameda County Transportation Commission, June 2013.  (https://www.alamedactc.org/files/managed/Document/11591/AlamedaCTC_I-680_After_Study_20130712.pdf)</t>
  </si>
  <si>
    <t>Antioch Bridge</t>
  </si>
  <si>
    <t>Benicia-Martinez Bridge</t>
  </si>
  <si>
    <t>San Mateo-Hayward Bridge</t>
  </si>
  <si>
    <t>Toll Facility</t>
  </si>
  <si>
    <t>Drive Alone</t>
  </si>
  <si>
    <t>Shared Ride 2</t>
  </si>
  <si>
    <t>Shared Ride 3+</t>
  </si>
  <si>
    <t>BATA bridges rates:   https://mtc.ca.gov/sites/default/files/Toll_Schedule_July_2010_0.pdf</t>
  </si>
  <si>
    <t>3-Axle</t>
  </si>
  <si>
    <t>4-Axle</t>
  </si>
  <si>
    <t>5-Axle</t>
  </si>
  <si>
    <t>6-Axle</t>
  </si>
  <si>
    <t>7-Axle</t>
  </si>
  <si>
    <t>Trucks</t>
  </si>
  <si>
    <t>Golden Gate Bridge rates:  http://goldengatebridge.org/research/GGBTraffToll.php#TollHistory</t>
  </si>
  <si>
    <t>Notes:</t>
  </si>
  <si>
    <t>Open Date</t>
  </si>
  <si>
    <t>Sep 2010</t>
  </si>
  <si>
    <t>Feb 2016</t>
  </si>
  <si>
    <t>I-680 Contra Costa Express Lanes SB</t>
  </si>
  <si>
    <t>I-680 Contra Costa Express Lanes NB</t>
  </si>
  <si>
    <t>Alcosta to Crow Canyon</t>
  </si>
  <si>
    <t>Crow Canyon to Livorna</t>
  </si>
  <si>
    <t>Rudgear to Crow Canyon</t>
  </si>
  <si>
    <t>Crow Canyon to Alcosta</t>
  </si>
  <si>
    <t>http://assets.511.org/pdf/nextgen/driving/I-680_CC_FAQ.pdf</t>
  </si>
  <si>
    <t>Oct 2017</t>
  </si>
  <si>
    <t>Same pricing/use policy as Drive Alone</t>
  </si>
  <si>
    <t>Model time periods:  EA (3am-6am)   AM (6am-10am)   MD (10am-3pm)   PM (3pm-7pm)   EV (7pm-3am)</t>
  </si>
  <si>
    <t>Not allowed 5am-8pm, otherwise free</t>
  </si>
  <si>
    <t>n/a</t>
  </si>
  <si>
    <t>Carquinez Bridge (HOV Lane)</t>
  </si>
  <si>
    <t>Benicia-Martinez Bridge (HOV Lane)</t>
  </si>
  <si>
    <t>Antioch Bridge (HOV Lane)</t>
  </si>
  <si>
    <t>Richmond-San Rafael Bridge (HOV Lane)</t>
  </si>
  <si>
    <t>San Francisco Bay Bridge (HOV Lane)</t>
  </si>
  <si>
    <t>San Mateo-Hayward Bridge (HOV Lane)</t>
  </si>
  <si>
    <t>Dumbarton Bridge (HOV Lane)</t>
  </si>
  <si>
    <t>TollSeg</t>
  </si>
  <si>
    <t>EL</t>
  </si>
  <si>
    <t>I-580 Express Lanes WB</t>
  </si>
  <si>
    <t>Golden Gate Bridge (HOV Lane)</t>
  </si>
  <si>
    <t>Tolls expressed in $2010 (i.e., these were the tolls charged in 2010)</t>
  </si>
  <si>
    <t>Tolls expressed in $2015 (i.e., these were the tolls charged in 2015)</t>
  </si>
  <si>
    <t>2015 to 2010 inflation factor = 0.92 (based on Consumer Price Index for Urban Consumers (CPI-U), https://data.bls.gov/cgi-bin/cpicalc.pl</t>
  </si>
  <si>
    <t>Same pricing / use policy as Drive Alone</t>
  </si>
  <si>
    <t>Golden Gate Bridge rates:  http://goldengatebridge.org/tolls_traffic/toll_rates.php.  Tolls were last adjusted in 2015.</t>
  </si>
  <si>
    <t>Express lane tolls are placeholders, not based on actual toll rates</t>
  </si>
  <si>
    <t>CPI 2015 to 2010:</t>
  </si>
  <si>
    <t>SR-237 Express Lanes SB</t>
  </si>
  <si>
    <t>Dixon Landing Rd to N First Ave</t>
  </si>
  <si>
    <t>SR-237 Express Lanes NB</t>
  </si>
  <si>
    <t>N First Ave to Dixon Landing Rd</t>
  </si>
  <si>
    <t>Mar 2012</t>
  </si>
  <si>
    <t>Carquinez Bridge GP</t>
  </si>
  <si>
    <t>Carquinez Bridge HOV</t>
  </si>
  <si>
    <t>Benicia-Martinez Bridge GP</t>
  </si>
  <si>
    <t>Benicia-Martinez Bridge HOV</t>
  </si>
  <si>
    <t>Antioch Bridge GP</t>
  </si>
  <si>
    <t>Antioch Bridge HOV</t>
  </si>
  <si>
    <t>Richmond-San Rafael Bridge GP</t>
  </si>
  <si>
    <t>Richmond-San Rafael Bridge HOV</t>
  </si>
  <si>
    <t>San Francisco Bay Bridge GP</t>
  </si>
  <si>
    <t>San Francisco Bay Bridge HOV</t>
  </si>
  <si>
    <t>Golden Gate Bridge GP</t>
  </si>
  <si>
    <t>Golden Gate Bridge HOV</t>
  </si>
  <si>
    <t>San Mateo-Hayward Bridge GP</t>
  </si>
  <si>
    <t>San Mateo-Hayward Bridge HOV</t>
  </si>
  <si>
    <t>Dumbarton Bridge GP</t>
  </si>
  <si>
    <t>Dumbarton Bridge HOV</t>
  </si>
  <si>
    <t>facility_name</t>
  </si>
  <si>
    <t>fac_index</t>
  </si>
  <si>
    <t>tollbooth</t>
  </si>
  <si>
    <t>tollseg</t>
  </si>
  <si>
    <t>tolltype</t>
  </si>
  <si>
    <t>useclass</t>
  </si>
  <si>
    <t>tollea_da</t>
  </si>
  <si>
    <t>tollam_da</t>
  </si>
  <si>
    <t>tollmd_da</t>
  </si>
  <si>
    <t>tollpm_da</t>
  </si>
  <si>
    <t>tollev_da</t>
  </si>
  <si>
    <t>tollea_s2</t>
  </si>
  <si>
    <t>tollam_s2</t>
  </si>
  <si>
    <t>tollmd_s2</t>
  </si>
  <si>
    <t>tollpm_s2</t>
  </si>
  <si>
    <t>tollev_s2</t>
  </si>
  <si>
    <t>tollea_s3</t>
  </si>
  <si>
    <t>tollam_s3</t>
  </si>
  <si>
    <t>tollmd_s3</t>
  </si>
  <si>
    <t>tollpm_s3</t>
  </si>
  <si>
    <t>tollev_s3</t>
  </si>
  <si>
    <t>tollea_vsm</t>
  </si>
  <si>
    <t>tollam_vsm</t>
  </si>
  <si>
    <t>tollmd_vsm</t>
  </si>
  <si>
    <t>tollpm_vsm</t>
  </si>
  <si>
    <t>tollev_vsm</t>
  </si>
  <si>
    <t>tollea_sml</t>
  </si>
  <si>
    <t>tollam_sml</t>
  </si>
  <si>
    <t>tollmd_sml</t>
  </si>
  <si>
    <t>tollpm_sml</t>
  </si>
  <si>
    <t>tollev_sml</t>
  </si>
  <si>
    <t>tollea_med</t>
  </si>
  <si>
    <t>tollam_med</t>
  </si>
  <si>
    <t>tollmd_med</t>
  </si>
  <si>
    <t>tollpm_med</t>
  </si>
  <si>
    <t>tollev_med</t>
  </si>
  <si>
    <t>tollea_lrg</t>
  </si>
  <si>
    <t>tollam_lrg</t>
  </si>
  <si>
    <t>tollmd_lrg</t>
  </si>
  <si>
    <t>tollpm_lrg</t>
  </si>
  <si>
    <t>tollev_lrg</t>
  </si>
  <si>
    <t>bridge</t>
  </si>
  <si>
    <t>expr_lane</t>
  </si>
  <si>
    <t>source: https://511.org/driving/express-lanes/find-lane</t>
  </si>
  <si>
    <t>Map of Bay Area Express Lanes:</t>
  </si>
  <si>
    <t>Hours of operation:</t>
  </si>
  <si>
    <t>* Eastbound - Monday – Friday, 5 a.m. to 9 a.m. and 3 p.m. to 7 p.m.</t>
  </si>
  <si>
    <t>* Westbound - Monday – Friday, 5 a.m. to 10 a.m. and 3 p.m. to 7 p.m.</t>
  </si>
  <si>
    <t>Express lane tolls that are updated since WSP's Task Order 4</t>
  </si>
  <si>
    <t>SR-237 Express Lanes: Prices were based on data scraped from  https://mtlfs.vta.org in May 2018. See calculations in: M:\Development\Travel Model Two\Supply\Roadways\Express Lanes\SR-237 Express Lanes\may_2018_bta_expresslane_status_tidytime.xlsx</t>
  </si>
  <si>
    <t>Source: https://511.org/driving/express-lanes/find-lane</t>
  </si>
  <si>
    <t>I-680 Sunol Express Lanes SB</t>
  </si>
  <si>
    <t>I-680 Sunol Express Lanes SB:  Toll costs data was provided by ACTC. See: M:\Development\Travel Model Two\Supply\Roadways\Express Lanes\I-580\RE Express Lane Data request from MTC.msg</t>
  </si>
  <si>
    <r>
      <t>From:</t>
    </r>
    <r>
      <rPr>
        <sz val="11"/>
        <color theme="1"/>
        <rFont val="Calibri"/>
        <family val="2"/>
        <scheme val="minor"/>
      </rPr>
      <t xml:space="preserve"> Elizabeth Rutman [mailto:erutman@alamedactc.org]</t>
    </r>
  </si>
  <si>
    <r>
      <t>Sent:</t>
    </r>
    <r>
      <rPr>
        <sz val="11"/>
        <color theme="1"/>
        <rFont val="Calibri"/>
        <family val="2"/>
        <scheme val="minor"/>
      </rPr>
      <t xml:space="preserve"> Wednesday, September 26, 2018 4:18 PM</t>
    </r>
  </si>
  <si>
    <r>
      <t>To:</t>
    </r>
    <r>
      <rPr>
        <sz val="11"/>
        <color theme="1"/>
        <rFont val="Calibri"/>
        <family val="2"/>
        <scheme val="minor"/>
      </rPr>
      <t xml:space="preserve"> Flavia Tsang &lt;ftsang@bayareametro.gov&gt;; Lisa Zorn &lt;lzorn@bayareametro.gov&gt;</t>
    </r>
  </si>
  <si>
    <r>
      <t>Cc:</t>
    </r>
    <r>
      <rPr>
        <sz val="11"/>
        <color theme="1"/>
        <rFont val="Calibri"/>
        <family val="2"/>
        <scheme val="minor"/>
      </rPr>
      <t xml:space="preserve"> ssuthanthira@alamedactc.org; kvillanueva@alamedactc.org; Ashley Tam &lt;atam@alamedactc.org&gt;</t>
    </r>
  </si>
  <si>
    <r>
      <t>Subject:</t>
    </r>
    <r>
      <rPr>
        <sz val="11"/>
        <color theme="1"/>
        <rFont val="Calibri"/>
        <family val="2"/>
        <scheme val="minor"/>
      </rPr>
      <t xml:space="preserve"> RE: Express Lane Data request from MTC</t>
    </r>
  </si>
  <si>
    <t>Lisa and Flavia:</t>
  </si>
  <si>
    <t>Here is the toll rate data you requested:</t>
  </si>
  <si>
    <t>Average posted toll rate for end-to end travel</t>
  </si>
  <si>
    <t>WB I-580</t>
  </si>
  <si>
    <t>EB I-580</t>
  </si>
  <si>
    <t>I-680 Sunol</t>
  </si>
  <si>
    <t>Star of hour</t>
  </si>
  <si>
    <t>System Rate Cap</t>
  </si>
  <si>
    <t>Length (miles)</t>
  </si>
  <si>
    <t>Please let me know if you have any questions about this data. Please also keep in mind the caveats that Saravana conveyed below.</t>
  </si>
  <si>
    <t>Liz</t>
  </si>
  <si>
    <t>Liz Rutman, PhD, PE</t>
  </si>
  <si>
    <t>Director of Express Lanes Implementation and Operations</t>
  </si>
  <si>
    <t>Alameda County Transportation Commission</t>
  </si>
  <si>
    <r>
      <t xml:space="preserve">1111 Broadway, </t>
    </r>
    <r>
      <rPr>
        <sz val="9"/>
        <color rgb="FF4F81BD"/>
        <rFont val="Century Gothic"/>
        <family val="2"/>
      </rPr>
      <t>Suite 800, Oakland</t>
    </r>
    <r>
      <rPr>
        <sz val="9"/>
        <color rgb="FF0069AA"/>
        <rFont val="Century Gothic"/>
        <family val="2"/>
      </rPr>
      <t>, CA 94607</t>
    </r>
  </si>
  <si>
    <t>510.208.7483 direct dial | 510.208.7400 main line | 510.862.6320 cellular</t>
  </si>
  <si>
    <r>
      <t>Emai</t>
    </r>
    <r>
      <rPr>
        <b/>
        <sz val="9"/>
        <color rgb="FF2E74B5"/>
        <rFont val="Century Gothic"/>
        <family val="2"/>
      </rPr>
      <t xml:space="preserve">l: erutman@alamedactc.org </t>
    </r>
    <r>
      <rPr>
        <b/>
        <sz val="9"/>
        <color rgb="FFC41230"/>
        <rFont val="Century Gothic"/>
        <family val="2"/>
      </rPr>
      <t> </t>
    </r>
    <r>
      <rPr>
        <b/>
        <sz val="9"/>
        <color rgb="FF0070C0"/>
        <rFont val="Century Gothic"/>
        <family val="2"/>
      </rPr>
      <t>Website:</t>
    </r>
    <r>
      <rPr>
        <b/>
        <sz val="9"/>
        <color rgb="FFC41230"/>
        <rFont val="Century Gothic"/>
        <family val="2"/>
      </rPr>
      <t xml:space="preserve"> </t>
    </r>
    <r>
      <rPr>
        <b/>
        <sz val="9"/>
        <color rgb="FF0000FF"/>
        <rFont val="Century Gothic"/>
        <family val="2"/>
      </rPr>
      <t>www.alamedactc.org</t>
    </r>
  </si>
  <si>
    <r>
      <t>Facebook:</t>
    </r>
    <r>
      <rPr>
        <b/>
        <sz val="9"/>
        <color rgb="FFC41230"/>
        <rFont val="Century Gothic"/>
        <family val="2"/>
      </rPr>
      <t xml:space="preserve"> </t>
    </r>
    <r>
      <rPr>
        <b/>
        <sz val="9"/>
        <color rgb="FF0000FF"/>
        <rFont val="Century Gothic"/>
        <family val="2"/>
      </rPr>
      <t>www.facebook.com/AlamedaCTC</t>
    </r>
    <r>
      <rPr>
        <b/>
        <sz val="9"/>
        <color rgb="FFC41230"/>
        <rFont val="Century Gothic"/>
        <family val="2"/>
      </rPr>
      <t xml:space="preserve">  </t>
    </r>
    <r>
      <rPr>
        <b/>
        <sz val="9"/>
        <color rgb="FF0070C0"/>
        <rFont val="Century Gothic"/>
        <family val="2"/>
      </rPr>
      <t>Twitter:</t>
    </r>
    <r>
      <rPr>
        <b/>
        <sz val="9"/>
        <color rgb="FFC41230"/>
        <rFont val="Century Gothic"/>
        <family val="2"/>
      </rPr>
      <t xml:space="preserve"> </t>
    </r>
    <r>
      <rPr>
        <b/>
        <sz val="9"/>
        <color rgb="FF0000FF"/>
        <rFont val="Century Gothic"/>
        <family val="2"/>
      </rPr>
      <t>@AlamedaCTC</t>
    </r>
  </si>
  <si>
    <t>EA</t>
  </si>
  <si>
    <t>early AM, 3 am to 6 am</t>
  </si>
  <si>
    <t>AM</t>
  </si>
  <si>
    <t>AM peak period, 6 am to 10 am</t>
  </si>
  <si>
    <t>MD</t>
  </si>
  <si>
    <t>midday, 10 am to 3 pm</t>
  </si>
  <si>
    <t>PM</t>
  </si>
  <si>
    <t>PM peak period, 3 pm to 7 pm</t>
  </si>
  <si>
    <t>EV</t>
  </si>
  <si>
    <t>evening, 7 pm to 3 am the next day</t>
  </si>
  <si>
    <t>set to zero</t>
  </si>
  <si>
    <t>Convert data from ACTC to TM1.5 format</t>
  </si>
  <si>
    <t>2015 in 2015$</t>
  </si>
  <si>
    <t>CPI 2015 to 2000:</t>
  </si>
  <si>
    <t>2015 to 2000 inflation factor = 0.70 (based on https://github.com/BayAreaMetro/modeling-website/wiki/InflationAssumptions)</t>
  </si>
  <si>
    <t>Conversion to 2000$ takes place in the "2015 input" tab</t>
  </si>
  <si>
    <t>Use</t>
  </si>
  <si>
    <t>TollClass</t>
  </si>
  <si>
    <t>tollclass</t>
  </si>
  <si>
    <t>use</t>
  </si>
  <si>
    <t>Tolls expressed in 2015$ on this page. Prices in TM1.5 are in 2000$. Inflation factors are applied on the next page.</t>
  </si>
  <si>
    <t>toll_flat</t>
  </si>
  <si>
    <t>US101 Interchange to I-880 Interchange</t>
  </si>
  <si>
    <t>SCL County Line to SR84</t>
  </si>
  <si>
    <t>na</t>
  </si>
  <si>
    <t>SR-237 Express Lanes WB:</t>
  </si>
  <si>
    <t>SR-237 Express Lanes EB:</t>
  </si>
  <si>
    <t>SR-237 Express Lanes (last segment after TOLLCLASS 231):</t>
  </si>
  <si>
    <t>SR-237 Express Lanes (first segment before TOLLCLASS 232):</t>
  </si>
  <si>
    <t>I-880 SCL - SR237 to SR262 Mission Blvd - NB</t>
  </si>
  <si>
    <t>I-880 SCL - SR237 to SR262 Mission Blvd - 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</si>
</sst>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1F497D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70C0"/>
      <name val="Century Gothic"/>
      <family val="2"/>
    </font>
    <font>
      <sz val="10"/>
      <color rgb="FF0070C0"/>
      <name val="Century Gothic"/>
      <family val="2"/>
    </font>
    <font>
      <sz val="9"/>
      <color rgb="FF0070C0"/>
      <name val="Century Gothic"/>
      <family val="2"/>
    </font>
    <font>
      <sz val="9"/>
      <color rgb="FF0069AA"/>
      <name val="Century Gothic"/>
      <family val="2"/>
    </font>
    <font>
      <sz val="9"/>
      <color rgb="FF4F81BD"/>
      <name val="Century Gothic"/>
      <family val="2"/>
    </font>
    <font>
      <b/>
      <sz val="9"/>
      <color rgb="FF0070C0"/>
      <name val="Century Gothic"/>
      <family val="2"/>
    </font>
    <font>
      <b/>
      <sz val="9"/>
      <color rgb="FF2E74B5"/>
      <name val="Century Gothic"/>
      <family val="2"/>
    </font>
    <font>
      <b/>
      <sz val="9"/>
      <color rgb="FFC41230"/>
      <name val="Century Gothic"/>
      <family val="2"/>
    </font>
    <font>
      <b/>
      <sz val="9"/>
      <color rgb="FF0000FF"/>
      <name val="Century Gothic"/>
      <family val="2"/>
    </font>
    <font>
      <sz val="11"/>
      <color theme="1"/>
      <name val="Century Gothic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2" fontId="1" fillId="7" borderId="0" xfId="0" applyNumberFormat="1" applyFont="1" applyFill="1"/>
    <xf numFmtId="2" fontId="3" fillId="0" borderId="0" xfId="0" applyNumberFormat="1" applyFont="1" applyFill="1"/>
    <xf numFmtId="2" fontId="3" fillId="7" borderId="0" xfId="0" applyNumberFormat="1" applyFont="1" applyFill="1"/>
    <xf numFmtId="17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left" indent="3"/>
    </xf>
    <xf numFmtId="2" fontId="3" fillId="8" borderId="0" xfId="0" applyNumberFormat="1" applyFont="1" applyFill="1"/>
    <xf numFmtId="0" fontId="3" fillId="0" borderId="0" xfId="0" applyFont="1"/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indent="3"/>
    </xf>
    <xf numFmtId="2" fontId="3" fillId="0" borderId="0" xfId="0" applyNumberFormat="1" applyFont="1"/>
    <xf numFmtId="0" fontId="3" fillId="0" borderId="0" xfId="0" applyFont="1" applyAlignment="1">
      <alignment horizontal="left"/>
    </xf>
    <xf numFmtId="17" fontId="3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1" fillId="0" borderId="0" xfId="0" applyFont="1" applyAlignment="1">
      <alignment horizontal="right" indent="3"/>
    </xf>
    <xf numFmtId="0" fontId="5" fillId="0" borderId="0" xfId="0" applyFont="1"/>
    <xf numFmtId="0" fontId="5" fillId="8" borderId="0" xfId="0" applyFont="1" applyFill="1"/>
    <xf numFmtId="0" fontId="1" fillId="9" borderId="0" xfId="0" applyFont="1" applyFill="1"/>
    <xf numFmtId="2" fontId="1" fillId="9" borderId="0" xfId="0" applyNumberFormat="1" applyFont="1" applyFill="1"/>
    <xf numFmtId="0" fontId="1" fillId="10" borderId="0" xfId="0" applyFont="1" applyFill="1"/>
    <xf numFmtId="2" fontId="1" fillId="10" borderId="0" xfId="0" applyNumberFormat="1" applyFont="1" applyFill="1"/>
    <xf numFmtId="0" fontId="2" fillId="11" borderId="0" xfId="0" applyFont="1" applyFill="1"/>
    <xf numFmtId="0" fontId="2" fillId="6" borderId="0" xfId="0" applyFont="1" applyFill="1"/>
    <xf numFmtId="0" fontId="2" fillId="12" borderId="0" xfId="0" applyFont="1" applyFill="1"/>
    <xf numFmtId="0" fontId="2" fillId="10" borderId="0" xfId="0" applyFont="1" applyFill="1"/>
    <xf numFmtId="0" fontId="2" fillId="9" borderId="0" xfId="0" applyFont="1" applyFill="1"/>
    <xf numFmtId="0" fontId="2" fillId="7" borderId="0" xfId="0" applyFont="1" applyFill="1"/>
    <xf numFmtId="2" fontId="1" fillId="0" borderId="0" xfId="0" applyNumberFormat="1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6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2" fontId="3" fillId="13" borderId="0" xfId="0" applyNumberFormat="1" applyFont="1" applyFill="1"/>
    <xf numFmtId="0" fontId="5" fillId="13" borderId="0" xfId="0" applyFont="1" applyFill="1"/>
    <xf numFmtId="0" fontId="1" fillId="13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14" borderId="5" xfId="0" applyFont="1" applyFill="1" applyBorder="1" applyAlignment="1">
      <alignment vertical="center"/>
    </xf>
    <xf numFmtId="0" fontId="12" fillId="0" borderId="6" xfId="0" applyFont="1" applyBorder="1" applyAlignment="1">
      <alignment vertical="center"/>
    </xf>
    <xf numFmtId="16" fontId="12" fillId="0" borderId="5" xfId="0" applyNumberFormat="1" applyFont="1" applyBorder="1" applyAlignment="1">
      <alignment horizontal="right" vertical="center"/>
    </xf>
    <xf numFmtId="0" fontId="12" fillId="14" borderId="5" xfId="0" applyFont="1" applyFill="1" applyBorder="1" applyAlignment="1">
      <alignment vertical="center"/>
    </xf>
    <xf numFmtId="18" fontId="12" fillId="0" borderId="6" xfId="0" applyNumberFormat="1" applyFont="1" applyBorder="1" applyAlignment="1">
      <alignment horizontal="right" vertical="center"/>
    </xf>
    <xf numFmtId="8" fontId="12" fillId="0" borderId="5" xfId="0" applyNumberFormat="1" applyFont="1" applyBorder="1" applyAlignment="1">
      <alignment horizontal="right" vertical="center"/>
    </xf>
    <xf numFmtId="0" fontId="12" fillId="14" borderId="6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2" fillId="0" borderId="4" xfId="0" applyFont="1" applyBorder="1" applyAlignment="1">
      <alignment horizontal="right" vertical="center"/>
    </xf>
    <xf numFmtId="0" fontId="12" fillId="14" borderId="4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/>
    <xf numFmtId="0" fontId="25" fillId="0" borderId="0" xfId="1"/>
    <xf numFmtId="2" fontId="0" fillId="0" borderId="0" xfId="0" applyNumberFormat="1" applyFill="1"/>
    <xf numFmtId="2" fontId="0" fillId="12" borderId="0" xfId="0" applyNumberFormat="1" applyFill="1"/>
    <xf numFmtId="2" fontId="1" fillId="0" borderId="0" xfId="0" applyNumberFormat="1" applyFont="1" applyAlignment="1">
      <alignment horizontal="center"/>
    </xf>
    <xf numFmtId="0" fontId="2" fillId="0" borderId="0" xfId="0" applyFont="1" applyFill="1"/>
    <xf numFmtId="0" fontId="26" fillId="15" borderId="0" xfId="0" applyFont="1" applyFill="1"/>
    <xf numFmtId="0" fontId="0" fillId="0" borderId="0" xfId="0" applyFill="1"/>
    <xf numFmtId="2" fontId="0" fillId="0" borderId="0" xfId="0" applyNumberFormat="1"/>
    <xf numFmtId="0" fontId="2" fillId="4" borderId="0" xfId="0" applyFont="1" applyFill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/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2" fontId="1" fillId="0" borderId="8" xfId="0" applyNumberFormat="1" applyFont="1" applyBorder="1"/>
    <xf numFmtId="2" fontId="1" fillId="7" borderId="8" xfId="0" applyNumberFormat="1" applyFont="1" applyFill="1" applyBorder="1"/>
    <xf numFmtId="0" fontId="1" fillId="0" borderId="9" xfId="0" applyFont="1" applyBorder="1"/>
    <xf numFmtId="0" fontId="1" fillId="0" borderId="9" xfId="0" applyFont="1" applyBorder="1" applyAlignment="1">
      <alignment horizontal="center"/>
    </xf>
    <xf numFmtId="2" fontId="1" fillId="0" borderId="9" xfId="0" applyNumberFormat="1" applyFont="1" applyBorder="1"/>
    <xf numFmtId="2" fontId="3" fillId="0" borderId="9" xfId="0" applyNumberFormat="1" applyFont="1" applyFill="1" applyBorder="1"/>
    <xf numFmtId="2" fontId="3" fillId="7" borderId="8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590548</xdr:colOff>
      <xdr:row>2</xdr:row>
      <xdr:rowOff>152399</xdr:rowOff>
    </xdr:from>
    <xdr:to>
      <xdr:col>9</xdr:col>
      <xdr:colOff>75284</xdr:colOff>
      <xdr:row>37</xdr:row>
      <xdr:rowOff>145778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48" y="514349"/>
          <a:ext cx="5314036" cy="6327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16</xdr:col>
      <xdr:colOff>342900</xdr:colOff>
      <xdr:row>42</xdr:row>
      <xdr:rowOff>165595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266825"/>
          <a:ext cx="10058400" cy="6499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171450</xdr:rowOff>
    </xdr:from>
    <xdr:to>
      <xdr:col>20</xdr:col>
      <xdr:colOff>274701</xdr:colOff>
      <xdr:row>32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9DBF03-1652-45AC-BAE5-60A830A343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009" b="30753"/>
        <a:stretch/>
      </xdr:blipFill>
      <xdr:spPr>
        <a:xfrm>
          <a:off x="276225" y="171450"/>
          <a:ext cx="12190476" cy="59721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166967</xdr:colOff>
      <xdr:row>0</xdr:row>
      <xdr:rowOff>99732</xdr:rowOff>
    </xdr:from>
    <xdr:to>
      <xdr:col>9</xdr:col>
      <xdr:colOff>594473</xdr:colOff>
      <xdr:row>40</xdr:row>
      <xdr:rowOff>87406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43A9F4-5207-4914-A667-5ACB39771D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457" t="13479" r="27022" b="8484"/>
        <a:stretch/>
      </xdr:blipFill>
      <xdr:spPr>
        <a:xfrm>
          <a:off x="166967" y="99732"/>
          <a:ext cx="5913906" cy="76076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13</xdr:col>
      <xdr:colOff>290370</xdr:colOff>
      <xdr:row>29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B7EF22-B7FB-42C2-B140-4D5A64BAB2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07" t="15920" r="4675" b="5555"/>
        <a:stretch/>
      </xdr:blipFill>
      <xdr:spPr>
        <a:xfrm>
          <a:off x="161925" y="85725"/>
          <a:ext cx="8053245" cy="553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3" sqref="B43"/>
    </sheetView>
  </sheetViews>
  <sheetFormatPr defaultColWidth="9.140625" defaultRowHeight="12.75" x14ac:dyDescent="0.2"/>
  <cols>
    <col min="1" max="1" width="3.140625" style="1" customWidth="1"/>
    <col min="2" max="2" width="45.7109375" style="1" customWidth="1"/>
    <col min="3" max="3" width="9.42578125" style="2" bestFit="1" customWidth="1"/>
    <col min="4" max="4" width="8.42578125" style="1" bestFit="1" customWidth="1"/>
    <col min="5" max="5" width="6.42578125" style="1" bestFit="1" customWidth="1"/>
    <col min="6" max="6" width="5.7109375" style="1" bestFit="1" customWidth="1"/>
    <col min="7" max="7" width="7.5703125" style="1" bestFit="1" customWidth="1"/>
    <col min="8" max="27" width="7.5703125" style="1" customWidth="1"/>
    <col min="28" max="16384" width="9.140625" style="1"/>
  </cols>
  <sheetData>
    <row r="2" spans="2:27" x14ac:dyDescent="0.2">
      <c r="H2" s="88" t="s">
        <v>36</v>
      </c>
      <c r="I2" s="88"/>
      <c r="J2" s="88"/>
      <c r="K2" s="88"/>
      <c r="L2" s="88"/>
      <c r="M2" s="89" t="s">
        <v>37</v>
      </c>
      <c r="N2" s="89"/>
      <c r="O2" s="89"/>
      <c r="P2" s="89"/>
      <c r="Q2" s="89"/>
      <c r="R2" s="90" t="s">
        <v>38</v>
      </c>
      <c r="S2" s="90"/>
      <c r="T2" s="90"/>
      <c r="U2" s="90"/>
      <c r="V2" s="90"/>
      <c r="W2" s="82" t="s">
        <v>45</v>
      </c>
      <c r="X2" s="82"/>
      <c r="Y2" s="82"/>
      <c r="Z2" s="82"/>
      <c r="AA2" s="82"/>
    </row>
    <row r="3" spans="2:27" x14ac:dyDescent="0.2">
      <c r="B3" s="3" t="s">
        <v>35</v>
      </c>
      <c r="C3" s="4" t="s">
        <v>48</v>
      </c>
      <c r="D3" s="4" t="s">
        <v>0</v>
      </c>
      <c r="E3" s="4" t="s">
        <v>70</v>
      </c>
      <c r="F3" s="4" t="s">
        <v>2</v>
      </c>
      <c r="G3" s="4" t="s">
        <v>4</v>
      </c>
      <c r="H3" s="4" t="s">
        <v>17</v>
      </c>
      <c r="I3" s="4" t="s">
        <v>16</v>
      </c>
      <c r="J3" s="4" t="s">
        <v>18</v>
      </c>
      <c r="K3" s="4" t="s">
        <v>19</v>
      </c>
      <c r="L3" s="4" t="s">
        <v>20</v>
      </c>
      <c r="M3" s="4" t="s">
        <v>17</v>
      </c>
      <c r="N3" s="4" t="s">
        <v>16</v>
      </c>
      <c r="O3" s="4" t="s">
        <v>18</v>
      </c>
      <c r="P3" s="4" t="s">
        <v>19</v>
      </c>
      <c r="Q3" s="4" t="s">
        <v>20</v>
      </c>
      <c r="R3" s="4" t="s">
        <v>17</v>
      </c>
      <c r="S3" s="4" t="s">
        <v>16</v>
      </c>
      <c r="T3" s="4" t="s">
        <v>18</v>
      </c>
      <c r="U3" s="4" t="s">
        <v>19</v>
      </c>
      <c r="V3" s="4" t="s">
        <v>20</v>
      </c>
      <c r="W3" s="4" t="s">
        <v>40</v>
      </c>
      <c r="X3" s="4" t="s">
        <v>41</v>
      </c>
      <c r="Y3" s="4" t="s">
        <v>42</v>
      </c>
      <c r="Z3" s="4" t="s">
        <v>43</v>
      </c>
      <c r="AA3" s="4" t="s">
        <v>44</v>
      </c>
    </row>
    <row r="4" spans="2:27" x14ac:dyDescent="0.2">
      <c r="B4" s="1" t="s">
        <v>1</v>
      </c>
      <c r="D4" s="2">
        <v>2</v>
      </c>
      <c r="E4" s="2">
        <v>0</v>
      </c>
      <c r="F4" s="2" t="s">
        <v>3</v>
      </c>
      <c r="G4" s="2">
        <v>0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39">
        <v>5</v>
      </c>
      <c r="N4" s="39">
        <v>5</v>
      </c>
      <c r="O4" s="39">
        <v>5</v>
      </c>
      <c r="P4" s="39">
        <v>5</v>
      </c>
      <c r="Q4" s="39">
        <v>5</v>
      </c>
      <c r="R4" s="39">
        <v>5</v>
      </c>
      <c r="S4" s="39">
        <v>5</v>
      </c>
      <c r="T4" s="39">
        <v>5</v>
      </c>
      <c r="U4" s="39">
        <v>5</v>
      </c>
      <c r="V4" s="5">
        <v>5</v>
      </c>
      <c r="W4" s="5">
        <v>6</v>
      </c>
      <c r="X4" s="5">
        <v>8.25</v>
      </c>
      <c r="Y4" s="5">
        <v>11.25</v>
      </c>
      <c r="Z4" s="5">
        <v>12</v>
      </c>
      <c r="AA4" s="5">
        <v>13.5</v>
      </c>
    </row>
    <row r="5" spans="2:27" x14ac:dyDescent="0.2">
      <c r="B5" s="1" t="s">
        <v>63</v>
      </c>
      <c r="D5" s="2">
        <v>2</v>
      </c>
      <c r="E5" s="2">
        <v>0</v>
      </c>
      <c r="F5" s="2" t="s">
        <v>3</v>
      </c>
      <c r="G5" s="2">
        <v>3</v>
      </c>
      <c r="H5" s="6" t="s">
        <v>62</v>
      </c>
      <c r="I5" s="6" t="s">
        <v>62</v>
      </c>
      <c r="J5" s="6" t="s">
        <v>62</v>
      </c>
      <c r="K5" s="6" t="s">
        <v>62</v>
      </c>
      <c r="L5" s="6" t="s">
        <v>62</v>
      </c>
      <c r="M5" s="40" t="s">
        <v>62</v>
      </c>
      <c r="N5" s="40" t="s">
        <v>62</v>
      </c>
      <c r="O5" s="40" t="s">
        <v>62</v>
      </c>
      <c r="P5" s="40" t="s">
        <v>62</v>
      </c>
      <c r="Q5" s="40" t="s">
        <v>62</v>
      </c>
      <c r="R5" s="39">
        <v>5</v>
      </c>
      <c r="S5" s="7">
        <v>2.5</v>
      </c>
      <c r="T5" s="39">
        <v>5</v>
      </c>
      <c r="U5" s="7">
        <v>2.5</v>
      </c>
      <c r="V5" s="5">
        <v>5</v>
      </c>
      <c r="W5" s="5"/>
      <c r="X5" s="5"/>
      <c r="Y5" s="5"/>
      <c r="Z5" s="5"/>
      <c r="AA5" s="5"/>
    </row>
    <row r="6" spans="2:27" x14ac:dyDescent="0.2">
      <c r="B6" s="1" t="s">
        <v>33</v>
      </c>
      <c r="D6" s="2">
        <v>1</v>
      </c>
      <c r="E6" s="2">
        <v>0</v>
      </c>
      <c r="F6" s="2" t="s">
        <v>3</v>
      </c>
      <c r="G6" s="2">
        <v>0</v>
      </c>
      <c r="H6" s="5">
        <v>5</v>
      </c>
      <c r="I6" s="5">
        <v>5</v>
      </c>
      <c r="J6" s="5">
        <v>5</v>
      </c>
      <c r="K6" s="5">
        <v>5</v>
      </c>
      <c r="L6" s="5">
        <v>5</v>
      </c>
      <c r="M6" s="39">
        <v>5</v>
      </c>
      <c r="N6" s="39">
        <v>5</v>
      </c>
      <c r="O6" s="39">
        <v>5</v>
      </c>
      <c r="P6" s="39">
        <v>5</v>
      </c>
      <c r="Q6" s="39">
        <v>5</v>
      </c>
      <c r="R6" s="39">
        <v>5</v>
      </c>
      <c r="S6" s="39">
        <v>5</v>
      </c>
      <c r="T6" s="39">
        <v>5</v>
      </c>
      <c r="U6" s="39">
        <v>5</v>
      </c>
      <c r="V6" s="5">
        <v>5</v>
      </c>
      <c r="W6" s="5">
        <v>6</v>
      </c>
      <c r="X6" s="5">
        <v>8.25</v>
      </c>
      <c r="Y6" s="5">
        <v>11.25</v>
      </c>
      <c r="Z6" s="5">
        <v>12</v>
      </c>
      <c r="AA6" s="5">
        <v>13.5</v>
      </c>
    </row>
    <row r="7" spans="2:27" x14ac:dyDescent="0.2">
      <c r="B7" s="1" t="s">
        <v>64</v>
      </c>
      <c r="D7" s="2">
        <v>1</v>
      </c>
      <c r="E7" s="2">
        <v>0</v>
      </c>
      <c r="F7" s="2" t="s">
        <v>3</v>
      </c>
      <c r="G7" s="2">
        <v>3</v>
      </c>
      <c r="H7" s="6" t="s">
        <v>62</v>
      </c>
      <c r="I7" s="6" t="s">
        <v>62</v>
      </c>
      <c r="J7" s="6" t="s">
        <v>62</v>
      </c>
      <c r="K7" s="6" t="s">
        <v>62</v>
      </c>
      <c r="L7" s="6" t="s">
        <v>62</v>
      </c>
      <c r="M7" s="40" t="s">
        <v>62</v>
      </c>
      <c r="N7" s="40" t="s">
        <v>62</v>
      </c>
      <c r="O7" s="40" t="s">
        <v>62</v>
      </c>
      <c r="P7" s="40" t="s">
        <v>62</v>
      </c>
      <c r="Q7" s="40" t="s">
        <v>62</v>
      </c>
      <c r="R7" s="39">
        <v>5</v>
      </c>
      <c r="S7" s="7">
        <v>2.5</v>
      </c>
      <c r="T7" s="39">
        <v>5</v>
      </c>
      <c r="U7" s="7">
        <v>2.5</v>
      </c>
      <c r="V7" s="5">
        <v>5</v>
      </c>
    </row>
    <row r="8" spans="2:27" x14ac:dyDescent="0.2">
      <c r="B8" s="1" t="s">
        <v>32</v>
      </c>
      <c r="D8" s="2">
        <v>8</v>
      </c>
      <c r="E8" s="2">
        <v>0</v>
      </c>
      <c r="F8" s="2" t="s">
        <v>3</v>
      </c>
      <c r="G8" s="2">
        <v>0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39">
        <v>5</v>
      </c>
      <c r="N8" s="39">
        <v>5</v>
      </c>
      <c r="O8" s="39">
        <v>5</v>
      </c>
      <c r="P8" s="39">
        <v>5</v>
      </c>
      <c r="Q8" s="39">
        <v>5</v>
      </c>
      <c r="R8" s="39">
        <v>5</v>
      </c>
      <c r="S8" s="39">
        <v>5</v>
      </c>
      <c r="T8" s="39">
        <v>5</v>
      </c>
      <c r="U8" s="39">
        <v>5</v>
      </c>
      <c r="V8" s="5">
        <v>5</v>
      </c>
      <c r="W8" s="5">
        <v>6</v>
      </c>
      <c r="X8" s="5">
        <v>8.25</v>
      </c>
      <c r="Y8" s="5">
        <v>11.25</v>
      </c>
      <c r="Z8" s="5">
        <v>12</v>
      </c>
      <c r="AA8" s="5">
        <v>13.5</v>
      </c>
    </row>
    <row r="9" spans="2:27" x14ac:dyDescent="0.2">
      <c r="B9" s="1" t="s">
        <v>65</v>
      </c>
      <c r="D9" s="2">
        <v>8</v>
      </c>
      <c r="E9" s="2">
        <v>0</v>
      </c>
      <c r="F9" s="2" t="s">
        <v>3</v>
      </c>
      <c r="G9" s="2">
        <v>3</v>
      </c>
      <c r="H9" s="6" t="s">
        <v>62</v>
      </c>
      <c r="I9" s="6" t="s">
        <v>62</v>
      </c>
      <c r="J9" s="6" t="s">
        <v>62</v>
      </c>
      <c r="K9" s="6" t="s">
        <v>62</v>
      </c>
      <c r="L9" s="6" t="s">
        <v>62</v>
      </c>
      <c r="M9" s="40" t="s">
        <v>62</v>
      </c>
      <c r="N9" s="40" t="s">
        <v>62</v>
      </c>
      <c r="O9" s="40" t="s">
        <v>62</v>
      </c>
      <c r="P9" s="40" t="s">
        <v>62</v>
      </c>
      <c r="Q9" s="40" t="s">
        <v>62</v>
      </c>
      <c r="R9" s="39">
        <v>5</v>
      </c>
      <c r="S9" s="7">
        <v>2.5</v>
      </c>
      <c r="T9" s="39">
        <v>5</v>
      </c>
      <c r="U9" s="7">
        <v>2.5</v>
      </c>
      <c r="V9" s="5">
        <v>5</v>
      </c>
      <c r="W9" s="5"/>
      <c r="X9" s="5"/>
      <c r="Y9" s="5"/>
      <c r="Z9" s="5"/>
      <c r="AA9" s="5"/>
    </row>
    <row r="10" spans="2:27" x14ac:dyDescent="0.2">
      <c r="B10" s="1" t="s">
        <v>5</v>
      </c>
      <c r="D10" s="2">
        <v>3</v>
      </c>
      <c r="E10" s="2">
        <v>0</v>
      </c>
      <c r="F10" s="2" t="s">
        <v>3</v>
      </c>
      <c r="G10" s="2">
        <v>0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39">
        <v>5</v>
      </c>
      <c r="N10" s="39">
        <v>5</v>
      </c>
      <c r="O10" s="39">
        <v>5</v>
      </c>
      <c r="P10" s="39">
        <v>5</v>
      </c>
      <c r="Q10" s="39">
        <v>5</v>
      </c>
      <c r="R10" s="39">
        <v>5</v>
      </c>
      <c r="S10" s="39">
        <v>5</v>
      </c>
      <c r="T10" s="39">
        <v>5</v>
      </c>
      <c r="U10" s="39">
        <v>5</v>
      </c>
      <c r="V10" s="5">
        <v>5</v>
      </c>
      <c r="W10" s="5">
        <v>6</v>
      </c>
      <c r="X10" s="5">
        <v>8.25</v>
      </c>
      <c r="Y10" s="5">
        <v>11.25</v>
      </c>
      <c r="Z10" s="5">
        <v>12</v>
      </c>
      <c r="AA10" s="5">
        <v>13.5</v>
      </c>
    </row>
    <row r="11" spans="2:27" x14ac:dyDescent="0.2">
      <c r="B11" s="1" t="s">
        <v>66</v>
      </c>
      <c r="D11" s="2">
        <v>3</v>
      </c>
      <c r="E11" s="2">
        <v>0</v>
      </c>
      <c r="F11" s="2" t="s">
        <v>3</v>
      </c>
      <c r="G11" s="2">
        <v>3</v>
      </c>
      <c r="H11" s="6" t="s">
        <v>62</v>
      </c>
      <c r="I11" s="6" t="s">
        <v>62</v>
      </c>
      <c r="J11" s="6" t="s">
        <v>62</v>
      </c>
      <c r="K11" s="6" t="s">
        <v>62</v>
      </c>
      <c r="L11" s="6" t="s">
        <v>62</v>
      </c>
      <c r="M11" s="40" t="s">
        <v>62</v>
      </c>
      <c r="N11" s="40" t="s">
        <v>62</v>
      </c>
      <c r="O11" s="40" t="s">
        <v>62</v>
      </c>
      <c r="P11" s="40" t="s">
        <v>62</v>
      </c>
      <c r="Q11" s="40" t="s">
        <v>62</v>
      </c>
      <c r="R11" s="39">
        <v>5</v>
      </c>
      <c r="S11" s="7">
        <v>2.5</v>
      </c>
      <c r="T11" s="39">
        <v>5</v>
      </c>
      <c r="U11" s="7">
        <v>2.5</v>
      </c>
      <c r="V11" s="5">
        <v>5</v>
      </c>
      <c r="W11" s="5"/>
      <c r="X11" s="5"/>
      <c r="Y11" s="5"/>
      <c r="Z11" s="5"/>
      <c r="AA11" s="5"/>
    </row>
    <row r="12" spans="2:27" x14ac:dyDescent="0.2">
      <c r="B12" s="1" t="s">
        <v>6</v>
      </c>
      <c r="D12" s="2">
        <v>5</v>
      </c>
      <c r="E12" s="2">
        <v>0</v>
      </c>
      <c r="F12" s="2" t="s">
        <v>3</v>
      </c>
      <c r="G12" s="2">
        <v>0</v>
      </c>
      <c r="H12" s="5">
        <v>4</v>
      </c>
      <c r="I12" s="5">
        <v>6</v>
      </c>
      <c r="J12" s="5">
        <v>4</v>
      </c>
      <c r="K12" s="5">
        <v>6</v>
      </c>
      <c r="L12" s="5">
        <v>4</v>
      </c>
      <c r="M12" s="39">
        <v>4</v>
      </c>
      <c r="N12" s="39">
        <v>6</v>
      </c>
      <c r="O12" s="39">
        <v>4</v>
      </c>
      <c r="P12" s="39">
        <v>6</v>
      </c>
      <c r="Q12" s="39">
        <v>4</v>
      </c>
      <c r="R12" s="39">
        <v>4</v>
      </c>
      <c r="S12" s="8">
        <v>6</v>
      </c>
      <c r="T12" s="39">
        <v>4</v>
      </c>
      <c r="U12" s="8">
        <v>6</v>
      </c>
      <c r="V12" s="5">
        <v>4</v>
      </c>
      <c r="W12" s="5">
        <v>6</v>
      </c>
      <c r="X12" s="5">
        <v>8.25</v>
      </c>
      <c r="Y12" s="5">
        <v>11.25</v>
      </c>
      <c r="Z12" s="5">
        <v>12</v>
      </c>
      <c r="AA12" s="5">
        <v>13.5</v>
      </c>
    </row>
    <row r="13" spans="2:27" x14ac:dyDescent="0.2">
      <c r="B13" s="1" t="s">
        <v>67</v>
      </c>
      <c r="D13" s="2">
        <v>5</v>
      </c>
      <c r="E13" s="2">
        <v>0</v>
      </c>
      <c r="F13" s="2" t="s">
        <v>3</v>
      </c>
      <c r="G13" s="2">
        <v>3</v>
      </c>
      <c r="H13" s="6" t="s">
        <v>62</v>
      </c>
      <c r="I13" s="6" t="s">
        <v>62</v>
      </c>
      <c r="J13" s="6" t="s">
        <v>62</v>
      </c>
      <c r="K13" s="6" t="s">
        <v>62</v>
      </c>
      <c r="L13" s="6" t="s">
        <v>62</v>
      </c>
      <c r="M13" s="40" t="s">
        <v>62</v>
      </c>
      <c r="N13" s="40" t="s">
        <v>62</v>
      </c>
      <c r="O13" s="40" t="s">
        <v>62</v>
      </c>
      <c r="P13" s="40" t="s">
        <v>62</v>
      </c>
      <c r="Q13" s="40" t="s">
        <v>62</v>
      </c>
      <c r="R13" s="39">
        <v>4</v>
      </c>
      <c r="S13" s="9">
        <v>2.5</v>
      </c>
      <c r="T13" s="39">
        <v>4</v>
      </c>
      <c r="U13" s="9">
        <v>2.5</v>
      </c>
      <c r="V13" s="5">
        <v>4</v>
      </c>
    </row>
    <row r="14" spans="2:27" x14ac:dyDescent="0.2">
      <c r="B14" s="1" t="s">
        <v>7</v>
      </c>
      <c r="D14" s="2">
        <v>4</v>
      </c>
      <c r="E14" s="2">
        <v>0</v>
      </c>
      <c r="F14" s="2" t="s">
        <v>3</v>
      </c>
      <c r="G14" s="2">
        <v>0</v>
      </c>
      <c r="H14" s="5">
        <v>5</v>
      </c>
      <c r="I14" s="5">
        <v>5</v>
      </c>
      <c r="J14" s="5">
        <v>5</v>
      </c>
      <c r="K14" s="5">
        <v>5</v>
      </c>
      <c r="L14" s="5">
        <v>5</v>
      </c>
      <c r="M14" s="39">
        <v>5</v>
      </c>
      <c r="N14" s="39">
        <v>5</v>
      </c>
      <c r="O14" s="39">
        <v>5</v>
      </c>
      <c r="P14" s="39">
        <v>5</v>
      </c>
      <c r="Q14" s="39">
        <v>5</v>
      </c>
      <c r="R14" s="39">
        <v>5</v>
      </c>
      <c r="S14" s="39">
        <v>5</v>
      </c>
      <c r="T14" s="39">
        <v>5</v>
      </c>
      <c r="U14" s="39">
        <v>5</v>
      </c>
      <c r="V14" s="5">
        <v>5</v>
      </c>
      <c r="W14" s="5">
        <f>5+1*2.5</f>
        <v>7.5</v>
      </c>
      <c r="X14" s="5">
        <f>5+2*2.5</f>
        <v>10</v>
      </c>
      <c r="Y14" s="5">
        <f>5+3*2.5</f>
        <v>12.5</v>
      </c>
      <c r="Z14" s="5">
        <f>5+4*2.5</f>
        <v>15</v>
      </c>
      <c r="AA14" s="5">
        <f>5+5*2.5</f>
        <v>17.5</v>
      </c>
    </row>
    <row r="15" spans="2:27" x14ac:dyDescent="0.2">
      <c r="B15" s="1" t="s">
        <v>73</v>
      </c>
      <c r="D15" s="2">
        <v>4</v>
      </c>
      <c r="E15" s="2">
        <v>0</v>
      </c>
      <c r="F15" s="2" t="s">
        <v>3</v>
      </c>
      <c r="G15" s="2">
        <v>3</v>
      </c>
      <c r="H15" s="6" t="s">
        <v>62</v>
      </c>
      <c r="I15" s="6" t="s">
        <v>62</v>
      </c>
      <c r="J15" s="6" t="s">
        <v>62</v>
      </c>
      <c r="K15" s="6" t="s">
        <v>62</v>
      </c>
      <c r="L15" s="6" t="s">
        <v>62</v>
      </c>
      <c r="M15" s="40" t="s">
        <v>62</v>
      </c>
      <c r="N15" s="40" t="s">
        <v>62</v>
      </c>
      <c r="O15" s="40" t="s">
        <v>62</v>
      </c>
      <c r="P15" s="40" t="s">
        <v>62</v>
      </c>
      <c r="Q15" s="40" t="s">
        <v>62</v>
      </c>
      <c r="R15" s="39">
        <v>5</v>
      </c>
      <c r="S15" s="7">
        <v>2.5</v>
      </c>
      <c r="T15" s="39">
        <v>5</v>
      </c>
      <c r="U15" s="7">
        <v>2.5</v>
      </c>
      <c r="V15" s="5">
        <v>5</v>
      </c>
      <c r="W15" s="5"/>
      <c r="X15" s="5"/>
      <c r="Y15" s="5"/>
      <c r="Z15" s="5"/>
      <c r="AA15" s="5"/>
    </row>
    <row r="16" spans="2:27" x14ac:dyDescent="0.2">
      <c r="B16" s="1" t="s">
        <v>34</v>
      </c>
      <c r="D16" s="2">
        <v>6</v>
      </c>
      <c r="E16" s="2">
        <v>0</v>
      </c>
      <c r="F16" s="2" t="s">
        <v>3</v>
      </c>
      <c r="G16" s="2">
        <v>0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39">
        <v>5</v>
      </c>
      <c r="N16" s="39">
        <v>5</v>
      </c>
      <c r="O16" s="39">
        <v>5</v>
      </c>
      <c r="P16" s="39">
        <v>5</v>
      </c>
      <c r="Q16" s="39">
        <v>5</v>
      </c>
      <c r="R16" s="39">
        <v>5</v>
      </c>
      <c r="S16" s="39">
        <v>5</v>
      </c>
      <c r="T16" s="39">
        <v>5</v>
      </c>
      <c r="U16" s="39">
        <v>5</v>
      </c>
      <c r="V16" s="5">
        <v>5</v>
      </c>
      <c r="W16" s="5">
        <v>6</v>
      </c>
      <c r="X16" s="5">
        <v>8.25</v>
      </c>
      <c r="Y16" s="5">
        <v>11.25</v>
      </c>
      <c r="Z16" s="5">
        <v>12</v>
      </c>
      <c r="AA16" s="5">
        <v>13.5</v>
      </c>
    </row>
    <row r="17" spans="2:27" x14ac:dyDescent="0.2">
      <c r="B17" s="1" t="s">
        <v>68</v>
      </c>
      <c r="D17" s="2">
        <v>6</v>
      </c>
      <c r="E17" s="2">
        <v>0</v>
      </c>
      <c r="F17" s="2" t="s">
        <v>3</v>
      </c>
      <c r="G17" s="2">
        <v>2</v>
      </c>
      <c r="H17" s="6" t="s">
        <v>62</v>
      </c>
      <c r="I17" s="6" t="s">
        <v>62</v>
      </c>
      <c r="J17" s="6" t="s">
        <v>62</v>
      </c>
      <c r="K17" s="6" t="s">
        <v>62</v>
      </c>
      <c r="L17" s="6" t="s">
        <v>62</v>
      </c>
      <c r="M17" s="39">
        <v>5</v>
      </c>
      <c r="N17" s="7">
        <v>2.5</v>
      </c>
      <c r="O17" s="39">
        <v>5</v>
      </c>
      <c r="P17" s="7">
        <v>2.5</v>
      </c>
      <c r="Q17" s="39">
        <v>5</v>
      </c>
      <c r="R17" s="39">
        <v>5</v>
      </c>
      <c r="S17" s="7">
        <v>2.5</v>
      </c>
      <c r="T17" s="39">
        <v>5</v>
      </c>
      <c r="U17" s="7">
        <v>2.5</v>
      </c>
      <c r="V17" s="5">
        <v>5</v>
      </c>
      <c r="W17" s="5"/>
      <c r="X17" s="5"/>
      <c r="Y17" s="5"/>
      <c r="Z17" s="5"/>
      <c r="AA17" s="5"/>
    </row>
    <row r="18" spans="2:27" x14ac:dyDescent="0.2">
      <c r="B18" s="1" t="s">
        <v>8</v>
      </c>
      <c r="D18" s="2">
        <v>7</v>
      </c>
      <c r="E18" s="2">
        <v>0</v>
      </c>
      <c r="F18" s="2" t="s">
        <v>3</v>
      </c>
      <c r="G18" s="2">
        <v>0</v>
      </c>
      <c r="H18" s="5">
        <v>5</v>
      </c>
      <c r="I18" s="5">
        <v>5</v>
      </c>
      <c r="J18" s="5">
        <v>5</v>
      </c>
      <c r="K18" s="5">
        <v>5</v>
      </c>
      <c r="L18" s="5">
        <v>5</v>
      </c>
      <c r="M18" s="39">
        <v>5</v>
      </c>
      <c r="N18" s="39">
        <v>5</v>
      </c>
      <c r="O18" s="39">
        <v>5</v>
      </c>
      <c r="P18" s="39">
        <v>5</v>
      </c>
      <c r="Q18" s="39">
        <v>5</v>
      </c>
      <c r="R18" s="39">
        <v>5</v>
      </c>
      <c r="S18" s="39">
        <v>5</v>
      </c>
      <c r="T18" s="39">
        <v>5</v>
      </c>
      <c r="U18" s="39">
        <v>5</v>
      </c>
      <c r="V18" s="5">
        <v>5</v>
      </c>
      <c r="W18" s="5">
        <v>6</v>
      </c>
      <c r="X18" s="5">
        <v>8.25</v>
      </c>
      <c r="Y18" s="5">
        <v>11.25</v>
      </c>
      <c r="Z18" s="5">
        <v>12</v>
      </c>
      <c r="AA18" s="5">
        <v>13.5</v>
      </c>
    </row>
    <row r="19" spans="2:27" x14ac:dyDescent="0.2">
      <c r="B19" s="1" t="s">
        <v>69</v>
      </c>
      <c r="D19" s="2">
        <v>7</v>
      </c>
      <c r="E19" s="2">
        <v>0</v>
      </c>
      <c r="F19" s="2" t="s">
        <v>3</v>
      </c>
      <c r="G19" s="2">
        <v>2</v>
      </c>
      <c r="H19" s="6" t="s">
        <v>62</v>
      </c>
      <c r="I19" s="6" t="s">
        <v>62</v>
      </c>
      <c r="J19" s="6" t="s">
        <v>62</v>
      </c>
      <c r="K19" s="6" t="s">
        <v>62</v>
      </c>
      <c r="L19" s="6" t="s">
        <v>62</v>
      </c>
      <c r="M19" s="39">
        <v>5</v>
      </c>
      <c r="N19" s="7">
        <v>2.5</v>
      </c>
      <c r="O19" s="39">
        <v>5</v>
      </c>
      <c r="P19" s="7">
        <v>2.5</v>
      </c>
      <c r="Q19" s="39">
        <v>5</v>
      </c>
      <c r="R19" s="39">
        <v>5</v>
      </c>
      <c r="S19" s="7">
        <v>2.5</v>
      </c>
      <c r="T19" s="39">
        <v>5</v>
      </c>
      <c r="U19" s="7">
        <v>2.5</v>
      </c>
      <c r="V19" s="5">
        <v>5</v>
      </c>
      <c r="W19" s="5"/>
      <c r="X19" s="5"/>
      <c r="Y19" s="5"/>
      <c r="Z19" s="5"/>
      <c r="AA19" s="5"/>
    </row>
    <row r="20" spans="2:27" s="13" customFormat="1" x14ac:dyDescent="0.2">
      <c r="B20" s="13" t="s">
        <v>9</v>
      </c>
      <c r="C20" s="19" t="s">
        <v>49</v>
      </c>
      <c r="D20" s="15"/>
      <c r="E20" s="15"/>
      <c r="F20" s="15"/>
      <c r="G20" s="15"/>
    </row>
    <row r="21" spans="2:27" s="13" customFormat="1" x14ac:dyDescent="0.2">
      <c r="B21" s="16" t="s">
        <v>11</v>
      </c>
      <c r="C21" s="15"/>
      <c r="D21" s="15">
        <v>25</v>
      </c>
      <c r="E21" s="15">
        <v>1</v>
      </c>
      <c r="F21" s="15" t="s">
        <v>71</v>
      </c>
      <c r="G21" s="15">
        <v>2</v>
      </c>
      <c r="H21" s="17">
        <v>0</v>
      </c>
      <c r="I21" s="12">
        <v>1.5</v>
      </c>
      <c r="J21" s="12">
        <v>1.5</v>
      </c>
      <c r="K21" s="12">
        <v>1.5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83" t="s">
        <v>59</v>
      </c>
      <c r="X21" s="84"/>
      <c r="Y21" s="84"/>
      <c r="Z21" s="84"/>
      <c r="AA21" s="84"/>
    </row>
    <row r="22" spans="2:27" s="13" customFormat="1" x14ac:dyDescent="0.2">
      <c r="B22" s="16" t="s">
        <v>12</v>
      </c>
      <c r="C22" s="15"/>
      <c r="D22" s="15">
        <v>25</v>
      </c>
      <c r="E22" s="15">
        <v>2</v>
      </c>
      <c r="F22" s="15" t="s">
        <v>71</v>
      </c>
      <c r="G22" s="15">
        <v>2</v>
      </c>
      <c r="H22" s="17">
        <v>0</v>
      </c>
      <c r="I22" s="12">
        <v>1.5</v>
      </c>
      <c r="J22" s="12">
        <v>1.5</v>
      </c>
      <c r="K22" s="12">
        <v>1.5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0</v>
      </c>
      <c r="T22" s="17">
        <v>0</v>
      </c>
      <c r="U22" s="17">
        <v>0</v>
      </c>
      <c r="V22" s="17">
        <v>0</v>
      </c>
      <c r="W22" s="84"/>
      <c r="X22" s="84"/>
      <c r="Y22" s="84"/>
      <c r="Z22" s="84"/>
      <c r="AA22" s="84"/>
    </row>
    <row r="23" spans="2:27" s="13" customFormat="1" x14ac:dyDescent="0.2">
      <c r="B23" s="16" t="s">
        <v>13</v>
      </c>
      <c r="C23" s="15"/>
      <c r="D23" s="15">
        <v>25</v>
      </c>
      <c r="E23" s="15">
        <v>3</v>
      </c>
      <c r="F23" s="15" t="s">
        <v>71</v>
      </c>
      <c r="G23" s="15">
        <v>2</v>
      </c>
      <c r="H23" s="17">
        <v>0</v>
      </c>
      <c r="I23" s="12">
        <v>1.5</v>
      </c>
      <c r="J23" s="12">
        <v>1.5</v>
      </c>
      <c r="K23" s="12">
        <v>1.5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84"/>
      <c r="X23" s="84"/>
      <c r="Y23" s="84"/>
      <c r="Z23" s="84"/>
      <c r="AA23" s="84"/>
    </row>
    <row r="24" spans="2:27" x14ac:dyDescent="0.2">
      <c r="B24" s="11"/>
      <c r="I24" s="41"/>
      <c r="J24" s="41"/>
      <c r="K24" s="41"/>
    </row>
    <row r="26" spans="2:27" x14ac:dyDescent="0.2">
      <c r="B26" s="1" t="s">
        <v>47</v>
      </c>
    </row>
    <row r="27" spans="2:27" x14ac:dyDescent="0.2">
      <c r="B27" s="27" t="s">
        <v>74</v>
      </c>
    </row>
    <row r="28" spans="2:27" ht="15" customHeight="1" x14ac:dyDescent="0.2">
      <c r="B28" s="87" t="s">
        <v>60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</row>
    <row r="29" spans="2:27" ht="15" customHeight="1" x14ac:dyDescent="0.2">
      <c r="B29" s="87" t="s">
        <v>39</v>
      </c>
      <c r="C29" s="87"/>
      <c r="D29" s="87"/>
      <c r="E29" s="87"/>
      <c r="F29" s="87"/>
      <c r="G29" s="87"/>
      <c r="H29" s="87"/>
      <c r="I29" s="87"/>
      <c r="J29" s="87"/>
      <c r="K29" s="87"/>
      <c r="L29" s="87"/>
    </row>
    <row r="30" spans="2:27" x14ac:dyDescent="0.2">
      <c r="B30" s="85" t="s">
        <v>46</v>
      </c>
      <c r="C30" s="86"/>
      <c r="D30" s="86"/>
      <c r="E30" s="86"/>
      <c r="F30" s="86"/>
      <c r="G30" s="86"/>
      <c r="H30" s="86"/>
      <c r="I30" s="86"/>
      <c r="J30" s="86"/>
      <c r="K30" s="86"/>
      <c r="L30" s="86"/>
    </row>
    <row r="31" spans="2:27" x14ac:dyDescent="0.2">
      <c r="B31" s="28" t="s">
        <v>79</v>
      </c>
    </row>
    <row r="32" spans="2:27" x14ac:dyDescent="0.2">
      <c r="B32" s="42"/>
    </row>
    <row r="33" spans="2:2" x14ac:dyDescent="0.2">
      <c r="B33" s="42"/>
    </row>
  </sheetData>
  <mergeCells count="8">
    <mergeCell ref="W2:AA2"/>
    <mergeCell ref="W21:AA23"/>
    <mergeCell ref="B30:L30"/>
    <mergeCell ref="B28:L28"/>
    <mergeCell ref="B29:L29"/>
    <mergeCell ref="H2:L2"/>
    <mergeCell ref="M2:Q2"/>
    <mergeCell ref="R2:V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43:K45"/>
  <sheetViews>
    <sheetView zoomScaleNormal="100" workbookViewId="0">
      <selection activeCell="W36" sqref="W36"/>
    </sheetView>
  </sheetViews>
  <sheetFormatPr defaultRowHeight="15" x14ac:dyDescent="0.25"/>
  <sheetData>
    <row r="43" spans="2:11" ht="56.25" customHeight="1" x14ac:dyDescent="0.25">
      <c r="B43" s="95" t="s">
        <v>31</v>
      </c>
      <c r="C43" s="96"/>
      <c r="D43" s="96"/>
      <c r="E43" s="96"/>
      <c r="F43" s="96"/>
      <c r="G43" s="96"/>
      <c r="H43" s="96"/>
      <c r="I43" s="96"/>
      <c r="J43" s="96"/>
      <c r="K43" s="96"/>
    </row>
    <row r="45" spans="2:11" x14ac:dyDescent="0.25">
      <c r="B45" t="s">
        <v>15</v>
      </c>
    </row>
  </sheetData>
  <mergeCells count="1">
    <mergeCell ref="B43:K4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2"/>
  <sheetViews>
    <sheetView topLeftCell="A10" workbookViewId="0">
      <selection activeCell="P47" sqref="P47"/>
    </sheetView>
  </sheetViews>
  <sheetFormatPr defaultRowHeight="15" x14ac:dyDescent="0.25"/>
  <sheetData>
    <row r="42" spans="2:2" x14ac:dyDescent="0.25">
      <c r="B42" t="s">
        <v>57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B1:T51"/>
  <sheetViews>
    <sheetView workbookViewId="0">
      <selection activeCell="S12" sqref="S12"/>
    </sheetView>
  </sheetViews>
  <sheetFormatPr defaultRowHeight="15" x14ac:dyDescent="0.25"/>
  <cols>
    <col min="18" max="18" width="32.42578125" bestFit="1" customWidth="1"/>
    <col min="19" max="19" width="12.5703125" bestFit="1" customWidth="1"/>
  </cols>
  <sheetData>
    <row r="1" spans="2:20" x14ac:dyDescent="0.25">
      <c r="Q1" s="73" t="s">
        <v>189</v>
      </c>
    </row>
    <row r="2" spans="2:20" x14ac:dyDescent="0.25">
      <c r="B2" s="51" t="s">
        <v>155</v>
      </c>
      <c r="S2" s="50" t="s">
        <v>190</v>
      </c>
    </row>
    <row r="3" spans="2:20" x14ac:dyDescent="0.25">
      <c r="B3" s="51" t="s">
        <v>156</v>
      </c>
      <c r="Q3" t="s">
        <v>178</v>
      </c>
      <c r="R3" t="s">
        <v>179</v>
      </c>
      <c r="S3" s="75">
        <v>0</v>
      </c>
      <c r="T3" t="s">
        <v>188</v>
      </c>
    </row>
    <row r="4" spans="2:20" x14ac:dyDescent="0.25">
      <c r="B4" s="51" t="s">
        <v>157</v>
      </c>
      <c r="Q4" t="s">
        <v>180</v>
      </c>
      <c r="R4" t="s">
        <v>181</v>
      </c>
      <c r="S4" s="76">
        <f>SUM(F18:F21)/COUNT(F18:F21)/$F$35</f>
        <v>0.32755905511811029</v>
      </c>
    </row>
    <row r="5" spans="2:20" x14ac:dyDescent="0.25">
      <c r="B5" s="51" t="s">
        <v>158</v>
      </c>
      <c r="Q5" t="s">
        <v>182</v>
      </c>
      <c r="R5" t="s">
        <v>183</v>
      </c>
      <c r="S5" s="76">
        <f>SUM(F22:F26)/COUNT(F22:F26)/$F$35</f>
        <v>8.6929133858267726E-2</v>
      </c>
    </row>
    <row r="6" spans="2:20" x14ac:dyDescent="0.25">
      <c r="B6" s="51" t="s">
        <v>159</v>
      </c>
      <c r="Q6" t="s">
        <v>184</v>
      </c>
      <c r="R6" t="s">
        <v>185</v>
      </c>
      <c r="S6" s="76">
        <f>SUM(F27:F30)/COUNT(F27:F30)/$F$35</f>
        <v>4.5866141732283469E-2</v>
      </c>
    </row>
    <row r="7" spans="2:20" x14ac:dyDescent="0.25">
      <c r="B7" s="52"/>
      <c r="Q7" t="s">
        <v>186</v>
      </c>
      <c r="R7" t="s">
        <v>187</v>
      </c>
      <c r="S7" s="75">
        <v>0</v>
      </c>
    </row>
    <row r="8" spans="2:20" x14ac:dyDescent="0.25">
      <c r="B8" s="53" t="s">
        <v>160</v>
      </c>
    </row>
    <row r="9" spans="2:20" x14ac:dyDescent="0.25">
      <c r="B9" s="53"/>
    </row>
    <row r="10" spans="2:20" x14ac:dyDescent="0.25">
      <c r="B10" s="53" t="s">
        <v>161</v>
      </c>
      <c r="Q10" t="s">
        <v>193</v>
      </c>
    </row>
    <row r="11" spans="2:20" x14ac:dyDescent="0.25">
      <c r="B11" s="53"/>
      <c r="Q11" s="74"/>
    </row>
    <row r="12" spans="2:20" x14ac:dyDescent="0.25">
      <c r="B12" s="53"/>
    </row>
    <row r="13" spans="2:20" ht="15.75" thickBot="1" x14ac:dyDescent="0.3">
      <c r="B13" s="53"/>
    </row>
    <row r="14" spans="2:20" ht="15.75" thickBot="1" x14ac:dyDescent="0.3">
      <c r="B14" s="54"/>
      <c r="C14" s="97" t="s">
        <v>162</v>
      </c>
      <c r="D14" s="98"/>
      <c r="E14" s="98"/>
      <c r="F14" s="98"/>
      <c r="G14" s="99"/>
    </row>
    <row r="15" spans="2:20" ht="15.75" thickBot="1" x14ac:dyDescent="0.3">
      <c r="B15" s="55"/>
      <c r="C15" s="56" t="s">
        <v>163</v>
      </c>
      <c r="D15" s="56" t="s">
        <v>164</v>
      </c>
      <c r="E15" s="57"/>
      <c r="F15" s="100" t="s">
        <v>165</v>
      </c>
      <c r="G15" s="101"/>
    </row>
    <row r="16" spans="2:20" ht="15.75" thickBot="1" x14ac:dyDescent="0.3">
      <c r="B16" s="58" t="s">
        <v>166</v>
      </c>
      <c r="C16" s="59">
        <v>43177</v>
      </c>
      <c r="D16" s="59">
        <v>43177</v>
      </c>
      <c r="E16" s="60"/>
      <c r="F16" s="59">
        <v>43388</v>
      </c>
      <c r="G16" s="59">
        <v>43177</v>
      </c>
    </row>
    <row r="17" spans="2:7" ht="15.75" thickBot="1" x14ac:dyDescent="0.3">
      <c r="B17" s="61">
        <v>0.20833333333333334</v>
      </c>
      <c r="C17" s="62">
        <v>3.65</v>
      </c>
      <c r="D17" s="62">
        <v>2.65</v>
      </c>
      <c r="E17" s="60"/>
      <c r="F17" s="62">
        <v>2.15</v>
      </c>
      <c r="G17" s="62">
        <v>2.23</v>
      </c>
    </row>
    <row r="18" spans="2:7" ht="15.75" thickBot="1" x14ac:dyDescent="0.3">
      <c r="B18" s="61">
        <v>0.25</v>
      </c>
      <c r="C18" s="62">
        <v>3.84</v>
      </c>
      <c r="D18" s="62">
        <v>2.72</v>
      </c>
      <c r="E18" s="60"/>
      <c r="F18" s="62">
        <v>3.07</v>
      </c>
      <c r="G18" s="62">
        <v>3.25</v>
      </c>
    </row>
    <row r="19" spans="2:7" ht="15.75" thickBot="1" x14ac:dyDescent="0.3">
      <c r="B19" s="61">
        <v>0.29166666666666669</v>
      </c>
      <c r="C19" s="62">
        <v>5.59</v>
      </c>
      <c r="D19" s="62">
        <v>2.72</v>
      </c>
      <c r="E19" s="60"/>
      <c r="F19" s="62">
        <v>3.36</v>
      </c>
      <c r="G19" s="62">
        <v>4.2300000000000004</v>
      </c>
    </row>
    <row r="20" spans="2:7" ht="15.75" thickBot="1" x14ac:dyDescent="0.3">
      <c r="B20" s="61">
        <v>0.33333333333333331</v>
      </c>
      <c r="C20" s="62">
        <v>6.45</v>
      </c>
      <c r="D20" s="62">
        <v>2.77</v>
      </c>
      <c r="E20" s="60"/>
      <c r="F20" s="62">
        <v>4.8099999999999996</v>
      </c>
      <c r="G20" s="62">
        <v>6.24</v>
      </c>
    </row>
    <row r="21" spans="2:7" ht="15.75" thickBot="1" x14ac:dyDescent="0.3">
      <c r="B21" s="61">
        <v>0.375</v>
      </c>
      <c r="C21" s="62">
        <v>5.63</v>
      </c>
      <c r="D21" s="62">
        <v>2.92</v>
      </c>
      <c r="E21" s="60"/>
      <c r="F21" s="62">
        <v>5.4</v>
      </c>
      <c r="G21" s="62">
        <v>6.66</v>
      </c>
    </row>
    <row r="22" spans="2:7" ht="15.75" thickBot="1" x14ac:dyDescent="0.3">
      <c r="B22" s="61">
        <v>0.41666666666666669</v>
      </c>
      <c r="C22" s="62">
        <v>3.91</v>
      </c>
      <c r="D22" s="62">
        <v>2.9</v>
      </c>
      <c r="E22" s="60"/>
      <c r="F22" s="62">
        <v>3</v>
      </c>
      <c r="G22" s="62">
        <v>3.74</v>
      </c>
    </row>
    <row r="23" spans="2:7" ht="15.75" thickBot="1" x14ac:dyDescent="0.3">
      <c r="B23" s="61">
        <v>0.45833333333333331</v>
      </c>
      <c r="C23" s="62">
        <v>3.67</v>
      </c>
      <c r="D23" s="62">
        <v>3.03</v>
      </c>
      <c r="E23" s="60"/>
      <c r="F23" s="62">
        <v>0.91</v>
      </c>
      <c r="G23" s="62">
        <v>1.46</v>
      </c>
    </row>
    <row r="24" spans="2:7" ht="15.75" thickBot="1" x14ac:dyDescent="0.3">
      <c r="B24" s="61">
        <v>0.5</v>
      </c>
      <c r="C24" s="62">
        <v>3.59</v>
      </c>
      <c r="D24" s="62">
        <v>3.11</v>
      </c>
      <c r="E24" s="60"/>
      <c r="F24" s="62">
        <v>0.54</v>
      </c>
      <c r="G24" s="62">
        <v>1.25</v>
      </c>
    </row>
    <row r="25" spans="2:7" ht="15.75" thickBot="1" x14ac:dyDescent="0.3">
      <c r="B25" s="61">
        <v>0.54166666666666663</v>
      </c>
      <c r="C25" s="62">
        <v>3.61</v>
      </c>
      <c r="D25" s="62">
        <v>3.53</v>
      </c>
      <c r="E25" s="60"/>
      <c r="F25" s="62">
        <v>0.53</v>
      </c>
      <c r="G25" s="62">
        <v>1.25</v>
      </c>
    </row>
    <row r="26" spans="2:7" ht="15.75" thickBot="1" x14ac:dyDescent="0.3">
      <c r="B26" s="61">
        <v>0.58333333333333337</v>
      </c>
      <c r="C26" s="62">
        <v>3.32</v>
      </c>
      <c r="D26" s="62">
        <v>4.6399999999999997</v>
      </c>
      <c r="E26" s="60"/>
      <c r="F26" s="62">
        <v>0.54</v>
      </c>
      <c r="G26" s="62">
        <v>1.25</v>
      </c>
    </row>
    <row r="27" spans="2:7" ht="15.75" thickBot="1" x14ac:dyDescent="0.3">
      <c r="B27" s="61">
        <v>0.625</v>
      </c>
      <c r="C27" s="62">
        <v>3.2</v>
      </c>
      <c r="D27" s="62">
        <v>6.55</v>
      </c>
      <c r="E27" s="60"/>
      <c r="F27" s="62">
        <v>0.6</v>
      </c>
      <c r="G27" s="62">
        <v>1.25</v>
      </c>
    </row>
    <row r="28" spans="2:7" ht="15.75" thickBot="1" x14ac:dyDescent="0.3">
      <c r="B28" s="61">
        <v>0.66666666666666663</v>
      </c>
      <c r="C28" s="62">
        <v>3.21</v>
      </c>
      <c r="D28" s="62">
        <v>8.25</v>
      </c>
      <c r="E28" s="60"/>
      <c r="F28" s="62">
        <v>0.59</v>
      </c>
      <c r="G28" s="62">
        <v>1.38</v>
      </c>
    </row>
    <row r="29" spans="2:7" ht="15.75" thickBot="1" x14ac:dyDescent="0.3">
      <c r="B29" s="61">
        <v>0.70833333333333337</v>
      </c>
      <c r="C29" s="62">
        <v>3.5</v>
      </c>
      <c r="D29" s="62">
        <v>8.5</v>
      </c>
      <c r="E29" s="60"/>
      <c r="F29" s="62">
        <v>0.57999999999999996</v>
      </c>
      <c r="G29" s="62">
        <v>1.75</v>
      </c>
    </row>
    <row r="30" spans="2:7" ht="15.75" thickBot="1" x14ac:dyDescent="0.3">
      <c r="B30" s="61">
        <v>0.75</v>
      </c>
      <c r="C30" s="62">
        <v>3.17</v>
      </c>
      <c r="D30" s="62">
        <v>5.74</v>
      </c>
      <c r="E30" s="60"/>
      <c r="F30" s="62">
        <v>0.56000000000000005</v>
      </c>
      <c r="G30" s="62">
        <v>1.38</v>
      </c>
    </row>
    <row r="31" spans="2:7" ht="15.75" thickBot="1" x14ac:dyDescent="0.3">
      <c r="B31" s="61">
        <v>0.79166666666666663</v>
      </c>
      <c r="C31" s="62">
        <v>2.9</v>
      </c>
      <c r="D31" s="62">
        <v>3.56</v>
      </c>
      <c r="E31" s="60"/>
      <c r="F31" s="62">
        <v>0.51</v>
      </c>
      <c r="G31" s="62">
        <v>1.25</v>
      </c>
    </row>
    <row r="32" spans="2:7" ht="15.75" thickBot="1" x14ac:dyDescent="0.3">
      <c r="B32" s="63"/>
      <c r="C32" s="60"/>
      <c r="D32" s="60"/>
      <c r="E32" s="60"/>
      <c r="F32" s="60"/>
      <c r="G32" s="60"/>
    </row>
    <row r="33" spans="2:7" ht="15.75" thickBot="1" x14ac:dyDescent="0.3">
      <c r="B33" s="58" t="s">
        <v>167</v>
      </c>
      <c r="C33" s="62">
        <v>12</v>
      </c>
      <c r="D33" s="62">
        <v>9.5</v>
      </c>
      <c r="E33" s="60"/>
      <c r="F33" s="62">
        <v>7.5</v>
      </c>
      <c r="G33" s="62">
        <v>9</v>
      </c>
    </row>
    <row r="34" spans="2:7" ht="15.75" thickBot="1" x14ac:dyDescent="0.3">
      <c r="B34" s="64"/>
      <c r="C34" s="64"/>
      <c r="D34" s="64"/>
      <c r="E34" s="64"/>
      <c r="F34" s="64"/>
      <c r="G34" s="64"/>
    </row>
    <row r="35" spans="2:7" ht="15.75" thickBot="1" x14ac:dyDescent="0.3">
      <c r="B35" s="55" t="s">
        <v>168</v>
      </c>
      <c r="C35" s="65">
        <v>11.94</v>
      </c>
      <c r="D35" s="65">
        <v>10.18</v>
      </c>
      <c r="E35" s="66"/>
      <c r="F35" s="102">
        <v>12.7</v>
      </c>
      <c r="G35" s="103"/>
    </row>
    <row r="36" spans="2:7" x14ac:dyDescent="0.25">
      <c r="B36" s="53"/>
    </row>
    <row r="37" spans="2:7" x14ac:dyDescent="0.25">
      <c r="B37" s="53" t="s">
        <v>169</v>
      </c>
    </row>
    <row r="38" spans="2:7" x14ac:dyDescent="0.25">
      <c r="B38" s="53"/>
    </row>
    <row r="39" spans="2:7" x14ac:dyDescent="0.25">
      <c r="B39" s="53" t="s">
        <v>170</v>
      </c>
    </row>
    <row r="40" spans="2:7" x14ac:dyDescent="0.25">
      <c r="B40" s="52"/>
    </row>
    <row r="41" spans="2:7" x14ac:dyDescent="0.25">
      <c r="B41" s="67" t="s">
        <v>171</v>
      </c>
    </row>
    <row r="42" spans="2:7" x14ac:dyDescent="0.25">
      <c r="B42" s="68" t="s">
        <v>172</v>
      </c>
    </row>
    <row r="43" spans="2:7" x14ac:dyDescent="0.25">
      <c r="B43" s="69" t="s">
        <v>173</v>
      </c>
    </row>
    <row r="44" spans="2:7" x14ac:dyDescent="0.25">
      <c r="B44" s="70" t="s">
        <v>174</v>
      </c>
    </row>
    <row r="45" spans="2:7" x14ac:dyDescent="0.25">
      <c r="B45" s="69" t="s">
        <v>175</v>
      </c>
    </row>
    <row r="46" spans="2:7" x14ac:dyDescent="0.25">
      <c r="B46" s="71" t="s">
        <v>176</v>
      </c>
    </row>
    <row r="47" spans="2:7" x14ac:dyDescent="0.25">
      <c r="B47" s="71" t="s">
        <v>177</v>
      </c>
    </row>
    <row r="48" spans="2:7" ht="16.5" x14ac:dyDescent="0.25">
      <c r="B48" s="72"/>
    </row>
    <row r="49" spans="2:2" x14ac:dyDescent="0.25">
      <c r="B49" s="52"/>
    </row>
    <row r="50" spans="2:2" x14ac:dyDescent="0.25">
      <c r="B50" s="53"/>
    </row>
    <row r="51" spans="2:2" x14ac:dyDescent="0.25">
      <c r="B51" s="53"/>
    </row>
  </sheetData>
  <mergeCells count="3">
    <mergeCell ref="C14:G14"/>
    <mergeCell ref="F15:G15"/>
    <mergeCell ref="F35:G3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1:AO20"/>
  <sheetViews>
    <sheetView workbookViewId="0">
      <selection activeCell="C45" sqref="C45"/>
    </sheetView>
  </sheetViews>
  <sheetFormatPr defaultColWidth="9.140625" defaultRowHeight="12.75" x14ac:dyDescent="0.2"/>
  <cols>
    <col min="1" max="1" width="40.7109375" style="1" customWidth="1"/>
    <col min="2" max="2" width="12.7109375" style="1" customWidth="1"/>
    <col min="3" max="21" width="10.7109375" style="1" customWidth="1"/>
    <col min="22" max="16384" width="9.140625" style="1"/>
  </cols>
  <sheetData>
    <row r="1" spans="1:41" x14ac:dyDescent="0.2">
      <c r="A1" s="3" t="s">
        <v>102</v>
      </c>
      <c r="B1" s="3" t="s">
        <v>103</v>
      </c>
      <c r="C1" s="3" t="s">
        <v>104</v>
      </c>
      <c r="D1" s="3" t="s">
        <v>105</v>
      </c>
      <c r="E1" s="3" t="s">
        <v>106</v>
      </c>
      <c r="F1" s="3" t="s">
        <v>107</v>
      </c>
      <c r="G1" s="35" t="s">
        <v>108</v>
      </c>
      <c r="H1" s="35" t="s">
        <v>109</v>
      </c>
      <c r="I1" s="35" t="s">
        <v>110</v>
      </c>
      <c r="J1" s="35" t="s">
        <v>111</v>
      </c>
      <c r="K1" s="35" t="s">
        <v>112</v>
      </c>
      <c r="L1" s="36" t="s">
        <v>113</v>
      </c>
      <c r="M1" s="36" t="s">
        <v>114</v>
      </c>
      <c r="N1" s="36" t="s">
        <v>115</v>
      </c>
      <c r="O1" s="36" t="s">
        <v>116</v>
      </c>
      <c r="P1" s="36" t="s">
        <v>117</v>
      </c>
      <c r="Q1" s="33" t="s">
        <v>118</v>
      </c>
      <c r="R1" s="33" t="s">
        <v>119</v>
      </c>
      <c r="S1" s="33" t="s">
        <v>120</v>
      </c>
      <c r="T1" s="33" t="s">
        <v>121</v>
      </c>
      <c r="U1" s="33" t="s">
        <v>122</v>
      </c>
      <c r="V1" s="37" t="s">
        <v>123</v>
      </c>
      <c r="W1" s="37" t="s">
        <v>124</v>
      </c>
      <c r="X1" s="37" t="s">
        <v>125</v>
      </c>
      <c r="Y1" s="37" t="s">
        <v>126</v>
      </c>
      <c r="Z1" s="37" t="s">
        <v>127</v>
      </c>
      <c r="AA1" s="34" t="s">
        <v>128</v>
      </c>
      <c r="AB1" s="34" t="s">
        <v>129</v>
      </c>
      <c r="AC1" s="34" t="s">
        <v>130</v>
      </c>
      <c r="AD1" s="34" t="s">
        <v>131</v>
      </c>
      <c r="AE1" s="34" t="s">
        <v>132</v>
      </c>
      <c r="AF1" s="38" t="s">
        <v>133</v>
      </c>
      <c r="AG1" s="38" t="s">
        <v>134</v>
      </c>
      <c r="AH1" s="38" t="s">
        <v>135</v>
      </c>
      <c r="AI1" s="38" t="s">
        <v>136</v>
      </c>
      <c r="AJ1" s="38" t="s">
        <v>137</v>
      </c>
      <c r="AK1" s="36" t="s">
        <v>138</v>
      </c>
      <c r="AL1" s="36" t="s">
        <v>139</v>
      </c>
      <c r="AM1" s="36" t="s">
        <v>140</v>
      </c>
      <c r="AN1" s="36" t="s">
        <v>141</v>
      </c>
      <c r="AO1" s="36" t="s">
        <v>142</v>
      </c>
    </row>
    <row r="2" spans="1:41" x14ac:dyDescent="0.2">
      <c r="A2" s="1" t="str">
        <f>'tolls 2015'!A4</f>
        <v>Carquinez Bridge GP</v>
      </c>
      <c r="B2" s="1">
        <f t="shared" ref="B2:B17" si="0">C2*1000+D2*10+F2</f>
        <v>2000</v>
      </c>
      <c r="C2" s="1">
        <f>' tolls 2010 NOT USED'!D4</f>
        <v>2</v>
      </c>
      <c r="D2" s="1">
        <f>' tolls 2010 NOT USED'!E4</f>
        <v>0</v>
      </c>
      <c r="E2" s="1" t="s">
        <v>143</v>
      </c>
      <c r="F2" s="1">
        <f>' tolls 2010 NOT USED'!G4</f>
        <v>0</v>
      </c>
      <c r="G2" s="5">
        <f>IF(' tolls 2010 NOT USED'!H4="n/a",0,' tolls 2010 NOT USED'!H4)</f>
        <v>5</v>
      </c>
      <c r="H2" s="5">
        <f>IF(' tolls 2010 NOT USED'!I4="n/a",0,' tolls 2010 NOT USED'!I4)</f>
        <v>5</v>
      </c>
      <c r="I2" s="5">
        <f>IF(' tolls 2010 NOT USED'!J4="n/a",0,' tolls 2010 NOT USED'!J4)</f>
        <v>5</v>
      </c>
      <c r="J2" s="5">
        <f>IF(' tolls 2010 NOT USED'!K4="n/a",0,' tolls 2010 NOT USED'!K4)</f>
        <v>5</v>
      </c>
      <c r="K2" s="5">
        <f>IF(' tolls 2010 NOT USED'!L4="n/a",0,' tolls 2010 NOT USED'!L4)</f>
        <v>5</v>
      </c>
      <c r="L2" s="5">
        <f>IF(' tolls 2010 NOT USED'!M4="n/a",0,' tolls 2010 NOT USED'!M4)</f>
        <v>5</v>
      </c>
      <c r="M2" s="5">
        <f>IF(' tolls 2010 NOT USED'!N4="n/a",0,' tolls 2010 NOT USED'!N4)</f>
        <v>5</v>
      </c>
      <c r="N2" s="5">
        <f>IF(' tolls 2010 NOT USED'!O4="n/a",0,' tolls 2010 NOT USED'!O4)</f>
        <v>5</v>
      </c>
      <c r="O2" s="5">
        <f>IF(' tolls 2010 NOT USED'!P4="n/a",0,' tolls 2010 NOT USED'!P4)</f>
        <v>5</v>
      </c>
      <c r="P2" s="5">
        <f>IF(' tolls 2010 NOT USED'!Q4="n/a",0,' tolls 2010 NOT USED'!Q4)</f>
        <v>5</v>
      </c>
      <c r="Q2" s="5">
        <f>IF(' tolls 2010 NOT USED'!R4="n/a",0,' tolls 2010 NOT USED'!R4)</f>
        <v>5</v>
      </c>
      <c r="R2" s="5">
        <f>IF(' tolls 2010 NOT USED'!S4="n/a",0,' tolls 2010 NOT USED'!S4)</f>
        <v>5</v>
      </c>
      <c r="S2" s="5">
        <f>IF(' tolls 2010 NOT USED'!T4="n/a",0,' tolls 2010 NOT USED'!T4)</f>
        <v>5</v>
      </c>
      <c r="T2" s="5">
        <f>IF(' tolls 2010 NOT USED'!U4="n/a",0,' tolls 2010 NOT USED'!U4)</f>
        <v>5</v>
      </c>
      <c r="U2" s="5">
        <f>IF(' tolls 2010 NOT USED'!V4="n/a",0,' tolls 2010 NOT USED'!V4)</f>
        <v>5</v>
      </c>
      <c r="V2" s="5">
        <f>IF(' tolls 2010 NOT USED'!H4="n/a",0,' tolls 2010 NOT USED'!H4)</f>
        <v>5</v>
      </c>
      <c r="W2" s="5">
        <f>V2</f>
        <v>5</v>
      </c>
      <c r="X2" s="5">
        <f>V2</f>
        <v>5</v>
      </c>
      <c r="Y2" s="5">
        <f>V2</f>
        <v>5</v>
      </c>
      <c r="Z2" s="5">
        <f>V2</f>
        <v>5</v>
      </c>
      <c r="AA2" s="5">
        <f>IF(' tolls 2010 NOT USED'!H4="n/a",0,' tolls 2010 NOT USED'!H4)</f>
        <v>5</v>
      </c>
      <c r="AB2" s="5">
        <f>AA2</f>
        <v>5</v>
      </c>
      <c r="AC2" s="5">
        <f>AA2</f>
        <v>5</v>
      </c>
      <c r="AD2" s="5">
        <f>AA2</f>
        <v>5</v>
      </c>
      <c r="AE2" s="5">
        <f>AA2</f>
        <v>5</v>
      </c>
      <c r="AF2" s="5">
        <f>IF(' tolls 2010 NOT USED'!W4="n/a",0,' tolls 2010 NOT USED'!W4)</f>
        <v>6</v>
      </c>
      <c r="AG2" s="5">
        <f>AF2</f>
        <v>6</v>
      </c>
      <c r="AH2" s="5">
        <f>AF2</f>
        <v>6</v>
      </c>
      <c r="AI2" s="5">
        <f>AF2</f>
        <v>6</v>
      </c>
      <c r="AJ2" s="5">
        <f>AF2</f>
        <v>6</v>
      </c>
      <c r="AK2" s="5">
        <f>IF(' tolls 2010 NOT USED'!Y4="n/a",0,' tolls 2010 NOT USED'!Y4)</f>
        <v>11.25</v>
      </c>
      <c r="AL2" s="5">
        <f>AK2</f>
        <v>11.25</v>
      </c>
      <c r="AM2" s="5">
        <f>AK2</f>
        <v>11.25</v>
      </c>
      <c r="AN2" s="5">
        <f>AK2</f>
        <v>11.25</v>
      </c>
      <c r="AO2" s="5">
        <f>AK2</f>
        <v>11.25</v>
      </c>
    </row>
    <row r="3" spans="1:41" x14ac:dyDescent="0.2">
      <c r="A3" s="1" t="str">
        <f>'tolls 2015'!A5</f>
        <v>Carquinez Bridge HOV</v>
      </c>
      <c r="B3" s="1">
        <f t="shared" si="0"/>
        <v>2003</v>
      </c>
      <c r="C3" s="1">
        <f>' tolls 2010 NOT USED'!D5</f>
        <v>2</v>
      </c>
      <c r="D3" s="1">
        <f>' tolls 2010 NOT USED'!E5</f>
        <v>0</v>
      </c>
      <c r="E3" s="1" t="s">
        <v>143</v>
      </c>
      <c r="F3" s="1">
        <f>' tolls 2010 NOT USED'!G5</f>
        <v>3</v>
      </c>
      <c r="G3" s="5">
        <f>IF(' tolls 2010 NOT USED'!H5="n/a",0,' tolls 2010 NOT USED'!H5)</f>
        <v>0</v>
      </c>
      <c r="H3" s="5">
        <f>IF(' tolls 2010 NOT USED'!I5="n/a",0,' tolls 2010 NOT USED'!I5)</f>
        <v>0</v>
      </c>
      <c r="I3" s="5">
        <f>IF(' tolls 2010 NOT USED'!J5="n/a",0,' tolls 2010 NOT USED'!J5)</f>
        <v>0</v>
      </c>
      <c r="J3" s="5">
        <f>IF(' tolls 2010 NOT USED'!K5="n/a",0,' tolls 2010 NOT USED'!K5)</f>
        <v>0</v>
      </c>
      <c r="K3" s="5">
        <f>IF(' tolls 2010 NOT USED'!L5="n/a",0,' tolls 2010 NOT USED'!L5)</f>
        <v>0</v>
      </c>
      <c r="L3" s="5">
        <f>IF(' tolls 2010 NOT USED'!M5="n/a",0,' tolls 2010 NOT USED'!M5)</f>
        <v>0</v>
      </c>
      <c r="M3" s="5">
        <f>IF(' tolls 2010 NOT USED'!N5="n/a",0,' tolls 2010 NOT USED'!N5)</f>
        <v>0</v>
      </c>
      <c r="N3" s="5">
        <f>IF(' tolls 2010 NOT USED'!O5="n/a",0,' tolls 2010 NOT USED'!O5)</f>
        <v>0</v>
      </c>
      <c r="O3" s="5">
        <f>IF(' tolls 2010 NOT USED'!P5="n/a",0,' tolls 2010 NOT USED'!P5)</f>
        <v>0</v>
      </c>
      <c r="P3" s="5">
        <f>IF(' tolls 2010 NOT USED'!Q5="n/a",0,' tolls 2010 NOT USED'!Q5)</f>
        <v>0</v>
      </c>
      <c r="Q3" s="5">
        <f>IF(' tolls 2010 NOT USED'!R5="n/a",0,' tolls 2010 NOT USED'!R5)</f>
        <v>5</v>
      </c>
      <c r="R3" s="5">
        <f>IF(' tolls 2010 NOT USED'!S5="n/a",0,' tolls 2010 NOT USED'!S5)</f>
        <v>2.5</v>
      </c>
      <c r="S3" s="5">
        <f>IF(' tolls 2010 NOT USED'!T5="n/a",0,' tolls 2010 NOT USED'!T5)</f>
        <v>5</v>
      </c>
      <c r="T3" s="5">
        <f>IF(' tolls 2010 NOT USED'!U5="n/a",0,' tolls 2010 NOT USED'!U5)</f>
        <v>2.5</v>
      </c>
      <c r="U3" s="5">
        <f>IF(' tolls 2010 NOT USED'!V5="n/a",0,' tolls 2010 NOT USED'!V5)</f>
        <v>5</v>
      </c>
      <c r="V3" s="5">
        <f>IF(' tolls 2010 NOT USED'!H5="n/a",0,' tolls 2010 NOT USED'!H5)</f>
        <v>0</v>
      </c>
      <c r="W3" s="5">
        <f t="shared" ref="W3:W17" si="1">V3</f>
        <v>0</v>
      </c>
      <c r="X3" s="5">
        <f t="shared" ref="X3:X17" si="2">V3</f>
        <v>0</v>
      </c>
      <c r="Y3" s="5">
        <f t="shared" ref="Y3:Y17" si="3">V3</f>
        <v>0</v>
      </c>
      <c r="Z3" s="5">
        <f t="shared" ref="Z3:Z17" si="4">V3</f>
        <v>0</v>
      </c>
      <c r="AA3" s="5">
        <f>IF(' tolls 2010 NOT USED'!H5="n/a",0,' tolls 2010 NOT USED'!H5)</f>
        <v>0</v>
      </c>
      <c r="AB3" s="5">
        <f t="shared" ref="AB3:AB17" si="5">AA3</f>
        <v>0</v>
      </c>
      <c r="AC3" s="5">
        <f t="shared" ref="AC3:AC17" si="6">AA3</f>
        <v>0</v>
      </c>
      <c r="AD3" s="5">
        <f t="shared" ref="AD3:AD17" si="7">AA3</f>
        <v>0</v>
      </c>
      <c r="AE3" s="5">
        <f t="shared" ref="AE3:AE17" si="8">AA3</f>
        <v>0</v>
      </c>
      <c r="AF3" s="5">
        <f>IF(' tolls 2010 NOT USED'!W5="n/a",0,' tolls 2010 NOT USED'!W5)</f>
        <v>0</v>
      </c>
      <c r="AG3" s="5">
        <f t="shared" ref="AG3:AG17" si="9">AF3</f>
        <v>0</v>
      </c>
      <c r="AH3" s="5">
        <f t="shared" ref="AH3:AH17" si="10">AF3</f>
        <v>0</v>
      </c>
      <c r="AI3" s="5">
        <f t="shared" ref="AI3:AI17" si="11">AF3</f>
        <v>0</v>
      </c>
      <c r="AJ3" s="5">
        <f t="shared" ref="AJ3:AJ17" si="12">AF3</f>
        <v>0</v>
      </c>
      <c r="AK3" s="5">
        <f>IF(' tolls 2010 NOT USED'!Y5="n/a",0,' tolls 2010 NOT USED'!Y5)</f>
        <v>0</v>
      </c>
      <c r="AL3" s="5">
        <f t="shared" ref="AL3:AL17" si="13">AK3</f>
        <v>0</v>
      </c>
      <c r="AM3" s="5">
        <f t="shared" ref="AM3:AM17" si="14">AK3</f>
        <v>0</v>
      </c>
      <c r="AN3" s="5">
        <f t="shared" ref="AN3:AN17" si="15">AK3</f>
        <v>0</v>
      </c>
      <c r="AO3" s="5">
        <f t="shared" ref="AO3:AO17" si="16">AK3</f>
        <v>0</v>
      </c>
    </row>
    <row r="4" spans="1:41" x14ac:dyDescent="0.2">
      <c r="A4" s="1" t="str">
        <f>'tolls 2015'!A6</f>
        <v>Benicia-Martinez Bridge GP</v>
      </c>
      <c r="B4" s="1">
        <f t="shared" si="0"/>
        <v>1000</v>
      </c>
      <c r="C4" s="1">
        <f>' tolls 2010 NOT USED'!D6</f>
        <v>1</v>
      </c>
      <c r="D4" s="1">
        <f>' tolls 2010 NOT USED'!E6</f>
        <v>0</v>
      </c>
      <c r="E4" s="1" t="s">
        <v>143</v>
      </c>
      <c r="F4" s="1">
        <f>' tolls 2010 NOT USED'!G6</f>
        <v>0</v>
      </c>
      <c r="G4" s="5">
        <f>IF(' tolls 2010 NOT USED'!H6="n/a",0,' tolls 2010 NOT USED'!H6)</f>
        <v>5</v>
      </c>
      <c r="H4" s="5">
        <f>IF(' tolls 2010 NOT USED'!I6="n/a",0,' tolls 2010 NOT USED'!I6)</f>
        <v>5</v>
      </c>
      <c r="I4" s="5">
        <f>IF(' tolls 2010 NOT USED'!J6="n/a",0,' tolls 2010 NOT USED'!J6)</f>
        <v>5</v>
      </c>
      <c r="J4" s="5">
        <f>IF(' tolls 2010 NOT USED'!K6="n/a",0,' tolls 2010 NOT USED'!K6)</f>
        <v>5</v>
      </c>
      <c r="K4" s="5">
        <f>IF(' tolls 2010 NOT USED'!L6="n/a",0,' tolls 2010 NOT USED'!L6)</f>
        <v>5</v>
      </c>
      <c r="L4" s="5">
        <f>IF(' tolls 2010 NOT USED'!M6="n/a",0,' tolls 2010 NOT USED'!M6)</f>
        <v>5</v>
      </c>
      <c r="M4" s="5">
        <f>IF(' tolls 2010 NOT USED'!N6="n/a",0,' tolls 2010 NOT USED'!N6)</f>
        <v>5</v>
      </c>
      <c r="N4" s="5">
        <f>IF(' tolls 2010 NOT USED'!O6="n/a",0,' tolls 2010 NOT USED'!O6)</f>
        <v>5</v>
      </c>
      <c r="O4" s="5">
        <f>IF(' tolls 2010 NOT USED'!P6="n/a",0,' tolls 2010 NOT USED'!P6)</f>
        <v>5</v>
      </c>
      <c r="P4" s="5">
        <f>IF(' tolls 2010 NOT USED'!Q6="n/a",0,' tolls 2010 NOT USED'!Q6)</f>
        <v>5</v>
      </c>
      <c r="Q4" s="5">
        <f>IF(' tolls 2010 NOT USED'!R6="n/a",0,' tolls 2010 NOT USED'!R6)</f>
        <v>5</v>
      </c>
      <c r="R4" s="5">
        <f>IF(' tolls 2010 NOT USED'!S6="n/a",0,' tolls 2010 NOT USED'!S6)</f>
        <v>5</v>
      </c>
      <c r="S4" s="5">
        <f>IF(' tolls 2010 NOT USED'!T6="n/a",0,' tolls 2010 NOT USED'!T6)</f>
        <v>5</v>
      </c>
      <c r="T4" s="5">
        <f>IF(' tolls 2010 NOT USED'!U6="n/a",0,' tolls 2010 NOT USED'!U6)</f>
        <v>5</v>
      </c>
      <c r="U4" s="5">
        <f>IF(' tolls 2010 NOT USED'!V6="n/a",0,' tolls 2010 NOT USED'!V6)</f>
        <v>5</v>
      </c>
      <c r="V4" s="5">
        <f>IF(' tolls 2010 NOT USED'!H6="n/a",0,' tolls 2010 NOT USED'!H6)</f>
        <v>5</v>
      </c>
      <c r="W4" s="5">
        <f t="shared" si="1"/>
        <v>5</v>
      </c>
      <c r="X4" s="5">
        <f t="shared" si="2"/>
        <v>5</v>
      </c>
      <c r="Y4" s="5">
        <f t="shared" si="3"/>
        <v>5</v>
      </c>
      <c r="Z4" s="5">
        <f t="shared" si="4"/>
        <v>5</v>
      </c>
      <c r="AA4" s="5">
        <f>IF(' tolls 2010 NOT USED'!H6="n/a",0,' tolls 2010 NOT USED'!H6)</f>
        <v>5</v>
      </c>
      <c r="AB4" s="5">
        <f t="shared" si="5"/>
        <v>5</v>
      </c>
      <c r="AC4" s="5">
        <f t="shared" si="6"/>
        <v>5</v>
      </c>
      <c r="AD4" s="5">
        <f t="shared" si="7"/>
        <v>5</v>
      </c>
      <c r="AE4" s="5">
        <f t="shared" si="8"/>
        <v>5</v>
      </c>
      <c r="AF4" s="5">
        <f>IF(' tolls 2010 NOT USED'!W6="n/a",0,' tolls 2010 NOT USED'!W6)</f>
        <v>6</v>
      </c>
      <c r="AG4" s="5">
        <f t="shared" si="9"/>
        <v>6</v>
      </c>
      <c r="AH4" s="5">
        <f t="shared" si="10"/>
        <v>6</v>
      </c>
      <c r="AI4" s="5">
        <f t="shared" si="11"/>
        <v>6</v>
      </c>
      <c r="AJ4" s="5">
        <f t="shared" si="12"/>
        <v>6</v>
      </c>
      <c r="AK4" s="5">
        <f>IF(' tolls 2010 NOT USED'!Y6="n/a",0,' tolls 2010 NOT USED'!Y6)</f>
        <v>11.25</v>
      </c>
      <c r="AL4" s="5">
        <f t="shared" si="13"/>
        <v>11.25</v>
      </c>
      <c r="AM4" s="5">
        <f t="shared" si="14"/>
        <v>11.25</v>
      </c>
      <c r="AN4" s="5">
        <f t="shared" si="15"/>
        <v>11.25</v>
      </c>
      <c r="AO4" s="5">
        <f t="shared" si="16"/>
        <v>11.25</v>
      </c>
    </row>
    <row r="5" spans="1:41" x14ac:dyDescent="0.2">
      <c r="A5" s="1" t="str">
        <f>'tolls 2015'!A7</f>
        <v>Benicia-Martinez Bridge HOV</v>
      </c>
      <c r="B5" s="1">
        <f t="shared" si="0"/>
        <v>1003</v>
      </c>
      <c r="C5" s="1">
        <f>' tolls 2010 NOT USED'!D7</f>
        <v>1</v>
      </c>
      <c r="D5" s="1">
        <f>' tolls 2010 NOT USED'!E7</f>
        <v>0</v>
      </c>
      <c r="E5" s="1" t="s">
        <v>143</v>
      </c>
      <c r="F5" s="1">
        <f>' tolls 2010 NOT USED'!G7</f>
        <v>3</v>
      </c>
      <c r="G5" s="5">
        <f>IF(' tolls 2010 NOT USED'!H7="n/a",0,' tolls 2010 NOT USED'!H7)</f>
        <v>0</v>
      </c>
      <c r="H5" s="5">
        <f>IF(' tolls 2010 NOT USED'!I7="n/a",0,' tolls 2010 NOT USED'!I7)</f>
        <v>0</v>
      </c>
      <c r="I5" s="5">
        <f>IF(' tolls 2010 NOT USED'!J7="n/a",0,' tolls 2010 NOT USED'!J7)</f>
        <v>0</v>
      </c>
      <c r="J5" s="5">
        <f>IF(' tolls 2010 NOT USED'!K7="n/a",0,' tolls 2010 NOT USED'!K7)</f>
        <v>0</v>
      </c>
      <c r="K5" s="5">
        <f>IF(' tolls 2010 NOT USED'!L7="n/a",0,' tolls 2010 NOT USED'!L7)</f>
        <v>0</v>
      </c>
      <c r="L5" s="5">
        <f>IF(' tolls 2010 NOT USED'!M7="n/a",0,' tolls 2010 NOT USED'!M7)</f>
        <v>0</v>
      </c>
      <c r="M5" s="5">
        <f>IF(' tolls 2010 NOT USED'!N7="n/a",0,' tolls 2010 NOT USED'!N7)</f>
        <v>0</v>
      </c>
      <c r="N5" s="5">
        <f>IF(' tolls 2010 NOT USED'!O7="n/a",0,' tolls 2010 NOT USED'!O7)</f>
        <v>0</v>
      </c>
      <c r="O5" s="5">
        <f>IF(' tolls 2010 NOT USED'!P7="n/a",0,' tolls 2010 NOT USED'!P7)</f>
        <v>0</v>
      </c>
      <c r="P5" s="5">
        <f>IF(' tolls 2010 NOT USED'!Q7="n/a",0,' tolls 2010 NOT USED'!Q7)</f>
        <v>0</v>
      </c>
      <c r="Q5" s="5">
        <f>IF(' tolls 2010 NOT USED'!R7="n/a",0,' tolls 2010 NOT USED'!R7)</f>
        <v>5</v>
      </c>
      <c r="R5" s="5">
        <f>IF(' tolls 2010 NOT USED'!S7="n/a",0,' tolls 2010 NOT USED'!S7)</f>
        <v>2.5</v>
      </c>
      <c r="S5" s="5">
        <f>IF(' tolls 2010 NOT USED'!T7="n/a",0,' tolls 2010 NOT USED'!T7)</f>
        <v>5</v>
      </c>
      <c r="T5" s="5">
        <f>IF(' tolls 2010 NOT USED'!U7="n/a",0,' tolls 2010 NOT USED'!U7)</f>
        <v>2.5</v>
      </c>
      <c r="U5" s="5">
        <f>IF(' tolls 2010 NOT USED'!V7="n/a",0,' tolls 2010 NOT USED'!V7)</f>
        <v>5</v>
      </c>
      <c r="V5" s="5">
        <f>IF(' tolls 2010 NOT USED'!H7="n/a",0,' tolls 2010 NOT USED'!H7)</f>
        <v>0</v>
      </c>
      <c r="W5" s="5">
        <f t="shared" si="1"/>
        <v>0</v>
      </c>
      <c r="X5" s="5">
        <f t="shared" si="2"/>
        <v>0</v>
      </c>
      <c r="Y5" s="5">
        <f t="shared" si="3"/>
        <v>0</v>
      </c>
      <c r="Z5" s="5">
        <f t="shared" si="4"/>
        <v>0</v>
      </c>
      <c r="AA5" s="5">
        <f>IF(' tolls 2010 NOT USED'!H7="n/a",0,' tolls 2010 NOT USED'!H7)</f>
        <v>0</v>
      </c>
      <c r="AB5" s="5">
        <f t="shared" si="5"/>
        <v>0</v>
      </c>
      <c r="AC5" s="5">
        <f t="shared" si="6"/>
        <v>0</v>
      </c>
      <c r="AD5" s="5">
        <f t="shared" si="7"/>
        <v>0</v>
      </c>
      <c r="AE5" s="5">
        <f t="shared" si="8"/>
        <v>0</v>
      </c>
      <c r="AF5" s="5">
        <f>IF(' tolls 2010 NOT USED'!W7="n/a",0,' tolls 2010 NOT USED'!W7)</f>
        <v>0</v>
      </c>
      <c r="AG5" s="5">
        <f t="shared" si="9"/>
        <v>0</v>
      </c>
      <c r="AH5" s="5">
        <f t="shared" si="10"/>
        <v>0</v>
      </c>
      <c r="AI5" s="5">
        <f t="shared" si="11"/>
        <v>0</v>
      </c>
      <c r="AJ5" s="5">
        <f t="shared" si="12"/>
        <v>0</v>
      </c>
      <c r="AK5" s="5">
        <f>IF(' tolls 2010 NOT USED'!Y7="n/a",0,' tolls 2010 NOT USED'!Y7)</f>
        <v>0</v>
      </c>
      <c r="AL5" s="5">
        <f t="shared" si="13"/>
        <v>0</v>
      </c>
      <c r="AM5" s="5">
        <f t="shared" si="14"/>
        <v>0</v>
      </c>
      <c r="AN5" s="5">
        <f t="shared" si="15"/>
        <v>0</v>
      </c>
      <c r="AO5" s="5">
        <f t="shared" si="16"/>
        <v>0</v>
      </c>
    </row>
    <row r="6" spans="1:41" x14ac:dyDescent="0.2">
      <c r="A6" s="1" t="str">
        <f>'tolls 2015'!A8</f>
        <v>Antioch Bridge GP</v>
      </c>
      <c r="B6" s="1">
        <f t="shared" si="0"/>
        <v>8000</v>
      </c>
      <c r="C6" s="1">
        <f>' tolls 2010 NOT USED'!D8</f>
        <v>8</v>
      </c>
      <c r="D6" s="1">
        <f>' tolls 2010 NOT USED'!E8</f>
        <v>0</v>
      </c>
      <c r="E6" s="1" t="s">
        <v>143</v>
      </c>
      <c r="F6" s="1">
        <f>' tolls 2010 NOT USED'!G8</f>
        <v>0</v>
      </c>
      <c r="G6" s="5">
        <f>IF(' tolls 2010 NOT USED'!H8="n/a",0,' tolls 2010 NOT USED'!H8)</f>
        <v>5</v>
      </c>
      <c r="H6" s="5">
        <f>IF(' tolls 2010 NOT USED'!I8="n/a",0,' tolls 2010 NOT USED'!I8)</f>
        <v>5</v>
      </c>
      <c r="I6" s="5">
        <f>IF(' tolls 2010 NOT USED'!J8="n/a",0,' tolls 2010 NOT USED'!J8)</f>
        <v>5</v>
      </c>
      <c r="J6" s="5">
        <f>IF(' tolls 2010 NOT USED'!K8="n/a",0,' tolls 2010 NOT USED'!K8)</f>
        <v>5</v>
      </c>
      <c r="K6" s="5">
        <f>IF(' tolls 2010 NOT USED'!L8="n/a",0,' tolls 2010 NOT USED'!L8)</f>
        <v>5</v>
      </c>
      <c r="L6" s="5">
        <f>IF(' tolls 2010 NOT USED'!M8="n/a",0,' tolls 2010 NOT USED'!M8)</f>
        <v>5</v>
      </c>
      <c r="M6" s="5">
        <f>IF(' tolls 2010 NOT USED'!N8="n/a",0,' tolls 2010 NOT USED'!N8)</f>
        <v>5</v>
      </c>
      <c r="N6" s="5">
        <f>IF(' tolls 2010 NOT USED'!O8="n/a",0,' tolls 2010 NOT USED'!O8)</f>
        <v>5</v>
      </c>
      <c r="O6" s="5">
        <f>IF(' tolls 2010 NOT USED'!P8="n/a",0,' tolls 2010 NOT USED'!P8)</f>
        <v>5</v>
      </c>
      <c r="P6" s="5">
        <f>IF(' tolls 2010 NOT USED'!Q8="n/a",0,' tolls 2010 NOT USED'!Q8)</f>
        <v>5</v>
      </c>
      <c r="Q6" s="5">
        <f>IF(' tolls 2010 NOT USED'!R8="n/a",0,' tolls 2010 NOT USED'!R8)</f>
        <v>5</v>
      </c>
      <c r="R6" s="5">
        <f>IF(' tolls 2010 NOT USED'!S8="n/a",0,' tolls 2010 NOT USED'!S8)</f>
        <v>5</v>
      </c>
      <c r="S6" s="5">
        <f>IF(' tolls 2010 NOT USED'!T8="n/a",0,' tolls 2010 NOT USED'!T8)</f>
        <v>5</v>
      </c>
      <c r="T6" s="5">
        <f>IF(' tolls 2010 NOT USED'!U8="n/a",0,' tolls 2010 NOT USED'!U8)</f>
        <v>5</v>
      </c>
      <c r="U6" s="5">
        <f>IF(' tolls 2010 NOT USED'!V8="n/a",0,' tolls 2010 NOT USED'!V8)</f>
        <v>5</v>
      </c>
      <c r="V6" s="5">
        <f>IF(' tolls 2010 NOT USED'!H8="n/a",0,' tolls 2010 NOT USED'!H8)</f>
        <v>5</v>
      </c>
      <c r="W6" s="5">
        <f t="shared" si="1"/>
        <v>5</v>
      </c>
      <c r="X6" s="5">
        <f t="shared" si="2"/>
        <v>5</v>
      </c>
      <c r="Y6" s="5">
        <f t="shared" si="3"/>
        <v>5</v>
      </c>
      <c r="Z6" s="5">
        <f t="shared" si="4"/>
        <v>5</v>
      </c>
      <c r="AA6" s="5">
        <f>IF(' tolls 2010 NOT USED'!H8="n/a",0,' tolls 2010 NOT USED'!H8)</f>
        <v>5</v>
      </c>
      <c r="AB6" s="5">
        <f t="shared" si="5"/>
        <v>5</v>
      </c>
      <c r="AC6" s="5">
        <f t="shared" si="6"/>
        <v>5</v>
      </c>
      <c r="AD6" s="5">
        <f t="shared" si="7"/>
        <v>5</v>
      </c>
      <c r="AE6" s="5">
        <f t="shared" si="8"/>
        <v>5</v>
      </c>
      <c r="AF6" s="5">
        <f>IF(' tolls 2010 NOT USED'!W8="n/a",0,' tolls 2010 NOT USED'!W8)</f>
        <v>6</v>
      </c>
      <c r="AG6" s="5">
        <f t="shared" si="9"/>
        <v>6</v>
      </c>
      <c r="AH6" s="5">
        <f t="shared" si="10"/>
        <v>6</v>
      </c>
      <c r="AI6" s="5">
        <f t="shared" si="11"/>
        <v>6</v>
      </c>
      <c r="AJ6" s="5">
        <f t="shared" si="12"/>
        <v>6</v>
      </c>
      <c r="AK6" s="5">
        <f>IF(' tolls 2010 NOT USED'!Y8="n/a",0,' tolls 2010 NOT USED'!Y8)</f>
        <v>11.25</v>
      </c>
      <c r="AL6" s="5">
        <f t="shared" si="13"/>
        <v>11.25</v>
      </c>
      <c r="AM6" s="5">
        <f t="shared" si="14"/>
        <v>11.25</v>
      </c>
      <c r="AN6" s="5">
        <f t="shared" si="15"/>
        <v>11.25</v>
      </c>
      <c r="AO6" s="5">
        <f t="shared" si="16"/>
        <v>11.25</v>
      </c>
    </row>
    <row r="7" spans="1:41" x14ac:dyDescent="0.2">
      <c r="A7" s="1" t="str">
        <f>'tolls 2015'!A9</f>
        <v>Antioch Bridge HOV</v>
      </c>
      <c r="B7" s="1">
        <f t="shared" si="0"/>
        <v>8003</v>
      </c>
      <c r="C7" s="1">
        <f>' tolls 2010 NOT USED'!D9</f>
        <v>8</v>
      </c>
      <c r="D7" s="1">
        <f>' tolls 2010 NOT USED'!E9</f>
        <v>0</v>
      </c>
      <c r="E7" s="1" t="s">
        <v>143</v>
      </c>
      <c r="F7" s="1">
        <f>' tolls 2010 NOT USED'!G9</f>
        <v>3</v>
      </c>
      <c r="G7" s="5">
        <f>IF(' tolls 2010 NOT USED'!H9="n/a",0,' tolls 2010 NOT USED'!H9)</f>
        <v>0</v>
      </c>
      <c r="H7" s="5">
        <f>IF(' tolls 2010 NOT USED'!I9="n/a",0,' tolls 2010 NOT USED'!I9)</f>
        <v>0</v>
      </c>
      <c r="I7" s="5">
        <f>IF(' tolls 2010 NOT USED'!J9="n/a",0,' tolls 2010 NOT USED'!J9)</f>
        <v>0</v>
      </c>
      <c r="J7" s="5">
        <f>IF(' tolls 2010 NOT USED'!K9="n/a",0,' tolls 2010 NOT USED'!K9)</f>
        <v>0</v>
      </c>
      <c r="K7" s="5">
        <f>IF(' tolls 2010 NOT USED'!L9="n/a",0,' tolls 2010 NOT USED'!L9)</f>
        <v>0</v>
      </c>
      <c r="L7" s="5">
        <f>IF(' tolls 2010 NOT USED'!M9="n/a",0,' tolls 2010 NOT USED'!M9)</f>
        <v>0</v>
      </c>
      <c r="M7" s="5">
        <f>IF(' tolls 2010 NOT USED'!N9="n/a",0,' tolls 2010 NOT USED'!N9)</f>
        <v>0</v>
      </c>
      <c r="N7" s="5">
        <f>IF(' tolls 2010 NOT USED'!O9="n/a",0,' tolls 2010 NOT USED'!O9)</f>
        <v>0</v>
      </c>
      <c r="O7" s="5">
        <f>IF(' tolls 2010 NOT USED'!P9="n/a",0,' tolls 2010 NOT USED'!P9)</f>
        <v>0</v>
      </c>
      <c r="P7" s="5">
        <f>IF(' tolls 2010 NOT USED'!Q9="n/a",0,' tolls 2010 NOT USED'!Q9)</f>
        <v>0</v>
      </c>
      <c r="Q7" s="5">
        <f>IF(' tolls 2010 NOT USED'!R9="n/a",0,' tolls 2010 NOT USED'!R9)</f>
        <v>5</v>
      </c>
      <c r="R7" s="5">
        <f>IF(' tolls 2010 NOT USED'!S9="n/a",0,' tolls 2010 NOT USED'!S9)</f>
        <v>2.5</v>
      </c>
      <c r="S7" s="5">
        <f>IF(' tolls 2010 NOT USED'!T9="n/a",0,' tolls 2010 NOT USED'!T9)</f>
        <v>5</v>
      </c>
      <c r="T7" s="5">
        <f>IF(' tolls 2010 NOT USED'!U9="n/a",0,' tolls 2010 NOT USED'!U9)</f>
        <v>2.5</v>
      </c>
      <c r="U7" s="5">
        <f>IF(' tolls 2010 NOT USED'!V9="n/a",0,' tolls 2010 NOT USED'!V9)</f>
        <v>5</v>
      </c>
      <c r="V7" s="5">
        <f>IF(' tolls 2010 NOT USED'!H9="n/a",0,' tolls 2010 NOT USED'!H9)</f>
        <v>0</v>
      </c>
      <c r="W7" s="5">
        <f t="shared" si="1"/>
        <v>0</v>
      </c>
      <c r="X7" s="5">
        <f t="shared" si="2"/>
        <v>0</v>
      </c>
      <c r="Y7" s="5">
        <f t="shared" si="3"/>
        <v>0</v>
      </c>
      <c r="Z7" s="5">
        <f t="shared" si="4"/>
        <v>0</v>
      </c>
      <c r="AA7" s="5">
        <f>IF(' tolls 2010 NOT USED'!H9="n/a",0,' tolls 2010 NOT USED'!H9)</f>
        <v>0</v>
      </c>
      <c r="AB7" s="5">
        <f t="shared" si="5"/>
        <v>0</v>
      </c>
      <c r="AC7" s="5">
        <f t="shared" si="6"/>
        <v>0</v>
      </c>
      <c r="AD7" s="5">
        <f t="shared" si="7"/>
        <v>0</v>
      </c>
      <c r="AE7" s="5">
        <f t="shared" si="8"/>
        <v>0</v>
      </c>
      <c r="AF7" s="5">
        <f>IF(' tolls 2010 NOT USED'!W9="n/a",0,' tolls 2010 NOT USED'!W9)</f>
        <v>0</v>
      </c>
      <c r="AG7" s="5">
        <f t="shared" si="9"/>
        <v>0</v>
      </c>
      <c r="AH7" s="5">
        <f t="shared" si="10"/>
        <v>0</v>
      </c>
      <c r="AI7" s="5">
        <f t="shared" si="11"/>
        <v>0</v>
      </c>
      <c r="AJ7" s="5">
        <f t="shared" si="12"/>
        <v>0</v>
      </c>
      <c r="AK7" s="5">
        <f>IF(' tolls 2010 NOT USED'!Y9="n/a",0,' tolls 2010 NOT USED'!Y9)</f>
        <v>0</v>
      </c>
      <c r="AL7" s="5">
        <f t="shared" si="13"/>
        <v>0</v>
      </c>
      <c r="AM7" s="5">
        <f t="shared" si="14"/>
        <v>0</v>
      </c>
      <c r="AN7" s="5">
        <f t="shared" si="15"/>
        <v>0</v>
      </c>
      <c r="AO7" s="5">
        <f t="shared" si="16"/>
        <v>0</v>
      </c>
    </row>
    <row r="8" spans="1:41" x14ac:dyDescent="0.2">
      <c r="A8" s="1" t="str">
        <f>'tolls 2015'!A10</f>
        <v>Richmond-San Rafael Bridge GP</v>
      </c>
      <c r="B8" s="1">
        <f t="shared" si="0"/>
        <v>3000</v>
      </c>
      <c r="C8" s="1">
        <f>' tolls 2010 NOT USED'!D10</f>
        <v>3</v>
      </c>
      <c r="D8" s="1">
        <f>' tolls 2010 NOT USED'!E10</f>
        <v>0</v>
      </c>
      <c r="E8" s="1" t="s">
        <v>143</v>
      </c>
      <c r="F8" s="1">
        <f>' tolls 2010 NOT USED'!G10</f>
        <v>0</v>
      </c>
      <c r="G8" s="5">
        <f>IF(' tolls 2010 NOT USED'!H10="n/a",0,' tolls 2010 NOT USED'!H10)</f>
        <v>5</v>
      </c>
      <c r="H8" s="5">
        <f>IF(' tolls 2010 NOT USED'!I10="n/a",0,' tolls 2010 NOT USED'!I10)</f>
        <v>5</v>
      </c>
      <c r="I8" s="5">
        <f>IF(' tolls 2010 NOT USED'!J10="n/a",0,' tolls 2010 NOT USED'!J10)</f>
        <v>5</v>
      </c>
      <c r="J8" s="5">
        <f>IF(' tolls 2010 NOT USED'!K10="n/a",0,' tolls 2010 NOT USED'!K10)</f>
        <v>5</v>
      </c>
      <c r="K8" s="5">
        <f>IF(' tolls 2010 NOT USED'!L10="n/a",0,' tolls 2010 NOT USED'!L10)</f>
        <v>5</v>
      </c>
      <c r="L8" s="5">
        <f>IF(' tolls 2010 NOT USED'!M10="n/a",0,' tolls 2010 NOT USED'!M10)</f>
        <v>5</v>
      </c>
      <c r="M8" s="5">
        <f>IF(' tolls 2010 NOT USED'!N10="n/a",0,' tolls 2010 NOT USED'!N10)</f>
        <v>5</v>
      </c>
      <c r="N8" s="5">
        <f>IF(' tolls 2010 NOT USED'!O10="n/a",0,' tolls 2010 NOT USED'!O10)</f>
        <v>5</v>
      </c>
      <c r="O8" s="5">
        <f>IF(' tolls 2010 NOT USED'!P10="n/a",0,' tolls 2010 NOT USED'!P10)</f>
        <v>5</v>
      </c>
      <c r="P8" s="5">
        <f>IF(' tolls 2010 NOT USED'!Q10="n/a",0,' tolls 2010 NOT USED'!Q10)</f>
        <v>5</v>
      </c>
      <c r="Q8" s="5">
        <f>IF(' tolls 2010 NOT USED'!R10="n/a",0,' tolls 2010 NOT USED'!R10)</f>
        <v>5</v>
      </c>
      <c r="R8" s="5">
        <f>IF(' tolls 2010 NOT USED'!S10="n/a",0,' tolls 2010 NOT USED'!S10)</f>
        <v>5</v>
      </c>
      <c r="S8" s="5">
        <f>IF(' tolls 2010 NOT USED'!T10="n/a",0,' tolls 2010 NOT USED'!T10)</f>
        <v>5</v>
      </c>
      <c r="T8" s="5">
        <f>IF(' tolls 2010 NOT USED'!U10="n/a",0,' tolls 2010 NOT USED'!U10)</f>
        <v>5</v>
      </c>
      <c r="U8" s="5">
        <f>IF(' tolls 2010 NOT USED'!V10="n/a",0,' tolls 2010 NOT USED'!V10)</f>
        <v>5</v>
      </c>
      <c r="V8" s="5">
        <f>IF(' tolls 2010 NOT USED'!H10="n/a",0,' tolls 2010 NOT USED'!H10)</f>
        <v>5</v>
      </c>
      <c r="W8" s="5">
        <f t="shared" si="1"/>
        <v>5</v>
      </c>
      <c r="X8" s="5">
        <f t="shared" si="2"/>
        <v>5</v>
      </c>
      <c r="Y8" s="5">
        <f t="shared" si="3"/>
        <v>5</v>
      </c>
      <c r="Z8" s="5">
        <f t="shared" si="4"/>
        <v>5</v>
      </c>
      <c r="AA8" s="5">
        <f>IF(' tolls 2010 NOT USED'!H10="n/a",0,' tolls 2010 NOT USED'!H10)</f>
        <v>5</v>
      </c>
      <c r="AB8" s="5">
        <f t="shared" si="5"/>
        <v>5</v>
      </c>
      <c r="AC8" s="5">
        <f t="shared" si="6"/>
        <v>5</v>
      </c>
      <c r="AD8" s="5">
        <f t="shared" si="7"/>
        <v>5</v>
      </c>
      <c r="AE8" s="5">
        <f t="shared" si="8"/>
        <v>5</v>
      </c>
      <c r="AF8" s="5">
        <f>IF(' tolls 2010 NOT USED'!W10="n/a",0,' tolls 2010 NOT USED'!W10)</f>
        <v>6</v>
      </c>
      <c r="AG8" s="5">
        <f t="shared" si="9"/>
        <v>6</v>
      </c>
      <c r="AH8" s="5">
        <f t="shared" si="10"/>
        <v>6</v>
      </c>
      <c r="AI8" s="5">
        <f t="shared" si="11"/>
        <v>6</v>
      </c>
      <c r="AJ8" s="5">
        <f t="shared" si="12"/>
        <v>6</v>
      </c>
      <c r="AK8" s="5">
        <f>IF(' tolls 2010 NOT USED'!Y10="n/a",0,' tolls 2010 NOT USED'!Y10)</f>
        <v>11.25</v>
      </c>
      <c r="AL8" s="5">
        <f t="shared" si="13"/>
        <v>11.25</v>
      </c>
      <c r="AM8" s="5">
        <f t="shared" si="14"/>
        <v>11.25</v>
      </c>
      <c r="AN8" s="5">
        <f t="shared" si="15"/>
        <v>11.25</v>
      </c>
      <c r="AO8" s="5">
        <f t="shared" si="16"/>
        <v>11.25</v>
      </c>
    </row>
    <row r="9" spans="1:41" x14ac:dyDescent="0.2">
      <c r="A9" s="1" t="str">
        <f>'tolls 2015'!A11</f>
        <v>Richmond-San Rafael Bridge HOV</v>
      </c>
      <c r="B9" s="1">
        <f t="shared" si="0"/>
        <v>3003</v>
      </c>
      <c r="C9" s="1">
        <f>' tolls 2010 NOT USED'!D11</f>
        <v>3</v>
      </c>
      <c r="D9" s="1">
        <f>' tolls 2010 NOT USED'!E11</f>
        <v>0</v>
      </c>
      <c r="E9" s="1" t="s">
        <v>143</v>
      </c>
      <c r="F9" s="1">
        <f>' tolls 2010 NOT USED'!G11</f>
        <v>3</v>
      </c>
      <c r="G9" s="5">
        <f>IF(' tolls 2010 NOT USED'!H11="n/a",0,' tolls 2010 NOT USED'!H11)</f>
        <v>0</v>
      </c>
      <c r="H9" s="5">
        <f>IF(' tolls 2010 NOT USED'!I11="n/a",0,' tolls 2010 NOT USED'!I11)</f>
        <v>0</v>
      </c>
      <c r="I9" s="5">
        <f>IF(' tolls 2010 NOT USED'!J11="n/a",0,' tolls 2010 NOT USED'!J11)</f>
        <v>0</v>
      </c>
      <c r="J9" s="5">
        <f>IF(' tolls 2010 NOT USED'!K11="n/a",0,' tolls 2010 NOT USED'!K11)</f>
        <v>0</v>
      </c>
      <c r="K9" s="5">
        <f>IF(' tolls 2010 NOT USED'!L11="n/a",0,' tolls 2010 NOT USED'!L11)</f>
        <v>0</v>
      </c>
      <c r="L9" s="5">
        <f>IF(' tolls 2010 NOT USED'!M11="n/a",0,' tolls 2010 NOT USED'!M11)</f>
        <v>0</v>
      </c>
      <c r="M9" s="5">
        <f>IF(' tolls 2010 NOT USED'!N11="n/a",0,' tolls 2010 NOT USED'!N11)</f>
        <v>0</v>
      </c>
      <c r="N9" s="5">
        <f>IF(' tolls 2010 NOT USED'!O11="n/a",0,' tolls 2010 NOT USED'!O11)</f>
        <v>0</v>
      </c>
      <c r="O9" s="5">
        <f>IF(' tolls 2010 NOT USED'!P11="n/a",0,' tolls 2010 NOT USED'!P11)</f>
        <v>0</v>
      </c>
      <c r="P9" s="5">
        <f>IF(' tolls 2010 NOT USED'!Q11="n/a",0,' tolls 2010 NOT USED'!Q11)</f>
        <v>0</v>
      </c>
      <c r="Q9" s="5">
        <f>IF(' tolls 2010 NOT USED'!R11="n/a",0,' tolls 2010 NOT USED'!R11)</f>
        <v>5</v>
      </c>
      <c r="R9" s="5">
        <f>IF(' tolls 2010 NOT USED'!S11="n/a",0,' tolls 2010 NOT USED'!S11)</f>
        <v>2.5</v>
      </c>
      <c r="S9" s="5">
        <f>IF(' tolls 2010 NOT USED'!T11="n/a",0,' tolls 2010 NOT USED'!T11)</f>
        <v>5</v>
      </c>
      <c r="T9" s="5">
        <f>IF(' tolls 2010 NOT USED'!U11="n/a",0,' tolls 2010 NOT USED'!U11)</f>
        <v>2.5</v>
      </c>
      <c r="U9" s="5">
        <f>IF(' tolls 2010 NOT USED'!V11="n/a",0,' tolls 2010 NOT USED'!V11)</f>
        <v>5</v>
      </c>
      <c r="V9" s="5">
        <f>IF(' tolls 2010 NOT USED'!H11="n/a",0,' tolls 2010 NOT USED'!H11)</f>
        <v>0</v>
      </c>
      <c r="W9" s="5">
        <f t="shared" si="1"/>
        <v>0</v>
      </c>
      <c r="X9" s="5">
        <f t="shared" si="2"/>
        <v>0</v>
      </c>
      <c r="Y9" s="5">
        <f t="shared" si="3"/>
        <v>0</v>
      </c>
      <c r="Z9" s="5">
        <f t="shared" si="4"/>
        <v>0</v>
      </c>
      <c r="AA9" s="5">
        <f>IF(' tolls 2010 NOT USED'!H11="n/a",0,' tolls 2010 NOT USED'!H11)</f>
        <v>0</v>
      </c>
      <c r="AB9" s="5">
        <f t="shared" si="5"/>
        <v>0</v>
      </c>
      <c r="AC9" s="5">
        <f t="shared" si="6"/>
        <v>0</v>
      </c>
      <c r="AD9" s="5">
        <f t="shared" si="7"/>
        <v>0</v>
      </c>
      <c r="AE9" s="5">
        <f t="shared" si="8"/>
        <v>0</v>
      </c>
      <c r="AF9" s="5">
        <f>IF(' tolls 2010 NOT USED'!W11="n/a",0,' tolls 2010 NOT USED'!W11)</f>
        <v>0</v>
      </c>
      <c r="AG9" s="5">
        <f t="shared" si="9"/>
        <v>0</v>
      </c>
      <c r="AH9" s="5">
        <f t="shared" si="10"/>
        <v>0</v>
      </c>
      <c r="AI9" s="5">
        <f t="shared" si="11"/>
        <v>0</v>
      </c>
      <c r="AJ9" s="5">
        <f t="shared" si="12"/>
        <v>0</v>
      </c>
      <c r="AK9" s="5">
        <f>IF(' tolls 2010 NOT USED'!Y11="n/a",0,' tolls 2010 NOT USED'!Y11)</f>
        <v>0</v>
      </c>
      <c r="AL9" s="5">
        <f t="shared" si="13"/>
        <v>0</v>
      </c>
      <c r="AM9" s="5">
        <f t="shared" si="14"/>
        <v>0</v>
      </c>
      <c r="AN9" s="5">
        <f t="shared" si="15"/>
        <v>0</v>
      </c>
      <c r="AO9" s="5">
        <f t="shared" si="16"/>
        <v>0</v>
      </c>
    </row>
    <row r="10" spans="1:41" x14ac:dyDescent="0.2">
      <c r="A10" s="1" t="str">
        <f>'tolls 2015'!A12</f>
        <v>San Francisco Bay Bridge GP</v>
      </c>
      <c r="B10" s="1">
        <f t="shared" si="0"/>
        <v>5000</v>
      </c>
      <c r="C10" s="1">
        <f>' tolls 2010 NOT USED'!D12</f>
        <v>5</v>
      </c>
      <c r="D10" s="1">
        <f>' tolls 2010 NOT USED'!E12</f>
        <v>0</v>
      </c>
      <c r="E10" s="1" t="s">
        <v>143</v>
      </c>
      <c r="F10" s="1">
        <f>' tolls 2010 NOT USED'!G12</f>
        <v>0</v>
      </c>
      <c r="G10" s="5">
        <f>IF(' tolls 2010 NOT USED'!H12="n/a",0,' tolls 2010 NOT USED'!H12)</f>
        <v>4</v>
      </c>
      <c r="H10" s="5">
        <f>IF(' tolls 2010 NOT USED'!I12="n/a",0,' tolls 2010 NOT USED'!I12)</f>
        <v>6</v>
      </c>
      <c r="I10" s="5">
        <f>IF(' tolls 2010 NOT USED'!J12="n/a",0,' tolls 2010 NOT USED'!J12)</f>
        <v>4</v>
      </c>
      <c r="J10" s="5">
        <f>IF(' tolls 2010 NOT USED'!K12="n/a",0,' tolls 2010 NOT USED'!K12)</f>
        <v>6</v>
      </c>
      <c r="K10" s="5">
        <f>IF(' tolls 2010 NOT USED'!L12="n/a",0,' tolls 2010 NOT USED'!L12)</f>
        <v>4</v>
      </c>
      <c r="L10" s="5">
        <f>IF(' tolls 2010 NOT USED'!M12="n/a",0,' tolls 2010 NOT USED'!M12)</f>
        <v>4</v>
      </c>
      <c r="M10" s="5">
        <f>IF(' tolls 2010 NOT USED'!N12="n/a",0,' tolls 2010 NOT USED'!N12)</f>
        <v>6</v>
      </c>
      <c r="N10" s="5">
        <f>IF(' tolls 2010 NOT USED'!O12="n/a",0,' tolls 2010 NOT USED'!O12)</f>
        <v>4</v>
      </c>
      <c r="O10" s="5">
        <f>IF(' tolls 2010 NOT USED'!P12="n/a",0,' tolls 2010 NOT USED'!P12)</f>
        <v>6</v>
      </c>
      <c r="P10" s="5">
        <f>IF(' tolls 2010 NOT USED'!Q12="n/a",0,' tolls 2010 NOT USED'!Q12)</f>
        <v>4</v>
      </c>
      <c r="Q10" s="5">
        <f>IF(' tolls 2010 NOT USED'!R12="n/a",0,' tolls 2010 NOT USED'!R12)</f>
        <v>4</v>
      </c>
      <c r="R10" s="5">
        <f>IF(' tolls 2010 NOT USED'!S12="n/a",0,' tolls 2010 NOT USED'!S12)</f>
        <v>6</v>
      </c>
      <c r="S10" s="5">
        <f>IF(' tolls 2010 NOT USED'!T12="n/a",0,' tolls 2010 NOT USED'!T12)</f>
        <v>4</v>
      </c>
      <c r="T10" s="5">
        <f>IF(' tolls 2010 NOT USED'!U12="n/a",0,' tolls 2010 NOT USED'!U12)</f>
        <v>6</v>
      </c>
      <c r="U10" s="5">
        <f>IF(' tolls 2010 NOT USED'!V12="n/a",0,' tolls 2010 NOT USED'!V12)</f>
        <v>4</v>
      </c>
      <c r="V10" s="5">
        <f>IF(' tolls 2010 NOT USED'!H12="n/a",0,' tolls 2010 NOT USED'!H12)</f>
        <v>4</v>
      </c>
      <c r="W10" s="5">
        <f t="shared" si="1"/>
        <v>4</v>
      </c>
      <c r="X10" s="5">
        <f t="shared" si="2"/>
        <v>4</v>
      </c>
      <c r="Y10" s="5">
        <f t="shared" si="3"/>
        <v>4</v>
      </c>
      <c r="Z10" s="5">
        <f t="shared" si="4"/>
        <v>4</v>
      </c>
      <c r="AA10" s="5">
        <f>IF(' tolls 2010 NOT USED'!H12="n/a",0,' tolls 2010 NOT USED'!H12)</f>
        <v>4</v>
      </c>
      <c r="AB10" s="5">
        <f t="shared" si="5"/>
        <v>4</v>
      </c>
      <c r="AC10" s="5">
        <f t="shared" si="6"/>
        <v>4</v>
      </c>
      <c r="AD10" s="5">
        <f t="shared" si="7"/>
        <v>4</v>
      </c>
      <c r="AE10" s="5">
        <f t="shared" si="8"/>
        <v>4</v>
      </c>
      <c r="AF10" s="5">
        <f>IF(' tolls 2010 NOT USED'!W12="n/a",0,' tolls 2010 NOT USED'!W12)</f>
        <v>6</v>
      </c>
      <c r="AG10" s="5">
        <f t="shared" si="9"/>
        <v>6</v>
      </c>
      <c r="AH10" s="5">
        <f t="shared" si="10"/>
        <v>6</v>
      </c>
      <c r="AI10" s="5">
        <f t="shared" si="11"/>
        <v>6</v>
      </c>
      <c r="AJ10" s="5">
        <f t="shared" si="12"/>
        <v>6</v>
      </c>
      <c r="AK10" s="5">
        <f>IF(' tolls 2010 NOT USED'!Y12="n/a",0,' tolls 2010 NOT USED'!Y12)</f>
        <v>11.25</v>
      </c>
      <c r="AL10" s="5">
        <f t="shared" si="13"/>
        <v>11.25</v>
      </c>
      <c r="AM10" s="5">
        <f t="shared" si="14"/>
        <v>11.25</v>
      </c>
      <c r="AN10" s="5">
        <f t="shared" si="15"/>
        <v>11.25</v>
      </c>
      <c r="AO10" s="5">
        <f t="shared" si="16"/>
        <v>11.25</v>
      </c>
    </row>
    <row r="11" spans="1:41" x14ac:dyDescent="0.2">
      <c r="A11" s="1" t="str">
        <f>'tolls 2015'!A13</f>
        <v>San Francisco Bay Bridge HOV</v>
      </c>
      <c r="B11" s="1">
        <f t="shared" si="0"/>
        <v>5003</v>
      </c>
      <c r="C11" s="1">
        <f>' tolls 2010 NOT USED'!D13</f>
        <v>5</v>
      </c>
      <c r="D11" s="1">
        <f>' tolls 2010 NOT USED'!E13</f>
        <v>0</v>
      </c>
      <c r="E11" s="1" t="s">
        <v>143</v>
      </c>
      <c r="F11" s="1">
        <f>' tolls 2010 NOT USED'!G13</f>
        <v>3</v>
      </c>
      <c r="G11" s="5">
        <f>IF(' tolls 2010 NOT USED'!H13="n/a",0,' tolls 2010 NOT USED'!H13)</f>
        <v>0</v>
      </c>
      <c r="H11" s="5">
        <f>IF(' tolls 2010 NOT USED'!I13="n/a",0,' tolls 2010 NOT USED'!I13)</f>
        <v>0</v>
      </c>
      <c r="I11" s="5">
        <f>IF(' tolls 2010 NOT USED'!J13="n/a",0,' tolls 2010 NOT USED'!J13)</f>
        <v>0</v>
      </c>
      <c r="J11" s="5">
        <f>IF(' tolls 2010 NOT USED'!K13="n/a",0,' tolls 2010 NOT USED'!K13)</f>
        <v>0</v>
      </c>
      <c r="K11" s="5">
        <f>IF(' tolls 2010 NOT USED'!L13="n/a",0,' tolls 2010 NOT USED'!L13)</f>
        <v>0</v>
      </c>
      <c r="L11" s="5">
        <f>IF(' tolls 2010 NOT USED'!M13="n/a",0,' tolls 2010 NOT USED'!M13)</f>
        <v>0</v>
      </c>
      <c r="M11" s="5">
        <f>IF(' tolls 2010 NOT USED'!N13="n/a",0,' tolls 2010 NOT USED'!N13)</f>
        <v>0</v>
      </c>
      <c r="N11" s="5">
        <f>IF(' tolls 2010 NOT USED'!O13="n/a",0,' tolls 2010 NOT USED'!O13)</f>
        <v>0</v>
      </c>
      <c r="O11" s="5">
        <f>IF(' tolls 2010 NOT USED'!P13="n/a",0,' tolls 2010 NOT USED'!P13)</f>
        <v>0</v>
      </c>
      <c r="P11" s="5">
        <f>IF(' tolls 2010 NOT USED'!Q13="n/a",0,' tolls 2010 NOT USED'!Q13)</f>
        <v>0</v>
      </c>
      <c r="Q11" s="5">
        <f>IF(' tolls 2010 NOT USED'!R13="n/a",0,' tolls 2010 NOT USED'!R13)</f>
        <v>4</v>
      </c>
      <c r="R11" s="5">
        <f>IF(' tolls 2010 NOT USED'!S13="n/a",0,' tolls 2010 NOT USED'!S13)</f>
        <v>2.5</v>
      </c>
      <c r="S11" s="5">
        <f>IF(' tolls 2010 NOT USED'!T13="n/a",0,' tolls 2010 NOT USED'!T13)</f>
        <v>4</v>
      </c>
      <c r="T11" s="5">
        <f>IF(' tolls 2010 NOT USED'!U13="n/a",0,' tolls 2010 NOT USED'!U13)</f>
        <v>2.5</v>
      </c>
      <c r="U11" s="5">
        <f>IF(' tolls 2010 NOT USED'!V13="n/a",0,' tolls 2010 NOT USED'!V13)</f>
        <v>4</v>
      </c>
      <c r="V11" s="5">
        <f>IF(' tolls 2010 NOT USED'!H13="n/a",0,' tolls 2010 NOT USED'!H13)</f>
        <v>0</v>
      </c>
      <c r="W11" s="5">
        <f t="shared" si="1"/>
        <v>0</v>
      </c>
      <c r="X11" s="5">
        <f t="shared" si="2"/>
        <v>0</v>
      </c>
      <c r="Y11" s="5">
        <f t="shared" si="3"/>
        <v>0</v>
      </c>
      <c r="Z11" s="5">
        <f t="shared" si="4"/>
        <v>0</v>
      </c>
      <c r="AA11" s="5">
        <f>IF(' tolls 2010 NOT USED'!H13="n/a",0,' tolls 2010 NOT USED'!H13)</f>
        <v>0</v>
      </c>
      <c r="AB11" s="5">
        <f t="shared" si="5"/>
        <v>0</v>
      </c>
      <c r="AC11" s="5">
        <f t="shared" si="6"/>
        <v>0</v>
      </c>
      <c r="AD11" s="5">
        <f t="shared" si="7"/>
        <v>0</v>
      </c>
      <c r="AE11" s="5">
        <f t="shared" si="8"/>
        <v>0</v>
      </c>
      <c r="AF11" s="5">
        <f>IF(' tolls 2010 NOT USED'!W13="n/a",0,' tolls 2010 NOT USED'!W13)</f>
        <v>0</v>
      </c>
      <c r="AG11" s="5">
        <f t="shared" si="9"/>
        <v>0</v>
      </c>
      <c r="AH11" s="5">
        <f t="shared" si="10"/>
        <v>0</v>
      </c>
      <c r="AI11" s="5">
        <f t="shared" si="11"/>
        <v>0</v>
      </c>
      <c r="AJ11" s="5">
        <f t="shared" si="12"/>
        <v>0</v>
      </c>
      <c r="AK11" s="5">
        <f>IF(' tolls 2010 NOT USED'!Y13="n/a",0,' tolls 2010 NOT USED'!Y13)</f>
        <v>0</v>
      </c>
      <c r="AL11" s="5">
        <f t="shared" si="13"/>
        <v>0</v>
      </c>
      <c r="AM11" s="5">
        <f t="shared" si="14"/>
        <v>0</v>
      </c>
      <c r="AN11" s="5">
        <f t="shared" si="15"/>
        <v>0</v>
      </c>
      <c r="AO11" s="5">
        <f t="shared" si="16"/>
        <v>0</v>
      </c>
    </row>
    <row r="12" spans="1:41" x14ac:dyDescent="0.2">
      <c r="A12" s="1" t="str">
        <f>'tolls 2015'!A14</f>
        <v>Golden Gate Bridge GP</v>
      </c>
      <c r="B12" s="1">
        <f t="shared" si="0"/>
        <v>4000</v>
      </c>
      <c r="C12" s="1">
        <f>' tolls 2010 NOT USED'!D14</f>
        <v>4</v>
      </c>
      <c r="D12" s="1">
        <f>' tolls 2010 NOT USED'!E14</f>
        <v>0</v>
      </c>
      <c r="E12" s="1" t="s">
        <v>143</v>
      </c>
      <c r="F12" s="1">
        <f>' tolls 2010 NOT USED'!G14</f>
        <v>0</v>
      </c>
      <c r="G12" s="5">
        <f>IF(' tolls 2010 NOT USED'!H14="n/a",0,' tolls 2010 NOT USED'!H14)</f>
        <v>5</v>
      </c>
      <c r="H12" s="5">
        <f>IF(' tolls 2010 NOT USED'!I14="n/a",0,' tolls 2010 NOT USED'!I14)</f>
        <v>5</v>
      </c>
      <c r="I12" s="5">
        <f>IF(' tolls 2010 NOT USED'!J14="n/a",0,' tolls 2010 NOT USED'!J14)</f>
        <v>5</v>
      </c>
      <c r="J12" s="5">
        <f>IF(' tolls 2010 NOT USED'!K14="n/a",0,' tolls 2010 NOT USED'!K14)</f>
        <v>5</v>
      </c>
      <c r="K12" s="5">
        <f>IF(' tolls 2010 NOT USED'!L14="n/a",0,' tolls 2010 NOT USED'!L14)</f>
        <v>5</v>
      </c>
      <c r="L12" s="5">
        <f>IF(' tolls 2010 NOT USED'!M14="n/a",0,' tolls 2010 NOT USED'!M14)</f>
        <v>5</v>
      </c>
      <c r="M12" s="5">
        <f>IF(' tolls 2010 NOT USED'!N14="n/a",0,' tolls 2010 NOT USED'!N14)</f>
        <v>5</v>
      </c>
      <c r="N12" s="5">
        <f>IF(' tolls 2010 NOT USED'!O14="n/a",0,' tolls 2010 NOT USED'!O14)</f>
        <v>5</v>
      </c>
      <c r="O12" s="5">
        <f>IF(' tolls 2010 NOT USED'!P14="n/a",0,' tolls 2010 NOT USED'!P14)</f>
        <v>5</v>
      </c>
      <c r="P12" s="5">
        <f>IF(' tolls 2010 NOT USED'!Q14="n/a",0,' tolls 2010 NOT USED'!Q14)</f>
        <v>5</v>
      </c>
      <c r="Q12" s="5">
        <f>IF(' tolls 2010 NOT USED'!R14="n/a",0,' tolls 2010 NOT USED'!R14)</f>
        <v>5</v>
      </c>
      <c r="R12" s="5">
        <f>IF(' tolls 2010 NOT USED'!S14="n/a",0,' tolls 2010 NOT USED'!S14)</f>
        <v>5</v>
      </c>
      <c r="S12" s="5">
        <f>IF(' tolls 2010 NOT USED'!T14="n/a",0,' tolls 2010 NOT USED'!T14)</f>
        <v>5</v>
      </c>
      <c r="T12" s="5">
        <f>IF(' tolls 2010 NOT USED'!U14="n/a",0,' tolls 2010 NOT USED'!U14)</f>
        <v>5</v>
      </c>
      <c r="U12" s="5">
        <f>IF(' tolls 2010 NOT USED'!V14="n/a",0,' tolls 2010 NOT USED'!V14)</f>
        <v>5</v>
      </c>
      <c r="V12" s="5">
        <f>IF(' tolls 2010 NOT USED'!H14="n/a",0,' tolls 2010 NOT USED'!H14)</f>
        <v>5</v>
      </c>
      <c r="W12" s="5">
        <f t="shared" si="1"/>
        <v>5</v>
      </c>
      <c r="X12" s="5">
        <f t="shared" si="2"/>
        <v>5</v>
      </c>
      <c r="Y12" s="5">
        <f t="shared" si="3"/>
        <v>5</v>
      </c>
      <c r="Z12" s="5">
        <f t="shared" si="4"/>
        <v>5</v>
      </c>
      <c r="AA12" s="5">
        <f>IF(' tolls 2010 NOT USED'!H14="n/a",0,' tolls 2010 NOT USED'!H14)</f>
        <v>5</v>
      </c>
      <c r="AB12" s="5">
        <f t="shared" si="5"/>
        <v>5</v>
      </c>
      <c r="AC12" s="5">
        <f t="shared" si="6"/>
        <v>5</v>
      </c>
      <c r="AD12" s="5">
        <f t="shared" si="7"/>
        <v>5</v>
      </c>
      <c r="AE12" s="5">
        <f t="shared" si="8"/>
        <v>5</v>
      </c>
      <c r="AF12" s="5">
        <f>IF(' tolls 2010 NOT USED'!W14="n/a",0,' tolls 2010 NOT USED'!W14)</f>
        <v>7.5</v>
      </c>
      <c r="AG12" s="5">
        <f t="shared" si="9"/>
        <v>7.5</v>
      </c>
      <c r="AH12" s="5">
        <f t="shared" si="10"/>
        <v>7.5</v>
      </c>
      <c r="AI12" s="5">
        <f t="shared" si="11"/>
        <v>7.5</v>
      </c>
      <c r="AJ12" s="5">
        <f t="shared" si="12"/>
        <v>7.5</v>
      </c>
      <c r="AK12" s="5">
        <f>IF(' tolls 2010 NOT USED'!Y14="n/a",0,' tolls 2010 NOT USED'!Y14)</f>
        <v>12.5</v>
      </c>
      <c r="AL12" s="5">
        <f t="shared" si="13"/>
        <v>12.5</v>
      </c>
      <c r="AM12" s="5">
        <f t="shared" si="14"/>
        <v>12.5</v>
      </c>
      <c r="AN12" s="5">
        <f t="shared" si="15"/>
        <v>12.5</v>
      </c>
      <c r="AO12" s="5">
        <f t="shared" si="16"/>
        <v>12.5</v>
      </c>
    </row>
    <row r="13" spans="1:41" x14ac:dyDescent="0.2">
      <c r="A13" s="1" t="str">
        <f>'tolls 2015'!A15</f>
        <v>Golden Gate Bridge HOV</v>
      </c>
      <c r="B13" s="1">
        <f t="shared" si="0"/>
        <v>4003</v>
      </c>
      <c r="C13" s="1">
        <f>' tolls 2010 NOT USED'!D15</f>
        <v>4</v>
      </c>
      <c r="D13" s="1">
        <f>' tolls 2010 NOT USED'!E15</f>
        <v>0</v>
      </c>
      <c r="E13" s="1" t="s">
        <v>143</v>
      </c>
      <c r="F13" s="1">
        <f>' tolls 2010 NOT USED'!G15</f>
        <v>3</v>
      </c>
      <c r="G13" s="5">
        <f>IF(' tolls 2010 NOT USED'!H15="n/a",0,' tolls 2010 NOT USED'!H15)</f>
        <v>0</v>
      </c>
      <c r="H13" s="5">
        <f>IF(' tolls 2010 NOT USED'!I15="n/a",0,' tolls 2010 NOT USED'!I15)</f>
        <v>0</v>
      </c>
      <c r="I13" s="5">
        <f>IF(' tolls 2010 NOT USED'!J15="n/a",0,' tolls 2010 NOT USED'!J15)</f>
        <v>0</v>
      </c>
      <c r="J13" s="5">
        <f>IF(' tolls 2010 NOT USED'!K15="n/a",0,' tolls 2010 NOT USED'!K15)</f>
        <v>0</v>
      </c>
      <c r="K13" s="5">
        <f>IF(' tolls 2010 NOT USED'!L15="n/a",0,' tolls 2010 NOT USED'!L15)</f>
        <v>0</v>
      </c>
      <c r="L13" s="5">
        <f>IF(' tolls 2010 NOT USED'!M15="n/a",0,' tolls 2010 NOT USED'!M15)</f>
        <v>0</v>
      </c>
      <c r="M13" s="5">
        <f>IF(' tolls 2010 NOT USED'!N15="n/a",0,' tolls 2010 NOT USED'!N15)</f>
        <v>0</v>
      </c>
      <c r="N13" s="5">
        <f>IF(' tolls 2010 NOT USED'!O15="n/a",0,' tolls 2010 NOT USED'!O15)</f>
        <v>0</v>
      </c>
      <c r="O13" s="5">
        <f>IF(' tolls 2010 NOT USED'!P15="n/a",0,' tolls 2010 NOT USED'!P15)</f>
        <v>0</v>
      </c>
      <c r="P13" s="5">
        <f>IF(' tolls 2010 NOT USED'!Q15="n/a",0,' tolls 2010 NOT USED'!Q15)</f>
        <v>0</v>
      </c>
      <c r="Q13" s="5">
        <f>IF(' tolls 2010 NOT USED'!R15="n/a",0,' tolls 2010 NOT USED'!R15)</f>
        <v>5</v>
      </c>
      <c r="R13" s="5">
        <f>IF(' tolls 2010 NOT USED'!S15="n/a",0,' tolls 2010 NOT USED'!S15)</f>
        <v>2.5</v>
      </c>
      <c r="S13" s="5">
        <f>IF(' tolls 2010 NOT USED'!T15="n/a",0,' tolls 2010 NOT USED'!T15)</f>
        <v>5</v>
      </c>
      <c r="T13" s="5">
        <f>IF(' tolls 2010 NOT USED'!U15="n/a",0,' tolls 2010 NOT USED'!U15)</f>
        <v>2.5</v>
      </c>
      <c r="U13" s="5">
        <f>IF(' tolls 2010 NOT USED'!V15="n/a",0,' tolls 2010 NOT USED'!V15)</f>
        <v>5</v>
      </c>
      <c r="V13" s="5">
        <f>IF(' tolls 2010 NOT USED'!H15="n/a",0,' tolls 2010 NOT USED'!H15)</f>
        <v>0</v>
      </c>
      <c r="W13" s="5">
        <f t="shared" si="1"/>
        <v>0</v>
      </c>
      <c r="X13" s="5">
        <f t="shared" si="2"/>
        <v>0</v>
      </c>
      <c r="Y13" s="5">
        <f t="shared" si="3"/>
        <v>0</v>
      </c>
      <c r="Z13" s="5">
        <f t="shared" si="4"/>
        <v>0</v>
      </c>
      <c r="AA13" s="5">
        <f>IF(' tolls 2010 NOT USED'!H15="n/a",0,' tolls 2010 NOT USED'!H15)</f>
        <v>0</v>
      </c>
      <c r="AB13" s="5">
        <f t="shared" si="5"/>
        <v>0</v>
      </c>
      <c r="AC13" s="5">
        <f t="shared" si="6"/>
        <v>0</v>
      </c>
      <c r="AD13" s="5">
        <f t="shared" si="7"/>
        <v>0</v>
      </c>
      <c r="AE13" s="5">
        <f t="shared" si="8"/>
        <v>0</v>
      </c>
      <c r="AF13" s="5">
        <f>IF(' tolls 2010 NOT USED'!W15="n/a",0,' tolls 2010 NOT USED'!W15)</f>
        <v>0</v>
      </c>
      <c r="AG13" s="5">
        <f t="shared" si="9"/>
        <v>0</v>
      </c>
      <c r="AH13" s="5">
        <f t="shared" si="10"/>
        <v>0</v>
      </c>
      <c r="AI13" s="5">
        <f t="shared" si="11"/>
        <v>0</v>
      </c>
      <c r="AJ13" s="5">
        <f t="shared" si="12"/>
        <v>0</v>
      </c>
      <c r="AK13" s="5">
        <f>IF(' tolls 2010 NOT USED'!Y15="n/a",0,' tolls 2010 NOT USED'!Y15)</f>
        <v>0</v>
      </c>
      <c r="AL13" s="5">
        <f t="shared" si="13"/>
        <v>0</v>
      </c>
      <c r="AM13" s="5">
        <f t="shared" si="14"/>
        <v>0</v>
      </c>
      <c r="AN13" s="5">
        <f t="shared" si="15"/>
        <v>0</v>
      </c>
      <c r="AO13" s="5">
        <f t="shared" si="16"/>
        <v>0</v>
      </c>
    </row>
    <row r="14" spans="1:41" x14ac:dyDescent="0.2">
      <c r="A14" s="1" t="str">
        <f>'tolls 2015'!A16</f>
        <v>San Mateo-Hayward Bridge GP</v>
      </c>
      <c r="B14" s="1">
        <f t="shared" si="0"/>
        <v>6000</v>
      </c>
      <c r="C14" s="1">
        <f>' tolls 2010 NOT USED'!D16</f>
        <v>6</v>
      </c>
      <c r="D14" s="1">
        <f>' tolls 2010 NOT USED'!E16</f>
        <v>0</v>
      </c>
      <c r="E14" s="1" t="s">
        <v>143</v>
      </c>
      <c r="F14" s="1">
        <f>' tolls 2010 NOT USED'!G16</f>
        <v>0</v>
      </c>
      <c r="G14" s="5">
        <f>IF(' tolls 2010 NOT USED'!H16="n/a",0,' tolls 2010 NOT USED'!H16)</f>
        <v>5</v>
      </c>
      <c r="H14" s="5">
        <f>IF(' tolls 2010 NOT USED'!I16="n/a",0,' tolls 2010 NOT USED'!I16)</f>
        <v>5</v>
      </c>
      <c r="I14" s="5">
        <f>IF(' tolls 2010 NOT USED'!J16="n/a",0,' tolls 2010 NOT USED'!J16)</f>
        <v>5</v>
      </c>
      <c r="J14" s="5">
        <f>IF(' tolls 2010 NOT USED'!K16="n/a",0,' tolls 2010 NOT USED'!K16)</f>
        <v>5</v>
      </c>
      <c r="K14" s="5">
        <f>IF(' tolls 2010 NOT USED'!L16="n/a",0,' tolls 2010 NOT USED'!L16)</f>
        <v>5</v>
      </c>
      <c r="L14" s="5">
        <f>IF(' tolls 2010 NOT USED'!M16="n/a",0,' tolls 2010 NOT USED'!M16)</f>
        <v>5</v>
      </c>
      <c r="M14" s="5">
        <f>IF(' tolls 2010 NOT USED'!N16="n/a",0,' tolls 2010 NOT USED'!N16)</f>
        <v>5</v>
      </c>
      <c r="N14" s="5">
        <f>IF(' tolls 2010 NOT USED'!O16="n/a",0,' tolls 2010 NOT USED'!O16)</f>
        <v>5</v>
      </c>
      <c r="O14" s="5">
        <f>IF(' tolls 2010 NOT USED'!P16="n/a",0,' tolls 2010 NOT USED'!P16)</f>
        <v>5</v>
      </c>
      <c r="P14" s="5">
        <f>IF(' tolls 2010 NOT USED'!Q16="n/a",0,' tolls 2010 NOT USED'!Q16)</f>
        <v>5</v>
      </c>
      <c r="Q14" s="5">
        <f>IF(' tolls 2010 NOT USED'!R16="n/a",0,' tolls 2010 NOT USED'!R16)</f>
        <v>5</v>
      </c>
      <c r="R14" s="5">
        <f>IF(' tolls 2010 NOT USED'!S16="n/a",0,' tolls 2010 NOT USED'!S16)</f>
        <v>5</v>
      </c>
      <c r="S14" s="5">
        <f>IF(' tolls 2010 NOT USED'!T16="n/a",0,' tolls 2010 NOT USED'!T16)</f>
        <v>5</v>
      </c>
      <c r="T14" s="5">
        <f>IF(' tolls 2010 NOT USED'!U16="n/a",0,' tolls 2010 NOT USED'!U16)</f>
        <v>5</v>
      </c>
      <c r="U14" s="5">
        <f>IF(' tolls 2010 NOT USED'!V16="n/a",0,' tolls 2010 NOT USED'!V16)</f>
        <v>5</v>
      </c>
      <c r="V14" s="5">
        <f>IF(' tolls 2010 NOT USED'!H16="n/a",0,' tolls 2010 NOT USED'!H16)</f>
        <v>5</v>
      </c>
      <c r="W14" s="5">
        <f t="shared" si="1"/>
        <v>5</v>
      </c>
      <c r="X14" s="5">
        <f t="shared" si="2"/>
        <v>5</v>
      </c>
      <c r="Y14" s="5">
        <f t="shared" si="3"/>
        <v>5</v>
      </c>
      <c r="Z14" s="5">
        <f t="shared" si="4"/>
        <v>5</v>
      </c>
      <c r="AA14" s="5">
        <f>IF(' tolls 2010 NOT USED'!H16="n/a",0,' tolls 2010 NOT USED'!H16)</f>
        <v>5</v>
      </c>
      <c r="AB14" s="5">
        <f t="shared" si="5"/>
        <v>5</v>
      </c>
      <c r="AC14" s="5">
        <f t="shared" si="6"/>
        <v>5</v>
      </c>
      <c r="AD14" s="5">
        <f t="shared" si="7"/>
        <v>5</v>
      </c>
      <c r="AE14" s="5">
        <f t="shared" si="8"/>
        <v>5</v>
      </c>
      <c r="AF14" s="5">
        <f>IF(' tolls 2010 NOT USED'!W16="n/a",0,' tolls 2010 NOT USED'!W16)</f>
        <v>6</v>
      </c>
      <c r="AG14" s="5">
        <f t="shared" si="9"/>
        <v>6</v>
      </c>
      <c r="AH14" s="5">
        <f t="shared" si="10"/>
        <v>6</v>
      </c>
      <c r="AI14" s="5">
        <f t="shared" si="11"/>
        <v>6</v>
      </c>
      <c r="AJ14" s="5">
        <f t="shared" si="12"/>
        <v>6</v>
      </c>
      <c r="AK14" s="5">
        <f>IF(' tolls 2010 NOT USED'!Y16="n/a",0,' tolls 2010 NOT USED'!Y16)</f>
        <v>11.25</v>
      </c>
      <c r="AL14" s="5">
        <f t="shared" si="13"/>
        <v>11.25</v>
      </c>
      <c r="AM14" s="5">
        <f t="shared" si="14"/>
        <v>11.25</v>
      </c>
      <c r="AN14" s="5">
        <f t="shared" si="15"/>
        <v>11.25</v>
      </c>
      <c r="AO14" s="5">
        <f t="shared" si="16"/>
        <v>11.25</v>
      </c>
    </row>
    <row r="15" spans="1:41" x14ac:dyDescent="0.2">
      <c r="A15" s="1" t="str">
        <f>'tolls 2015'!A17</f>
        <v>San Mateo-Hayward Bridge HOV</v>
      </c>
      <c r="B15" s="1">
        <f t="shared" si="0"/>
        <v>6002</v>
      </c>
      <c r="C15" s="1">
        <f>' tolls 2010 NOT USED'!D17</f>
        <v>6</v>
      </c>
      <c r="D15" s="1">
        <f>' tolls 2010 NOT USED'!E17</f>
        <v>0</v>
      </c>
      <c r="E15" s="1" t="s">
        <v>143</v>
      </c>
      <c r="F15" s="1">
        <f>' tolls 2010 NOT USED'!G17</f>
        <v>2</v>
      </c>
      <c r="G15" s="5">
        <f>IF(' tolls 2010 NOT USED'!H17="n/a",0,' tolls 2010 NOT USED'!H17)</f>
        <v>0</v>
      </c>
      <c r="H15" s="5">
        <f>IF(' tolls 2010 NOT USED'!I17="n/a",0,' tolls 2010 NOT USED'!I17)</f>
        <v>0</v>
      </c>
      <c r="I15" s="5">
        <f>IF(' tolls 2010 NOT USED'!J17="n/a",0,' tolls 2010 NOT USED'!J17)</f>
        <v>0</v>
      </c>
      <c r="J15" s="5">
        <f>IF(' tolls 2010 NOT USED'!K17="n/a",0,' tolls 2010 NOT USED'!K17)</f>
        <v>0</v>
      </c>
      <c r="K15" s="5">
        <f>IF(' tolls 2010 NOT USED'!L17="n/a",0,' tolls 2010 NOT USED'!L17)</f>
        <v>0</v>
      </c>
      <c r="L15" s="5">
        <f>IF(' tolls 2010 NOT USED'!M17="n/a",0,' tolls 2010 NOT USED'!M17)</f>
        <v>5</v>
      </c>
      <c r="M15" s="5">
        <f>IF(' tolls 2010 NOT USED'!N17="n/a",0,' tolls 2010 NOT USED'!N17)</f>
        <v>2.5</v>
      </c>
      <c r="N15" s="5">
        <f>IF(' tolls 2010 NOT USED'!O17="n/a",0,' tolls 2010 NOT USED'!O17)</f>
        <v>5</v>
      </c>
      <c r="O15" s="5">
        <f>IF(' tolls 2010 NOT USED'!P17="n/a",0,' tolls 2010 NOT USED'!P17)</f>
        <v>2.5</v>
      </c>
      <c r="P15" s="5">
        <f>IF(' tolls 2010 NOT USED'!Q17="n/a",0,' tolls 2010 NOT USED'!Q17)</f>
        <v>5</v>
      </c>
      <c r="Q15" s="5">
        <f>IF(' tolls 2010 NOT USED'!R17="n/a",0,' tolls 2010 NOT USED'!R17)</f>
        <v>5</v>
      </c>
      <c r="R15" s="5">
        <f>IF(' tolls 2010 NOT USED'!S17="n/a",0,' tolls 2010 NOT USED'!S17)</f>
        <v>2.5</v>
      </c>
      <c r="S15" s="5">
        <f>IF(' tolls 2010 NOT USED'!T17="n/a",0,' tolls 2010 NOT USED'!T17)</f>
        <v>5</v>
      </c>
      <c r="T15" s="5">
        <f>IF(' tolls 2010 NOT USED'!U17="n/a",0,' tolls 2010 NOT USED'!U17)</f>
        <v>2.5</v>
      </c>
      <c r="U15" s="5">
        <f>IF(' tolls 2010 NOT USED'!V17="n/a",0,' tolls 2010 NOT USED'!V17)</f>
        <v>5</v>
      </c>
      <c r="V15" s="5">
        <f>IF(' tolls 2010 NOT USED'!H17="n/a",0,' tolls 2010 NOT USED'!H17)</f>
        <v>0</v>
      </c>
      <c r="W15" s="5">
        <f t="shared" si="1"/>
        <v>0</v>
      </c>
      <c r="X15" s="5">
        <f t="shared" si="2"/>
        <v>0</v>
      </c>
      <c r="Y15" s="5">
        <f t="shared" si="3"/>
        <v>0</v>
      </c>
      <c r="Z15" s="5">
        <f t="shared" si="4"/>
        <v>0</v>
      </c>
      <c r="AA15" s="5">
        <f>IF(' tolls 2010 NOT USED'!H17="n/a",0,' tolls 2010 NOT USED'!H17)</f>
        <v>0</v>
      </c>
      <c r="AB15" s="5">
        <f t="shared" si="5"/>
        <v>0</v>
      </c>
      <c r="AC15" s="5">
        <f t="shared" si="6"/>
        <v>0</v>
      </c>
      <c r="AD15" s="5">
        <f t="shared" si="7"/>
        <v>0</v>
      </c>
      <c r="AE15" s="5">
        <f t="shared" si="8"/>
        <v>0</v>
      </c>
      <c r="AF15" s="5">
        <f>IF(' tolls 2010 NOT USED'!W17="n/a",0,' tolls 2010 NOT USED'!W17)</f>
        <v>0</v>
      </c>
      <c r="AG15" s="5">
        <f t="shared" si="9"/>
        <v>0</v>
      </c>
      <c r="AH15" s="5">
        <f t="shared" si="10"/>
        <v>0</v>
      </c>
      <c r="AI15" s="5">
        <f t="shared" si="11"/>
        <v>0</v>
      </c>
      <c r="AJ15" s="5">
        <f t="shared" si="12"/>
        <v>0</v>
      </c>
      <c r="AK15" s="5">
        <f>IF(' tolls 2010 NOT USED'!Y17="n/a",0,' tolls 2010 NOT USED'!Y17)</f>
        <v>0</v>
      </c>
      <c r="AL15" s="5">
        <f t="shared" si="13"/>
        <v>0</v>
      </c>
      <c r="AM15" s="5">
        <f t="shared" si="14"/>
        <v>0</v>
      </c>
      <c r="AN15" s="5">
        <f t="shared" si="15"/>
        <v>0</v>
      </c>
      <c r="AO15" s="5">
        <f t="shared" si="16"/>
        <v>0</v>
      </c>
    </row>
    <row r="16" spans="1:41" x14ac:dyDescent="0.2">
      <c r="A16" s="1" t="str">
        <f>'tolls 2015'!A18</f>
        <v>Dumbarton Bridge GP</v>
      </c>
      <c r="B16" s="1">
        <f t="shared" si="0"/>
        <v>7000</v>
      </c>
      <c r="C16" s="1">
        <f>' tolls 2010 NOT USED'!D18</f>
        <v>7</v>
      </c>
      <c r="D16" s="1">
        <f>' tolls 2010 NOT USED'!E18</f>
        <v>0</v>
      </c>
      <c r="E16" s="1" t="s">
        <v>143</v>
      </c>
      <c r="F16" s="1">
        <f>' tolls 2010 NOT USED'!G18</f>
        <v>0</v>
      </c>
      <c r="G16" s="5">
        <f>IF(' tolls 2010 NOT USED'!H18="n/a",0,' tolls 2010 NOT USED'!H18)</f>
        <v>5</v>
      </c>
      <c r="H16" s="5">
        <f>IF(' tolls 2010 NOT USED'!I18="n/a",0,' tolls 2010 NOT USED'!I18)</f>
        <v>5</v>
      </c>
      <c r="I16" s="5">
        <f>IF(' tolls 2010 NOT USED'!J18="n/a",0,' tolls 2010 NOT USED'!J18)</f>
        <v>5</v>
      </c>
      <c r="J16" s="5">
        <f>IF(' tolls 2010 NOT USED'!K18="n/a",0,' tolls 2010 NOT USED'!K18)</f>
        <v>5</v>
      </c>
      <c r="K16" s="5">
        <f>IF(' tolls 2010 NOT USED'!L18="n/a",0,' tolls 2010 NOT USED'!L18)</f>
        <v>5</v>
      </c>
      <c r="L16" s="5">
        <f>IF(' tolls 2010 NOT USED'!M18="n/a",0,' tolls 2010 NOT USED'!M18)</f>
        <v>5</v>
      </c>
      <c r="M16" s="5">
        <f>IF(' tolls 2010 NOT USED'!N18="n/a",0,' tolls 2010 NOT USED'!N18)</f>
        <v>5</v>
      </c>
      <c r="N16" s="5">
        <f>IF(' tolls 2010 NOT USED'!O18="n/a",0,' tolls 2010 NOT USED'!O18)</f>
        <v>5</v>
      </c>
      <c r="O16" s="5">
        <f>IF(' tolls 2010 NOT USED'!P18="n/a",0,' tolls 2010 NOT USED'!P18)</f>
        <v>5</v>
      </c>
      <c r="P16" s="5">
        <f>IF(' tolls 2010 NOT USED'!Q18="n/a",0,' tolls 2010 NOT USED'!Q18)</f>
        <v>5</v>
      </c>
      <c r="Q16" s="5">
        <f>IF(' tolls 2010 NOT USED'!R18="n/a",0,' tolls 2010 NOT USED'!R18)</f>
        <v>5</v>
      </c>
      <c r="R16" s="5">
        <f>IF(' tolls 2010 NOT USED'!S18="n/a",0,' tolls 2010 NOT USED'!S18)</f>
        <v>5</v>
      </c>
      <c r="S16" s="5">
        <f>IF(' tolls 2010 NOT USED'!T18="n/a",0,' tolls 2010 NOT USED'!T18)</f>
        <v>5</v>
      </c>
      <c r="T16" s="5">
        <f>IF(' tolls 2010 NOT USED'!U18="n/a",0,' tolls 2010 NOT USED'!U18)</f>
        <v>5</v>
      </c>
      <c r="U16" s="5">
        <f>IF(' tolls 2010 NOT USED'!V18="n/a",0,' tolls 2010 NOT USED'!V18)</f>
        <v>5</v>
      </c>
      <c r="V16" s="5">
        <f>IF(' tolls 2010 NOT USED'!H18="n/a",0,' tolls 2010 NOT USED'!H18)</f>
        <v>5</v>
      </c>
      <c r="W16" s="5">
        <f t="shared" si="1"/>
        <v>5</v>
      </c>
      <c r="X16" s="5">
        <f t="shared" si="2"/>
        <v>5</v>
      </c>
      <c r="Y16" s="5">
        <f t="shared" si="3"/>
        <v>5</v>
      </c>
      <c r="Z16" s="5">
        <f t="shared" si="4"/>
        <v>5</v>
      </c>
      <c r="AA16" s="5">
        <f>IF(' tolls 2010 NOT USED'!H18="n/a",0,' tolls 2010 NOT USED'!H18)</f>
        <v>5</v>
      </c>
      <c r="AB16" s="5">
        <f t="shared" si="5"/>
        <v>5</v>
      </c>
      <c r="AC16" s="5">
        <f t="shared" si="6"/>
        <v>5</v>
      </c>
      <c r="AD16" s="5">
        <f t="shared" si="7"/>
        <v>5</v>
      </c>
      <c r="AE16" s="5">
        <f t="shared" si="8"/>
        <v>5</v>
      </c>
      <c r="AF16" s="5">
        <f>IF(' tolls 2010 NOT USED'!W18="n/a",0,' tolls 2010 NOT USED'!W18)</f>
        <v>6</v>
      </c>
      <c r="AG16" s="5">
        <f t="shared" si="9"/>
        <v>6</v>
      </c>
      <c r="AH16" s="5">
        <f t="shared" si="10"/>
        <v>6</v>
      </c>
      <c r="AI16" s="5">
        <f t="shared" si="11"/>
        <v>6</v>
      </c>
      <c r="AJ16" s="5">
        <f t="shared" si="12"/>
        <v>6</v>
      </c>
      <c r="AK16" s="5">
        <f>IF(' tolls 2010 NOT USED'!Y18="n/a",0,' tolls 2010 NOT USED'!Y18)</f>
        <v>11.25</v>
      </c>
      <c r="AL16" s="5">
        <f t="shared" si="13"/>
        <v>11.25</v>
      </c>
      <c r="AM16" s="5">
        <f t="shared" si="14"/>
        <v>11.25</v>
      </c>
      <c r="AN16" s="5">
        <f t="shared" si="15"/>
        <v>11.25</v>
      </c>
      <c r="AO16" s="5">
        <f t="shared" si="16"/>
        <v>11.25</v>
      </c>
    </row>
    <row r="17" spans="1:41" x14ac:dyDescent="0.2">
      <c r="A17" s="1" t="str">
        <f>'tolls 2015'!A19</f>
        <v>Dumbarton Bridge HOV</v>
      </c>
      <c r="B17" s="1">
        <f t="shared" si="0"/>
        <v>7002</v>
      </c>
      <c r="C17" s="1">
        <f>' tolls 2010 NOT USED'!D19</f>
        <v>7</v>
      </c>
      <c r="D17" s="1">
        <f>' tolls 2010 NOT USED'!E19</f>
        <v>0</v>
      </c>
      <c r="E17" s="1" t="s">
        <v>143</v>
      </c>
      <c r="F17" s="1">
        <f>' tolls 2010 NOT USED'!G19</f>
        <v>2</v>
      </c>
      <c r="G17" s="5">
        <f>IF(' tolls 2010 NOT USED'!H19="n/a",0,' tolls 2010 NOT USED'!H19)</f>
        <v>0</v>
      </c>
      <c r="H17" s="5">
        <f>IF(' tolls 2010 NOT USED'!I19="n/a",0,' tolls 2010 NOT USED'!I19)</f>
        <v>0</v>
      </c>
      <c r="I17" s="5">
        <f>IF(' tolls 2010 NOT USED'!J19="n/a",0,' tolls 2010 NOT USED'!J19)</f>
        <v>0</v>
      </c>
      <c r="J17" s="5">
        <f>IF(' tolls 2010 NOT USED'!K19="n/a",0,' tolls 2010 NOT USED'!K19)</f>
        <v>0</v>
      </c>
      <c r="K17" s="5">
        <f>IF(' tolls 2010 NOT USED'!L19="n/a",0,' tolls 2010 NOT USED'!L19)</f>
        <v>0</v>
      </c>
      <c r="L17" s="5">
        <f>IF(' tolls 2010 NOT USED'!M19="n/a",0,' tolls 2010 NOT USED'!M19)</f>
        <v>5</v>
      </c>
      <c r="M17" s="5">
        <f>IF(' tolls 2010 NOT USED'!N19="n/a",0,' tolls 2010 NOT USED'!N19)</f>
        <v>2.5</v>
      </c>
      <c r="N17" s="5">
        <f>IF(' tolls 2010 NOT USED'!O19="n/a",0,' tolls 2010 NOT USED'!O19)</f>
        <v>5</v>
      </c>
      <c r="O17" s="5">
        <f>IF(' tolls 2010 NOT USED'!P19="n/a",0,' tolls 2010 NOT USED'!P19)</f>
        <v>2.5</v>
      </c>
      <c r="P17" s="5">
        <f>IF(' tolls 2010 NOT USED'!Q19="n/a",0,' tolls 2010 NOT USED'!Q19)</f>
        <v>5</v>
      </c>
      <c r="Q17" s="5">
        <f>IF(' tolls 2010 NOT USED'!R19="n/a",0,' tolls 2010 NOT USED'!R19)</f>
        <v>5</v>
      </c>
      <c r="R17" s="5">
        <f>IF(' tolls 2010 NOT USED'!S19="n/a",0,' tolls 2010 NOT USED'!S19)</f>
        <v>2.5</v>
      </c>
      <c r="S17" s="5">
        <f>IF(' tolls 2010 NOT USED'!T19="n/a",0,' tolls 2010 NOT USED'!T19)</f>
        <v>5</v>
      </c>
      <c r="T17" s="5">
        <f>IF(' tolls 2010 NOT USED'!U19="n/a",0,' tolls 2010 NOT USED'!U19)</f>
        <v>2.5</v>
      </c>
      <c r="U17" s="5">
        <f>IF(' tolls 2010 NOT USED'!V19="n/a",0,' tolls 2010 NOT USED'!V19)</f>
        <v>5</v>
      </c>
      <c r="V17" s="5">
        <f>IF(' tolls 2010 NOT USED'!H19="n/a",0,' tolls 2010 NOT USED'!H19)</f>
        <v>0</v>
      </c>
      <c r="W17" s="5">
        <f t="shared" si="1"/>
        <v>0</v>
      </c>
      <c r="X17" s="5">
        <f t="shared" si="2"/>
        <v>0</v>
      </c>
      <c r="Y17" s="5">
        <f t="shared" si="3"/>
        <v>0</v>
      </c>
      <c r="Z17" s="5">
        <f t="shared" si="4"/>
        <v>0</v>
      </c>
      <c r="AA17" s="5">
        <f>IF(' tolls 2010 NOT USED'!H19="n/a",0,' tolls 2010 NOT USED'!H19)</f>
        <v>0</v>
      </c>
      <c r="AB17" s="5">
        <f t="shared" si="5"/>
        <v>0</v>
      </c>
      <c r="AC17" s="5">
        <f t="shared" si="6"/>
        <v>0</v>
      </c>
      <c r="AD17" s="5">
        <f t="shared" si="7"/>
        <v>0</v>
      </c>
      <c r="AE17" s="5">
        <f t="shared" si="8"/>
        <v>0</v>
      </c>
      <c r="AF17" s="5">
        <f>IF(' tolls 2010 NOT USED'!W19="n/a",0,' tolls 2010 NOT USED'!W19)</f>
        <v>0</v>
      </c>
      <c r="AG17" s="5">
        <f t="shared" si="9"/>
        <v>0</v>
      </c>
      <c r="AH17" s="5">
        <f t="shared" si="10"/>
        <v>0</v>
      </c>
      <c r="AI17" s="5">
        <f t="shared" si="11"/>
        <v>0</v>
      </c>
      <c r="AJ17" s="5">
        <f t="shared" si="12"/>
        <v>0</v>
      </c>
      <c r="AK17" s="5">
        <f>IF(' tolls 2010 NOT USED'!Y19="n/a",0,' tolls 2010 NOT USED'!Y19)</f>
        <v>0</v>
      </c>
      <c r="AL17" s="5">
        <f t="shared" si="13"/>
        <v>0</v>
      </c>
      <c r="AM17" s="5">
        <f t="shared" si="14"/>
        <v>0</v>
      </c>
      <c r="AN17" s="5">
        <f t="shared" si="15"/>
        <v>0</v>
      </c>
      <c r="AO17" s="5">
        <f t="shared" si="16"/>
        <v>0</v>
      </c>
    </row>
    <row r="18" spans="1:41" s="29" customFormat="1" x14ac:dyDescent="0.2">
      <c r="A18" s="29" t="str">
        <f>"I-680 EL SB "&amp;'tolls 2015'!A21</f>
        <v>I-680 EL SB SCL County Line to SR84</v>
      </c>
      <c r="B18" s="29">
        <f>C18*1000+D18*10+F18</f>
        <v>25012</v>
      </c>
      <c r="C18" s="29">
        <f>' tolls 2010 NOT USED'!D21</f>
        <v>25</v>
      </c>
      <c r="D18" s="29">
        <f>' tolls 2010 NOT USED'!E21</f>
        <v>1</v>
      </c>
      <c r="E18" s="29" t="s">
        <v>144</v>
      </c>
      <c r="F18" s="29">
        <f>' tolls 2010 NOT USED'!G21</f>
        <v>2</v>
      </c>
      <c r="G18" s="30">
        <f>IF(' tolls 2010 NOT USED'!H21="n/a",0,' tolls 2010 NOT USED'!H21)</f>
        <v>0</v>
      </c>
      <c r="H18" s="30">
        <f>IF(' tolls 2010 NOT USED'!I21="n/a",0,' tolls 2010 NOT USED'!I21)</f>
        <v>1.5</v>
      </c>
      <c r="I18" s="30">
        <f>IF(' tolls 2010 NOT USED'!J21="n/a",0,' tolls 2010 NOT USED'!J21)</f>
        <v>1.5</v>
      </c>
      <c r="J18" s="30">
        <f>IF(' tolls 2010 NOT USED'!K21="n/a",0,' tolls 2010 NOT USED'!K21)</f>
        <v>1.5</v>
      </c>
      <c r="K18" s="30">
        <f>IF(' tolls 2010 NOT USED'!L21="n/a",0,' tolls 2010 NOT USED'!L21)</f>
        <v>0</v>
      </c>
      <c r="L18" s="30">
        <f>IF(' tolls 2010 NOT USED'!M21="n/a",0,' tolls 2010 NOT USED'!M21)</f>
        <v>0</v>
      </c>
      <c r="M18" s="30">
        <f>IF(' tolls 2010 NOT USED'!N21="n/a",0,' tolls 2010 NOT USED'!N21)</f>
        <v>0</v>
      </c>
      <c r="N18" s="30">
        <f>IF(' tolls 2010 NOT USED'!O21="n/a",0,' tolls 2010 NOT USED'!O21)</f>
        <v>0</v>
      </c>
      <c r="O18" s="30">
        <f>IF(' tolls 2010 NOT USED'!P21="n/a",0,' tolls 2010 NOT USED'!P21)</f>
        <v>0</v>
      </c>
      <c r="P18" s="30">
        <f>IF(' tolls 2010 NOT USED'!Q21="n/a",0,' tolls 2010 NOT USED'!Q21)</f>
        <v>0</v>
      </c>
      <c r="Q18" s="30">
        <f>IF(' tolls 2010 NOT USED'!R21="n/a",0,' tolls 2010 NOT USED'!R21)</f>
        <v>0</v>
      </c>
      <c r="R18" s="30">
        <f>IF(' tolls 2010 NOT USED'!S21="n/a",0,' tolls 2010 NOT USED'!S21)</f>
        <v>0</v>
      </c>
      <c r="S18" s="30">
        <f>IF(' tolls 2010 NOT USED'!T21="n/a",0,' tolls 2010 NOT USED'!T21)</f>
        <v>0</v>
      </c>
      <c r="T18" s="30">
        <f>IF(' tolls 2010 NOT USED'!U21="n/a",0,' tolls 2010 NOT USED'!U21)</f>
        <v>0</v>
      </c>
      <c r="U18" s="30">
        <f>IF(' tolls 2010 NOT USED'!V21="n/a",0,' tolls 2010 NOT USED'!V21)</f>
        <v>0</v>
      </c>
      <c r="V18" s="30">
        <f>IF(' tolls 2010 NOT USED'!H21="n/a",0,' tolls 2010 NOT USED'!H21)</f>
        <v>0</v>
      </c>
      <c r="W18" s="30">
        <f>IF(' tolls 2010 NOT USED'!I21="n/a",0,' tolls 2010 NOT USED'!I21)</f>
        <v>1.5</v>
      </c>
      <c r="X18" s="30">
        <f>IF(' tolls 2010 NOT USED'!J21="n/a",0,' tolls 2010 NOT USED'!J21)</f>
        <v>1.5</v>
      </c>
      <c r="Y18" s="30">
        <f>IF(' tolls 2010 NOT USED'!K21="n/a",0,' tolls 2010 NOT USED'!K21)</f>
        <v>1.5</v>
      </c>
      <c r="Z18" s="30">
        <f>IF(' tolls 2010 NOT USED'!L21="n/a",0,' tolls 2010 NOT USED'!L21)</f>
        <v>0</v>
      </c>
      <c r="AA18" s="30">
        <f>IF(' tolls 2010 NOT USED'!H21="n/a",0,' tolls 2010 NOT USED'!H21)</f>
        <v>0</v>
      </c>
      <c r="AB18" s="30">
        <f>IF(' tolls 2010 NOT USED'!I21="n/a",0,' tolls 2010 NOT USED'!I21)</f>
        <v>1.5</v>
      </c>
      <c r="AC18" s="30">
        <f>IF(' tolls 2010 NOT USED'!J21="n/a",0,' tolls 2010 NOT USED'!J21)</f>
        <v>1.5</v>
      </c>
      <c r="AD18" s="30">
        <f>IF(' tolls 2010 NOT USED'!K21="n/a",0,' tolls 2010 NOT USED'!K21)</f>
        <v>1.5</v>
      </c>
      <c r="AE18" s="30">
        <f>IF(' tolls 2010 NOT USED'!L21="n/a",0,' tolls 2010 NOT USED'!L21)</f>
        <v>0</v>
      </c>
      <c r="AF18" s="30">
        <f>IF(' tolls 2010 NOT USED'!H21="n/a",0,' tolls 2010 NOT USED'!H21)</f>
        <v>0</v>
      </c>
      <c r="AG18" s="30">
        <f>IF(' tolls 2010 NOT USED'!I21="n/a",0,' tolls 2010 NOT USED'!I21)</f>
        <v>1.5</v>
      </c>
      <c r="AH18" s="30">
        <f>IF(' tolls 2010 NOT USED'!J21="n/a",0,' tolls 2010 NOT USED'!J21)</f>
        <v>1.5</v>
      </c>
      <c r="AI18" s="30">
        <f>IF(' tolls 2010 NOT USED'!K21="n/a",0,' tolls 2010 NOT USED'!K21)</f>
        <v>1.5</v>
      </c>
      <c r="AJ18" s="30">
        <f>IF(' tolls 2010 NOT USED'!L21="n/a",0,' tolls 2010 NOT USED'!L21)</f>
        <v>0</v>
      </c>
      <c r="AK18" s="30">
        <f>IF(' tolls 2010 NOT USED'!H21="n/a",0,' tolls 2010 NOT USED'!H21)</f>
        <v>0</v>
      </c>
      <c r="AL18" s="30">
        <f>IF(' tolls 2010 NOT USED'!I21="n/a",0,' tolls 2010 NOT USED'!I21)</f>
        <v>1.5</v>
      </c>
      <c r="AM18" s="30">
        <f>IF(' tolls 2010 NOT USED'!J21="n/a",0,' tolls 2010 NOT USED'!J21)</f>
        <v>1.5</v>
      </c>
      <c r="AN18" s="30">
        <f>IF(' tolls 2010 NOT USED'!K21="n/a",0,' tolls 2010 NOT USED'!K21)</f>
        <v>1.5</v>
      </c>
      <c r="AO18" s="30">
        <f>IF(' tolls 2010 NOT USED'!L21="n/a",0,' tolls 2010 NOT USED'!L21)</f>
        <v>0</v>
      </c>
    </row>
    <row r="19" spans="1:41" s="29" customFormat="1" x14ac:dyDescent="0.2">
      <c r="A19" s="29" t="e">
        <f>"I-680 EL SB "&amp;'tolls 2015'!#REF!</f>
        <v>#REF!</v>
      </c>
      <c r="B19" s="29">
        <f t="shared" ref="B19:B20" si="17">C19*1000+D19*10+F19</f>
        <v>25022</v>
      </c>
      <c r="C19" s="29">
        <f>' tolls 2010 NOT USED'!D22</f>
        <v>25</v>
      </c>
      <c r="D19" s="29">
        <f>' tolls 2010 NOT USED'!E22</f>
        <v>2</v>
      </c>
      <c r="E19" s="29" t="s">
        <v>144</v>
      </c>
      <c r="F19" s="29">
        <f>' tolls 2010 NOT USED'!G22</f>
        <v>2</v>
      </c>
      <c r="G19" s="30">
        <f>IF(' tolls 2010 NOT USED'!H22="n/a",0,' tolls 2010 NOT USED'!H22)</f>
        <v>0</v>
      </c>
      <c r="H19" s="30">
        <f>IF(' tolls 2010 NOT USED'!I22="n/a",0,' tolls 2010 NOT USED'!I22)</f>
        <v>1.5</v>
      </c>
      <c r="I19" s="30">
        <f>IF(' tolls 2010 NOT USED'!J22="n/a",0,' tolls 2010 NOT USED'!J22)</f>
        <v>1.5</v>
      </c>
      <c r="J19" s="30">
        <f>IF(' tolls 2010 NOT USED'!K22="n/a",0,' tolls 2010 NOT USED'!K22)</f>
        <v>1.5</v>
      </c>
      <c r="K19" s="30">
        <f>IF(' tolls 2010 NOT USED'!L22="n/a",0,' tolls 2010 NOT USED'!L22)</f>
        <v>0</v>
      </c>
      <c r="L19" s="30">
        <f>IF(' tolls 2010 NOT USED'!M22="n/a",0,' tolls 2010 NOT USED'!M22)</f>
        <v>0</v>
      </c>
      <c r="M19" s="30">
        <f>IF(' tolls 2010 NOT USED'!N22="n/a",0,' tolls 2010 NOT USED'!N22)</f>
        <v>0</v>
      </c>
      <c r="N19" s="30">
        <f>IF(' tolls 2010 NOT USED'!O22="n/a",0,' tolls 2010 NOT USED'!O22)</f>
        <v>0</v>
      </c>
      <c r="O19" s="30">
        <f>IF(' tolls 2010 NOT USED'!P22="n/a",0,' tolls 2010 NOT USED'!P22)</f>
        <v>0</v>
      </c>
      <c r="P19" s="30">
        <f>IF(' tolls 2010 NOT USED'!Q22="n/a",0,' tolls 2010 NOT USED'!Q22)</f>
        <v>0</v>
      </c>
      <c r="Q19" s="30">
        <f>IF(' tolls 2010 NOT USED'!R22="n/a",0,' tolls 2010 NOT USED'!R22)</f>
        <v>0</v>
      </c>
      <c r="R19" s="30">
        <f>IF(' tolls 2010 NOT USED'!S22="n/a",0,' tolls 2010 NOT USED'!S22)</f>
        <v>0</v>
      </c>
      <c r="S19" s="30">
        <f>IF(' tolls 2010 NOT USED'!T22="n/a",0,' tolls 2010 NOT USED'!T22)</f>
        <v>0</v>
      </c>
      <c r="T19" s="30">
        <f>IF(' tolls 2010 NOT USED'!U22="n/a",0,' tolls 2010 NOT USED'!U22)</f>
        <v>0</v>
      </c>
      <c r="U19" s="30">
        <f>IF(' tolls 2010 NOT USED'!V22="n/a",0,' tolls 2010 NOT USED'!V22)</f>
        <v>0</v>
      </c>
      <c r="V19" s="30">
        <f>IF(' tolls 2010 NOT USED'!H22="n/a",0,' tolls 2010 NOT USED'!H22)</f>
        <v>0</v>
      </c>
      <c r="W19" s="30">
        <f>IF(' tolls 2010 NOT USED'!I22="n/a",0,' tolls 2010 NOT USED'!I22)</f>
        <v>1.5</v>
      </c>
      <c r="X19" s="30">
        <f>IF(' tolls 2010 NOT USED'!J22="n/a",0,' tolls 2010 NOT USED'!J22)</f>
        <v>1.5</v>
      </c>
      <c r="Y19" s="30">
        <f>IF(' tolls 2010 NOT USED'!K22="n/a",0,' tolls 2010 NOT USED'!K22)</f>
        <v>1.5</v>
      </c>
      <c r="Z19" s="30">
        <f>IF(' tolls 2010 NOT USED'!L22="n/a",0,' tolls 2010 NOT USED'!L22)</f>
        <v>0</v>
      </c>
      <c r="AA19" s="30">
        <f>IF(' tolls 2010 NOT USED'!H22="n/a",0,' tolls 2010 NOT USED'!H22)</f>
        <v>0</v>
      </c>
      <c r="AB19" s="30">
        <f>IF(' tolls 2010 NOT USED'!I22="n/a",0,' tolls 2010 NOT USED'!I22)</f>
        <v>1.5</v>
      </c>
      <c r="AC19" s="30">
        <f>IF(' tolls 2010 NOT USED'!J22="n/a",0,' tolls 2010 NOT USED'!J22)</f>
        <v>1.5</v>
      </c>
      <c r="AD19" s="30">
        <f>IF(' tolls 2010 NOT USED'!K22="n/a",0,' tolls 2010 NOT USED'!K22)</f>
        <v>1.5</v>
      </c>
      <c r="AE19" s="30">
        <f>IF(' tolls 2010 NOT USED'!L22="n/a",0,' tolls 2010 NOT USED'!L22)</f>
        <v>0</v>
      </c>
      <c r="AF19" s="30">
        <f>IF(' tolls 2010 NOT USED'!H22="n/a",0,' tolls 2010 NOT USED'!H22)</f>
        <v>0</v>
      </c>
      <c r="AG19" s="30">
        <f>IF(' tolls 2010 NOT USED'!I22="n/a",0,' tolls 2010 NOT USED'!I22)</f>
        <v>1.5</v>
      </c>
      <c r="AH19" s="30">
        <f>IF(' tolls 2010 NOT USED'!J22="n/a",0,' tolls 2010 NOT USED'!J22)</f>
        <v>1.5</v>
      </c>
      <c r="AI19" s="30">
        <f>IF(' tolls 2010 NOT USED'!K22="n/a",0,' tolls 2010 NOT USED'!K22)</f>
        <v>1.5</v>
      </c>
      <c r="AJ19" s="30">
        <f>IF(' tolls 2010 NOT USED'!L22="n/a",0,' tolls 2010 NOT USED'!L22)</f>
        <v>0</v>
      </c>
      <c r="AK19" s="30">
        <f>IF(' tolls 2010 NOT USED'!H22="n/a",0,' tolls 2010 NOT USED'!H22)</f>
        <v>0</v>
      </c>
      <c r="AL19" s="30">
        <f>IF(' tolls 2010 NOT USED'!I22="n/a",0,' tolls 2010 NOT USED'!I22)</f>
        <v>1.5</v>
      </c>
      <c r="AM19" s="30">
        <f>IF(' tolls 2010 NOT USED'!J22="n/a",0,' tolls 2010 NOT USED'!J22)</f>
        <v>1.5</v>
      </c>
      <c r="AN19" s="30">
        <f>IF(' tolls 2010 NOT USED'!K22="n/a",0,' tolls 2010 NOT USED'!K22)</f>
        <v>1.5</v>
      </c>
      <c r="AO19" s="30">
        <f>IF(' tolls 2010 NOT USED'!L22="n/a",0,' tolls 2010 NOT USED'!L22)</f>
        <v>0</v>
      </c>
    </row>
    <row r="20" spans="1:41" s="29" customFormat="1" x14ac:dyDescent="0.2">
      <c r="A20" s="29" t="e">
        <f>"I-680 EL SB "&amp;'tolls 2015'!#REF!</f>
        <v>#REF!</v>
      </c>
      <c r="B20" s="29">
        <f t="shared" si="17"/>
        <v>25032</v>
      </c>
      <c r="C20" s="29">
        <f>' tolls 2010 NOT USED'!D23</f>
        <v>25</v>
      </c>
      <c r="D20" s="29">
        <f>' tolls 2010 NOT USED'!E23</f>
        <v>3</v>
      </c>
      <c r="E20" s="29" t="s">
        <v>144</v>
      </c>
      <c r="F20" s="29">
        <f>' tolls 2010 NOT USED'!G23</f>
        <v>2</v>
      </c>
      <c r="G20" s="30">
        <f>IF(' tolls 2010 NOT USED'!H23="n/a",0,' tolls 2010 NOT USED'!H23)</f>
        <v>0</v>
      </c>
      <c r="H20" s="30">
        <f>IF(' tolls 2010 NOT USED'!I23="n/a",0,' tolls 2010 NOT USED'!I23)</f>
        <v>1.5</v>
      </c>
      <c r="I20" s="30">
        <f>IF(' tolls 2010 NOT USED'!J23="n/a",0,' tolls 2010 NOT USED'!J23)</f>
        <v>1.5</v>
      </c>
      <c r="J20" s="30">
        <f>IF(' tolls 2010 NOT USED'!K23="n/a",0,' tolls 2010 NOT USED'!K23)</f>
        <v>1.5</v>
      </c>
      <c r="K20" s="30">
        <f>IF(' tolls 2010 NOT USED'!L23="n/a",0,' tolls 2010 NOT USED'!L23)</f>
        <v>0</v>
      </c>
      <c r="L20" s="30">
        <f>IF(' tolls 2010 NOT USED'!M23="n/a",0,' tolls 2010 NOT USED'!M23)</f>
        <v>0</v>
      </c>
      <c r="M20" s="30">
        <f>IF(' tolls 2010 NOT USED'!N23="n/a",0,' tolls 2010 NOT USED'!N23)</f>
        <v>0</v>
      </c>
      <c r="N20" s="30">
        <f>IF(' tolls 2010 NOT USED'!O23="n/a",0,' tolls 2010 NOT USED'!O23)</f>
        <v>0</v>
      </c>
      <c r="O20" s="30">
        <f>IF(' tolls 2010 NOT USED'!P23="n/a",0,' tolls 2010 NOT USED'!P23)</f>
        <v>0</v>
      </c>
      <c r="P20" s="30">
        <f>IF(' tolls 2010 NOT USED'!Q23="n/a",0,' tolls 2010 NOT USED'!Q23)</f>
        <v>0</v>
      </c>
      <c r="Q20" s="30">
        <f>IF(' tolls 2010 NOT USED'!R23="n/a",0,' tolls 2010 NOT USED'!R23)</f>
        <v>0</v>
      </c>
      <c r="R20" s="30">
        <f>IF(' tolls 2010 NOT USED'!S23="n/a",0,' tolls 2010 NOT USED'!S23)</f>
        <v>0</v>
      </c>
      <c r="S20" s="30">
        <f>IF(' tolls 2010 NOT USED'!T23="n/a",0,' tolls 2010 NOT USED'!T23)</f>
        <v>0</v>
      </c>
      <c r="T20" s="30">
        <f>IF(' tolls 2010 NOT USED'!U23="n/a",0,' tolls 2010 NOT USED'!U23)</f>
        <v>0</v>
      </c>
      <c r="U20" s="30">
        <f>IF(' tolls 2010 NOT USED'!V23="n/a",0,' tolls 2010 NOT USED'!V23)</f>
        <v>0</v>
      </c>
      <c r="V20" s="30">
        <f>IF(' tolls 2010 NOT USED'!H23="n/a",0,' tolls 2010 NOT USED'!H23)</f>
        <v>0</v>
      </c>
      <c r="W20" s="30">
        <f>IF(' tolls 2010 NOT USED'!I23="n/a",0,' tolls 2010 NOT USED'!I23)</f>
        <v>1.5</v>
      </c>
      <c r="X20" s="30">
        <f>IF(' tolls 2010 NOT USED'!J23="n/a",0,' tolls 2010 NOT USED'!J23)</f>
        <v>1.5</v>
      </c>
      <c r="Y20" s="30">
        <f>IF(' tolls 2010 NOT USED'!K23="n/a",0,' tolls 2010 NOT USED'!K23)</f>
        <v>1.5</v>
      </c>
      <c r="Z20" s="30">
        <f>IF(' tolls 2010 NOT USED'!L23="n/a",0,' tolls 2010 NOT USED'!L23)</f>
        <v>0</v>
      </c>
      <c r="AA20" s="30">
        <f>IF(' tolls 2010 NOT USED'!H23="n/a",0,' tolls 2010 NOT USED'!H23)</f>
        <v>0</v>
      </c>
      <c r="AB20" s="30">
        <f>IF(' tolls 2010 NOT USED'!I23="n/a",0,' tolls 2010 NOT USED'!I23)</f>
        <v>1.5</v>
      </c>
      <c r="AC20" s="30">
        <f>IF(' tolls 2010 NOT USED'!J23="n/a",0,' tolls 2010 NOT USED'!J23)</f>
        <v>1.5</v>
      </c>
      <c r="AD20" s="30">
        <f>IF(' tolls 2010 NOT USED'!K23="n/a",0,' tolls 2010 NOT USED'!K23)</f>
        <v>1.5</v>
      </c>
      <c r="AE20" s="30">
        <f>IF(' tolls 2010 NOT USED'!L23="n/a",0,' tolls 2010 NOT USED'!L23)</f>
        <v>0</v>
      </c>
      <c r="AF20" s="30">
        <f>IF(' tolls 2010 NOT USED'!H23="n/a",0,' tolls 2010 NOT USED'!H23)</f>
        <v>0</v>
      </c>
      <c r="AG20" s="30">
        <f>IF(' tolls 2010 NOT USED'!I23="n/a",0,' tolls 2010 NOT USED'!I23)</f>
        <v>1.5</v>
      </c>
      <c r="AH20" s="30">
        <f>IF(' tolls 2010 NOT USED'!J23="n/a",0,' tolls 2010 NOT USED'!J23)</f>
        <v>1.5</v>
      </c>
      <c r="AI20" s="30">
        <f>IF(' tolls 2010 NOT USED'!K23="n/a",0,' tolls 2010 NOT USED'!K23)</f>
        <v>1.5</v>
      </c>
      <c r="AJ20" s="30">
        <f>IF(' tolls 2010 NOT USED'!L23="n/a",0,' tolls 2010 NOT USED'!L23)</f>
        <v>0</v>
      </c>
      <c r="AK20" s="30">
        <f>IF(' tolls 2010 NOT USED'!H23="n/a",0,' tolls 2010 NOT USED'!H23)</f>
        <v>0</v>
      </c>
      <c r="AL20" s="30">
        <f>IF(' tolls 2010 NOT USED'!I23="n/a",0,' tolls 2010 NOT USED'!I23)</f>
        <v>1.5</v>
      </c>
      <c r="AM20" s="30">
        <f>IF(' tolls 2010 NOT USED'!J23="n/a",0,' tolls 2010 NOT USED'!J23)</f>
        <v>1.5</v>
      </c>
      <c r="AN20" s="30">
        <f>IF(' tolls 2010 NOT USED'!K23="n/a",0,' tolls 2010 NOT USED'!K23)</f>
        <v>1.5</v>
      </c>
      <c r="AO20" s="30">
        <f>IF(' tolls 2010 NOT USED'!L23="n/a",0,' tolls 2010 NOT USED'!L23)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A56"/>
  <sheetViews>
    <sheetView workbookViewId="0">
      <pane xSplit="2" ySplit="3" topLeftCell="C12" activePane="bottomRight" state="frozen"/>
      <selection pane="topRight" activeCell="C1" sqref="C1"/>
      <selection pane="bottomLeft" activeCell="A4" sqref="A4"/>
      <selection pane="bottomRight" activeCell="C20" sqref="C20"/>
    </sheetView>
  </sheetViews>
  <sheetFormatPr defaultColWidth="9.140625" defaultRowHeight="12.75" x14ac:dyDescent="0.2"/>
  <cols>
    <col min="1" max="1" width="9.140625" style="1"/>
    <col min="2" max="2" width="45.7109375" style="1" customWidth="1"/>
    <col min="3" max="3" width="12.7109375" style="2" customWidth="1"/>
    <col min="4" max="7" width="10.7109375" style="1" customWidth="1"/>
    <col min="8" max="16384" width="9.140625" style="1"/>
  </cols>
  <sheetData>
    <row r="2" spans="2:27" x14ac:dyDescent="0.2">
      <c r="H2" s="88" t="s">
        <v>36</v>
      </c>
      <c r="I2" s="88"/>
      <c r="J2" s="88"/>
      <c r="K2" s="88"/>
      <c r="L2" s="88"/>
      <c r="M2" s="89" t="s">
        <v>37</v>
      </c>
      <c r="N2" s="89"/>
      <c r="O2" s="89"/>
      <c r="P2" s="89"/>
      <c r="Q2" s="89"/>
      <c r="R2" s="90" t="s">
        <v>38</v>
      </c>
      <c r="S2" s="90"/>
      <c r="T2" s="90"/>
      <c r="U2" s="90"/>
      <c r="V2" s="90"/>
      <c r="W2" s="82" t="s">
        <v>45</v>
      </c>
      <c r="X2" s="82"/>
      <c r="Y2" s="82"/>
      <c r="Z2" s="82"/>
      <c r="AA2" s="82"/>
    </row>
    <row r="3" spans="2:27" x14ac:dyDescent="0.2">
      <c r="B3" s="3" t="s">
        <v>35</v>
      </c>
      <c r="C3" s="4" t="s">
        <v>48</v>
      </c>
      <c r="D3" s="4" t="s">
        <v>0</v>
      </c>
      <c r="E3" s="4" t="s">
        <v>70</v>
      </c>
      <c r="F3" s="4" t="s">
        <v>2</v>
      </c>
      <c r="G3" s="4" t="s">
        <v>4</v>
      </c>
      <c r="H3" s="4" t="s">
        <v>17</v>
      </c>
      <c r="I3" s="4" t="s">
        <v>16</v>
      </c>
      <c r="J3" s="4" t="s">
        <v>18</v>
      </c>
      <c r="K3" s="4" t="s">
        <v>19</v>
      </c>
      <c r="L3" s="4" t="s">
        <v>20</v>
      </c>
      <c r="M3" s="4" t="s">
        <v>17</v>
      </c>
      <c r="N3" s="4" t="s">
        <v>16</v>
      </c>
      <c r="O3" s="4" t="s">
        <v>18</v>
      </c>
      <c r="P3" s="4" t="s">
        <v>19</v>
      </c>
      <c r="Q3" s="4" t="s">
        <v>20</v>
      </c>
      <c r="R3" s="4" t="s">
        <v>17</v>
      </c>
      <c r="S3" s="4" t="s">
        <v>16</v>
      </c>
      <c r="T3" s="4" t="s">
        <v>18</v>
      </c>
      <c r="U3" s="4" t="s">
        <v>19</v>
      </c>
      <c r="V3" s="4" t="s">
        <v>20</v>
      </c>
      <c r="W3" s="4" t="s">
        <v>40</v>
      </c>
      <c r="X3" s="4" t="s">
        <v>41</v>
      </c>
      <c r="Y3" s="4" t="s">
        <v>42</v>
      </c>
      <c r="Z3" s="4" t="s">
        <v>43</v>
      </c>
      <c r="AA3" s="4" t="s">
        <v>44</v>
      </c>
    </row>
    <row r="4" spans="2:27" x14ac:dyDescent="0.2">
      <c r="B4" s="1" t="s">
        <v>86</v>
      </c>
      <c r="D4" s="2">
        <v>2</v>
      </c>
      <c r="E4" s="2">
        <v>0</v>
      </c>
      <c r="F4" s="2" t="s">
        <v>3</v>
      </c>
      <c r="G4" s="2">
        <v>0</v>
      </c>
      <c r="H4" s="5">
        <v>5</v>
      </c>
      <c r="I4" s="5">
        <v>5</v>
      </c>
      <c r="J4" s="5">
        <v>5</v>
      </c>
      <c r="K4" s="5">
        <v>5</v>
      </c>
      <c r="L4" s="5">
        <v>5</v>
      </c>
      <c r="M4" s="5">
        <v>5</v>
      </c>
      <c r="N4" s="5">
        <v>5</v>
      </c>
      <c r="O4" s="5">
        <v>5</v>
      </c>
      <c r="P4" s="5">
        <v>5</v>
      </c>
      <c r="Q4" s="5">
        <v>5</v>
      </c>
      <c r="R4" s="5">
        <v>5</v>
      </c>
      <c r="S4" s="5">
        <v>5</v>
      </c>
      <c r="T4" s="5">
        <v>5</v>
      </c>
      <c r="U4" s="5">
        <v>5</v>
      </c>
      <c r="V4" s="5">
        <v>5</v>
      </c>
      <c r="W4" s="5">
        <v>15</v>
      </c>
      <c r="X4" s="5">
        <v>20</v>
      </c>
      <c r="Y4" s="5">
        <v>25</v>
      </c>
      <c r="Z4" s="5">
        <v>30</v>
      </c>
      <c r="AA4" s="5">
        <v>35</v>
      </c>
    </row>
    <row r="5" spans="2:27" x14ac:dyDescent="0.2">
      <c r="B5" s="1" t="s">
        <v>87</v>
      </c>
      <c r="D5" s="2">
        <v>2</v>
      </c>
      <c r="E5" s="2">
        <v>0</v>
      </c>
      <c r="F5" s="2" t="s">
        <v>3</v>
      </c>
      <c r="G5" s="2">
        <v>3</v>
      </c>
      <c r="H5" s="6" t="s">
        <v>62</v>
      </c>
      <c r="I5" s="6" t="s">
        <v>62</v>
      </c>
      <c r="J5" s="6" t="s">
        <v>62</v>
      </c>
      <c r="K5" s="6" t="s">
        <v>62</v>
      </c>
      <c r="L5" s="6" t="s">
        <v>62</v>
      </c>
      <c r="M5" s="6" t="s">
        <v>62</v>
      </c>
      <c r="N5" s="6" t="s">
        <v>62</v>
      </c>
      <c r="O5" s="6" t="s">
        <v>62</v>
      </c>
      <c r="P5" s="6" t="s">
        <v>62</v>
      </c>
      <c r="Q5" s="6" t="s">
        <v>62</v>
      </c>
      <c r="R5" s="5">
        <v>5</v>
      </c>
      <c r="S5" s="7">
        <v>2.5</v>
      </c>
      <c r="T5" s="5">
        <v>5</v>
      </c>
      <c r="U5" s="7">
        <v>2.5</v>
      </c>
      <c r="V5" s="5">
        <v>5</v>
      </c>
      <c r="W5" s="5"/>
      <c r="X5" s="5"/>
      <c r="Y5" s="5"/>
      <c r="Z5" s="5"/>
      <c r="AA5" s="5"/>
    </row>
    <row r="6" spans="2:27" x14ac:dyDescent="0.2">
      <c r="B6" s="1" t="s">
        <v>88</v>
      </c>
      <c r="D6" s="2">
        <v>1</v>
      </c>
      <c r="E6" s="2">
        <v>0</v>
      </c>
      <c r="F6" s="2" t="s">
        <v>3</v>
      </c>
      <c r="G6" s="2">
        <v>0</v>
      </c>
      <c r="H6" s="5">
        <v>5</v>
      </c>
      <c r="I6" s="5">
        <v>5</v>
      </c>
      <c r="J6" s="5">
        <v>5</v>
      </c>
      <c r="K6" s="5">
        <v>5</v>
      </c>
      <c r="L6" s="5">
        <v>5</v>
      </c>
      <c r="M6" s="5">
        <v>5</v>
      </c>
      <c r="N6" s="5">
        <v>5</v>
      </c>
      <c r="O6" s="5">
        <v>5</v>
      </c>
      <c r="P6" s="5">
        <v>5</v>
      </c>
      <c r="Q6" s="5">
        <v>5</v>
      </c>
      <c r="R6" s="5">
        <v>5</v>
      </c>
      <c r="S6" s="5">
        <v>5</v>
      </c>
      <c r="T6" s="5">
        <v>5</v>
      </c>
      <c r="U6" s="5">
        <v>5</v>
      </c>
      <c r="V6" s="5">
        <v>5</v>
      </c>
      <c r="W6" s="5">
        <v>15</v>
      </c>
      <c r="X6" s="5">
        <v>20</v>
      </c>
      <c r="Y6" s="5">
        <v>25</v>
      </c>
      <c r="Z6" s="5">
        <v>30</v>
      </c>
      <c r="AA6" s="5">
        <v>35</v>
      </c>
    </row>
    <row r="7" spans="2:27" x14ac:dyDescent="0.2">
      <c r="B7" s="1" t="s">
        <v>89</v>
      </c>
      <c r="D7" s="2">
        <v>1</v>
      </c>
      <c r="E7" s="2">
        <v>0</v>
      </c>
      <c r="F7" s="2" t="s">
        <v>3</v>
      </c>
      <c r="G7" s="2">
        <v>3</v>
      </c>
      <c r="H7" s="6" t="s">
        <v>62</v>
      </c>
      <c r="I7" s="6" t="s">
        <v>62</v>
      </c>
      <c r="J7" s="6" t="s">
        <v>62</v>
      </c>
      <c r="K7" s="6" t="s">
        <v>62</v>
      </c>
      <c r="L7" s="6" t="s">
        <v>62</v>
      </c>
      <c r="M7" s="6" t="s">
        <v>62</v>
      </c>
      <c r="N7" s="6" t="s">
        <v>62</v>
      </c>
      <c r="O7" s="6" t="s">
        <v>62</v>
      </c>
      <c r="P7" s="6" t="s">
        <v>62</v>
      </c>
      <c r="Q7" s="6" t="s">
        <v>62</v>
      </c>
      <c r="R7" s="5">
        <v>5</v>
      </c>
      <c r="S7" s="7">
        <v>2.5</v>
      </c>
      <c r="T7" s="5">
        <v>5</v>
      </c>
      <c r="U7" s="7">
        <v>2.5</v>
      </c>
      <c r="V7" s="5">
        <v>5</v>
      </c>
    </row>
    <row r="8" spans="2:27" x14ac:dyDescent="0.2">
      <c r="B8" s="1" t="s">
        <v>90</v>
      </c>
      <c r="D8" s="2">
        <v>8</v>
      </c>
      <c r="E8" s="2">
        <v>0</v>
      </c>
      <c r="F8" s="2" t="s">
        <v>3</v>
      </c>
      <c r="G8" s="2">
        <v>0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5</v>
      </c>
      <c r="Q8" s="5">
        <v>5</v>
      </c>
      <c r="R8" s="5">
        <v>5</v>
      </c>
      <c r="S8" s="5">
        <v>5</v>
      </c>
      <c r="T8" s="5">
        <v>5</v>
      </c>
      <c r="U8" s="5">
        <v>5</v>
      </c>
      <c r="V8" s="5">
        <v>5</v>
      </c>
      <c r="W8" s="5">
        <v>6</v>
      </c>
      <c r="X8" s="5">
        <v>8.25</v>
      </c>
      <c r="Y8" s="5">
        <v>11.25</v>
      </c>
      <c r="Z8" s="5">
        <v>12</v>
      </c>
      <c r="AA8" s="5">
        <v>13.5</v>
      </c>
    </row>
    <row r="9" spans="2:27" x14ac:dyDescent="0.2">
      <c r="B9" s="1" t="s">
        <v>91</v>
      </c>
      <c r="D9" s="2">
        <v>8</v>
      </c>
      <c r="E9" s="2">
        <v>0</v>
      </c>
      <c r="F9" s="2" t="s">
        <v>3</v>
      </c>
      <c r="G9" s="2">
        <v>3</v>
      </c>
      <c r="H9" s="6" t="s">
        <v>62</v>
      </c>
      <c r="I9" s="6" t="s">
        <v>62</v>
      </c>
      <c r="J9" s="6" t="s">
        <v>62</v>
      </c>
      <c r="K9" s="6" t="s">
        <v>62</v>
      </c>
      <c r="L9" s="6" t="s">
        <v>62</v>
      </c>
      <c r="M9" s="6" t="s">
        <v>62</v>
      </c>
      <c r="N9" s="6" t="s">
        <v>62</v>
      </c>
      <c r="O9" s="6" t="s">
        <v>62</v>
      </c>
      <c r="P9" s="6" t="s">
        <v>62</v>
      </c>
      <c r="Q9" s="6" t="s">
        <v>62</v>
      </c>
      <c r="R9" s="5">
        <v>5</v>
      </c>
      <c r="S9" s="7">
        <v>2.5</v>
      </c>
      <c r="T9" s="5">
        <v>5</v>
      </c>
      <c r="U9" s="7">
        <v>2.5</v>
      </c>
      <c r="V9" s="5">
        <v>5</v>
      </c>
      <c r="W9" s="5"/>
      <c r="X9" s="5"/>
      <c r="Y9" s="5"/>
      <c r="Z9" s="5"/>
      <c r="AA9" s="5"/>
    </row>
    <row r="10" spans="2:27" x14ac:dyDescent="0.2">
      <c r="B10" s="1" t="s">
        <v>92</v>
      </c>
      <c r="D10" s="2">
        <v>3</v>
      </c>
      <c r="E10" s="2">
        <v>0</v>
      </c>
      <c r="F10" s="2" t="s">
        <v>3</v>
      </c>
      <c r="G10" s="2">
        <v>0</v>
      </c>
      <c r="H10" s="5">
        <v>5</v>
      </c>
      <c r="I10" s="5">
        <v>5</v>
      </c>
      <c r="J10" s="5">
        <v>5</v>
      </c>
      <c r="K10" s="5">
        <v>5</v>
      </c>
      <c r="L10" s="5">
        <v>5</v>
      </c>
      <c r="M10" s="5">
        <v>5</v>
      </c>
      <c r="N10" s="5">
        <v>5</v>
      </c>
      <c r="O10" s="5">
        <v>5</v>
      </c>
      <c r="P10" s="5">
        <v>5</v>
      </c>
      <c r="Q10" s="5">
        <v>5</v>
      </c>
      <c r="R10" s="5">
        <v>5</v>
      </c>
      <c r="S10" s="5">
        <v>5</v>
      </c>
      <c r="T10" s="5">
        <v>5</v>
      </c>
      <c r="U10" s="5">
        <v>5</v>
      </c>
      <c r="V10" s="5">
        <v>5</v>
      </c>
      <c r="W10" s="5">
        <v>15</v>
      </c>
      <c r="X10" s="5">
        <v>20</v>
      </c>
      <c r="Y10" s="5">
        <v>25</v>
      </c>
      <c r="Z10" s="5">
        <v>30</v>
      </c>
      <c r="AA10" s="5">
        <v>35</v>
      </c>
    </row>
    <row r="11" spans="2:27" x14ac:dyDescent="0.2">
      <c r="B11" s="1" t="s">
        <v>93</v>
      </c>
      <c r="D11" s="2">
        <v>3</v>
      </c>
      <c r="E11" s="2">
        <v>0</v>
      </c>
      <c r="F11" s="2" t="s">
        <v>3</v>
      </c>
      <c r="G11" s="2">
        <v>3</v>
      </c>
      <c r="H11" s="6" t="s">
        <v>62</v>
      </c>
      <c r="I11" s="6" t="s">
        <v>62</v>
      </c>
      <c r="J11" s="6" t="s">
        <v>62</v>
      </c>
      <c r="K11" s="6" t="s">
        <v>62</v>
      </c>
      <c r="L11" s="6" t="s">
        <v>62</v>
      </c>
      <c r="M11" s="6" t="s">
        <v>62</v>
      </c>
      <c r="N11" s="6" t="s">
        <v>62</v>
      </c>
      <c r="O11" s="6" t="s">
        <v>62</v>
      </c>
      <c r="P11" s="6" t="s">
        <v>62</v>
      </c>
      <c r="Q11" s="6" t="s">
        <v>62</v>
      </c>
      <c r="R11" s="5">
        <v>5</v>
      </c>
      <c r="S11" s="7">
        <v>2.5</v>
      </c>
      <c r="T11" s="5">
        <v>5</v>
      </c>
      <c r="U11" s="7">
        <v>2.5</v>
      </c>
      <c r="V11" s="5">
        <v>5</v>
      </c>
      <c r="W11" s="5"/>
      <c r="X11" s="5"/>
      <c r="Y11" s="5"/>
      <c r="Z11" s="5"/>
      <c r="AA11" s="5"/>
    </row>
    <row r="12" spans="2:27" x14ac:dyDescent="0.2">
      <c r="B12" s="1" t="s">
        <v>94</v>
      </c>
      <c r="D12" s="2">
        <v>5</v>
      </c>
      <c r="E12" s="2">
        <v>0</v>
      </c>
      <c r="F12" s="2" t="s">
        <v>3</v>
      </c>
      <c r="G12" s="2">
        <v>0</v>
      </c>
      <c r="H12" s="5">
        <v>4</v>
      </c>
      <c r="I12" s="5">
        <v>6</v>
      </c>
      <c r="J12" s="5">
        <v>4</v>
      </c>
      <c r="K12" s="5">
        <v>6</v>
      </c>
      <c r="L12" s="5">
        <v>4</v>
      </c>
      <c r="M12" s="5">
        <v>4</v>
      </c>
      <c r="N12" s="5">
        <v>6</v>
      </c>
      <c r="O12" s="5">
        <v>4</v>
      </c>
      <c r="P12" s="5">
        <v>6</v>
      </c>
      <c r="Q12" s="5">
        <v>4</v>
      </c>
      <c r="R12" s="5">
        <v>4</v>
      </c>
      <c r="S12" s="8">
        <v>6</v>
      </c>
      <c r="T12" s="5">
        <v>4</v>
      </c>
      <c r="U12" s="8">
        <v>6</v>
      </c>
      <c r="V12" s="5">
        <v>4</v>
      </c>
      <c r="W12" s="5">
        <v>6</v>
      </c>
      <c r="X12" s="5">
        <v>8.25</v>
      </c>
      <c r="Y12" s="5">
        <v>11.25</v>
      </c>
      <c r="Z12" s="5">
        <v>12</v>
      </c>
      <c r="AA12" s="5">
        <v>13.5</v>
      </c>
    </row>
    <row r="13" spans="2:27" x14ac:dyDescent="0.2">
      <c r="B13" s="1" t="s">
        <v>95</v>
      </c>
      <c r="D13" s="2">
        <v>5</v>
      </c>
      <c r="E13" s="2">
        <v>0</v>
      </c>
      <c r="F13" s="2" t="s">
        <v>3</v>
      </c>
      <c r="G13" s="2">
        <v>3</v>
      </c>
      <c r="H13" s="6" t="s">
        <v>62</v>
      </c>
      <c r="I13" s="6" t="s">
        <v>62</v>
      </c>
      <c r="J13" s="6" t="s">
        <v>62</v>
      </c>
      <c r="K13" s="6" t="s">
        <v>62</v>
      </c>
      <c r="L13" s="6" t="s">
        <v>62</v>
      </c>
      <c r="M13" s="6" t="s">
        <v>62</v>
      </c>
      <c r="N13" s="6" t="s">
        <v>62</v>
      </c>
      <c r="O13" s="6" t="s">
        <v>62</v>
      </c>
      <c r="P13" s="6" t="s">
        <v>62</v>
      </c>
      <c r="Q13" s="6" t="s">
        <v>62</v>
      </c>
      <c r="R13" s="5">
        <v>4</v>
      </c>
      <c r="S13" s="9">
        <v>2.5</v>
      </c>
      <c r="T13" s="5">
        <v>4</v>
      </c>
      <c r="U13" s="9">
        <v>2.5</v>
      </c>
      <c r="V13" s="5">
        <v>4</v>
      </c>
    </row>
    <row r="14" spans="2:27" x14ac:dyDescent="0.2">
      <c r="B14" s="1" t="s">
        <v>96</v>
      </c>
      <c r="D14" s="2">
        <v>4</v>
      </c>
      <c r="E14" s="2">
        <v>0</v>
      </c>
      <c r="F14" s="2" t="s">
        <v>3</v>
      </c>
      <c r="G14" s="2">
        <v>0</v>
      </c>
      <c r="H14" s="5">
        <v>6.75</v>
      </c>
      <c r="I14" s="5">
        <v>6.75</v>
      </c>
      <c r="J14" s="5">
        <v>6.75</v>
      </c>
      <c r="K14" s="5">
        <v>6.75</v>
      </c>
      <c r="L14" s="5">
        <v>6.75</v>
      </c>
      <c r="M14" s="5">
        <v>6.75</v>
      </c>
      <c r="N14" s="5">
        <v>6.75</v>
      </c>
      <c r="O14" s="5">
        <v>6.75</v>
      </c>
      <c r="P14" s="5">
        <v>6.75</v>
      </c>
      <c r="Q14" s="5">
        <v>6.75</v>
      </c>
      <c r="R14" s="5">
        <v>6.75</v>
      </c>
      <c r="S14" s="5">
        <v>6.75</v>
      </c>
      <c r="T14" s="5">
        <v>6.75</v>
      </c>
      <c r="U14" s="5">
        <v>6.75</v>
      </c>
      <c r="V14" s="5">
        <v>6.75</v>
      </c>
      <c r="W14" s="5">
        <v>20.25</v>
      </c>
      <c r="X14" s="5">
        <v>27</v>
      </c>
      <c r="Y14" s="5">
        <v>33.75</v>
      </c>
      <c r="Z14" s="5">
        <v>40.5</v>
      </c>
      <c r="AA14" s="5">
        <v>47.25</v>
      </c>
    </row>
    <row r="15" spans="2:27" x14ac:dyDescent="0.2">
      <c r="B15" s="1" t="s">
        <v>97</v>
      </c>
      <c r="D15" s="2">
        <v>4</v>
      </c>
      <c r="E15" s="2">
        <v>0</v>
      </c>
      <c r="F15" s="2" t="s">
        <v>3</v>
      </c>
      <c r="G15" s="2">
        <v>3</v>
      </c>
      <c r="H15" s="6" t="s">
        <v>62</v>
      </c>
      <c r="I15" s="6" t="s">
        <v>62</v>
      </c>
      <c r="J15" s="6" t="s">
        <v>62</v>
      </c>
      <c r="K15" s="6" t="s">
        <v>62</v>
      </c>
      <c r="L15" s="6" t="s">
        <v>62</v>
      </c>
      <c r="M15" s="6" t="s">
        <v>62</v>
      </c>
      <c r="N15" s="6" t="s">
        <v>62</v>
      </c>
      <c r="O15" s="6" t="s">
        <v>62</v>
      </c>
      <c r="P15" s="6" t="s">
        <v>62</v>
      </c>
      <c r="Q15" s="6" t="s">
        <v>62</v>
      </c>
      <c r="R15" s="5">
        <v>6.75</v>
      </c>
      <c r="S15" s="7">
        <v>4.75</v>
      </c>
      <c r="T15" s="5">
        <v>6.75</v>
      </c>
      <c r="U15" s="7">
        <v>4.75</v>
      </c>
      <c r="V15" s="5">
        <v>6.75</v>
      </c>
      <c r="W15" s="5"/>
      <c r="X15" s="5"/>
      <c r="Y15" s="5"/>
      <c r="Z15" s="5"/>
      <c r="AA15" s="5"/>
    </row>
    <row r="16" spans="2:27" x14ac:dyDescent="0.2">
      <c r="B16" s="1" t="s">
        <v>98</v>
      </c>
      <c r="D16" s="2">
        <v>6</v>
      </c>
      <c r="E16" s="2">
        <v>0</v>
      </c>
      <c r="F16" s="2" t="s">
        <v>3</v>
      </c>
      <c r="G16" s="2">
        <v>0</v>
      </c>
      <c r="H16" s="5">
        <v>5</v>
      </c>
      <c r="I16" s="5">
        <v>5</v>
      </c>
      <c r="J16" s="5">
        <v>5</v>
      </c>
      <c r="K16" s="5">
        <v>5</v>
      </c>
      <c r="L16" s="5">
        <v>5</v>
      </c>
      <c r="M16" s="5">
        <v>5</v>
      </c>
      <c r="N16" s="5">
        <v>5</v>
      </c>
      <c r="O16" s="5">
        <v>5</v>
      </c>
      <c r="P16" s="5">
        <v>5</v>
      </c>
      <c r="Q16" s="5">
        <v>5</v>
      </c>
      <c r="R16" s="5">
        <v>5</v>
      </c>
      <c r="S16" s="5">
        <v>5</v>
      </c>
      <c r="T16" s="5">
        <v>5</v>
      </c>
      <c r="U16" s="5">
        <v>5</v>
      </c>
      <c r="V16" s="5">
        <v>5</v>
      </c>
      <c r="W16" s="5">
        <v>15</v>
      </c>
      <c r="X16" s="5">
        <v>20</v>
      </c>
      <c r="Y16" s="5">
        <v>25</v>
      </c>
      <c r="Z16" s="5">
        <v>30</v>
      </c>
      <c r="AA16" s="5">
        <v>35</v>
      </c>
    </row>
    <row r="17" spans="2:27" x14ac:dyDescent="0.2">
      <c r="B17" s="1" t="s">
        <v>99</v>
      </c>
      <c r="D17" s="2">
        <v>6</v>
      </c>
      <c r="E17" s="2">
        <v>0</v>
      </c>
      <c r="F17" s="2" t="s">
        <v>3</v>
      </c>
      <c r="G17" s="2">
        <v>2</v>
      </c>
      <c r="H17" s="6" t="s">
        <v>62</v>
      </c>
      <c r="I17" s="6" t="s">
        <v>62</v>
      </c>
      <c r="J17" s="6" t="s">
        <v>62</v>
      </c>
      <c r="K17" s="6" t="s">
        <v>62</v>
      </c>
      <c r="L17" s="6" t="s">
        <v>62</v>
      </c>
      <c r="M17" s="5">
        <v>5</v>
      </c>
      <c r="N17" s="7">
        <v>2.5</v>
      </c>
      <c r="O17" s="5">
        <v>5</v>
      </c>
      <c r="P17" s="7">
        <v>2.5</v>
      </c>
      <c r="Q17" s="5">
        <v>5</v>
      </c>
      <c r="R17" s="5">
        <v>5</v>
      </c>
      <c r="S17" s="7">
        <v>2.5</v>
      </c>
      <c r="T17" s="5">
        <v>5</v>
      </c>
      <c r="U17" s="7">
        <v>2.5</v>
      </c>
      <c r="V17" s="5">
        <v>5</v>
      </c>
      <c r="W17" s="5"/>
      <c r="X17" s="5"/>
      <c r="Y17" s="5"/>
      <c r="Z17" s="5"/>
      <c r="AA17" s="5"/>
    </row>
    <row r="18" spans="2:27" x14ac:dyDescent="0.2">
      <c r="B18" s="1" t="s">
        <v>100</v>
      </c>
      <c r="D18" s="2">
        <v>7</v>
      </c>
      <c r="E18" s="2">
        <v>0</v>
      </c>
      <c r="F18" s="2" t="s">
        <v>3</v>
      </c>
      <c r="G18" s="2">
        <v>0</v>
      </c>
      <c r="H18" s="5">
        <v>5</v>
      </c>
      <c r="I18" s="5">
        <v>5</v>
      </c>
      <c r="J18" s="5">
        <v>5</v>
      </c>
      <c r="K18" s="5">
        <v>5</v>
      </c>
      <c r="L18" s="5">
        <v>5</v>
      </c>
      <c r="M18" s="5">
        <v>5</v>
      </c>
      <c r="N18" s="5">
        <v>5</v>
      </c>
      <c r="O18" s="5">
        <v>5</v>
      </c>
      <c r="P18" s="5">
        <v>5</v>
      </c>
      <c r="Q18" s="5">
        <v>5</v>
      </c>
      <c r="R18" s="5">
        <v>5</v>
      </c>
      <c r="S18" s="5">
        <v>5</v>
      </c>
      <c r="T18" s="5">
        <v>5</v>
      </c>
      <c r="U18" s="5">
        <v>5</v>
      </c>
      <c r="V18" s="5">
        <v>5</v>
      </c>
      <c r="W18" s="5">
        <v>15</v>
      </c>
      <c r="X18" s="5">
        <v>20</v>
      </c>
      <c r="Y18" s="5">
        <v>25</v>
      </c>
      <c r="Z18" s="5">
        <v>30</v>
      </c>
      <c r="AA18" s="5">
        <v>35</v>
      </c>
    </row>
    <row r="19" spans="2:27" x14ac:dyDescent="0.2">
      <c r="B19" s="1" t="s">
        <v>101</v>
      </c>
      <c r="D19" s="2">
        <v>7</v>
      </c>
      <c r="E19" s="2">
        <v>0</v>
      </c>
      <c r="F19" s="2" t="s">
        <v>3</v>
      </c>
      <c r="G19" s="2">
        <v>2</v>
      </c>
      <c r="H19" s="6" t="s">
        <v>62</v>
      </c>
      <c r="I19" s="6" t="s">
        <v>62</v>
      </c>
      <c r="J19" s="6" t="s">
        <v>62</v>
      </c>
      <c r="K19" s="6" t="s">
        <v>62</v>
      </c>
      <c r="L19" s="6" t="s">
        <v>62</v>
      </c>
      <c r="M19" s="5">
        <v>5</v>
      </c>
      <c r="N19" s="7">
        <v>2.5</v>
      </c>
      <c r="O19" s="5">
        <v>5</v>
      </c>
      <c r="P19" s="7">
        <v>2.5</v>
      </c>
      <c r="Q19" s="5">
        <v>5</v>
      </c>
      <c r="R19" s="5">
        <v>5</v>
      </c>
      <c r="S19" s="7">
        <v>2.5</v>
      </c>
      <c r="T19" s="5">
        <v>5</v>
      </c>
      <c r="U19" s="7">
        <v>2.5</v>
      </c>
      <c r="V19" s="5">
        <v>5</v>
      </c>
      <c r="W19" s="5"/>
      <c r="X19" s="5"/>
      <c r="Y19" s="5"/>
      <c r="Z19" s="5"/>
      <c r="AA19" s="5"/>
    </row>
    <row r="20" spans="2:27" x14ac:dyDescent="0.2">
      <c r="B20" s="1" t="s">
        <v>9</v>
      </c>
      <c r="C20" s="10" t="s">
        <v>49</v>
      </c>
      <c r="D20" s="2"/>
      <c r="E20" s="2"/>
      <c r="F20" s="2"/>
      <c r="G20" s="2"/>
    </row>
    <row r="21" spans="2:27" x14ac:dyDescent="0.2">
      <c r="B21" s="11" t="s">
        <v>11</v>
      </c>
      <c r="D21" s="2">
        <v>25</v>
      </c>
      <c r="E21" s="2">
        <v>1</v>
      </c>
      <c r="F21" s="2" t="s">
        <v>71</v>
      </c>
      <c r="G21" s="2">
        <v>2</v>
      </c>
      <c r="H21" s="5">
        <v>0</v>
      </c>
      <c r="I21" s="12">
        <v>0.2</v>
      </c>
      <c r="J21" s="12">
        <v>0.2</v>
      </c>
      <c r="K21" s="12">
        <v>0.2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91" t="s">
        <v>77</v>
      </c>
      <c r="X21" s="92"/>
      <c r="Y21" s="92"/>
      <c r="Z21" s="92"/>
      <c r="AA21" s="92"/>
    </row>
    <row r="22" spans="2:27" x14ac:dyDescent="0.2">
      <c r="B22" s="11" t="s">
        <v>12</v>
      </c>
      <c r="D22" s="2">
        <v>25</v>
      </c>
      <c r="E22" s="2">
        <v>2</v>
      </c>
      <c r="F22" s="2" t="s">
        <v>71</v>
      </c>
      <c r="G22" s="2">
        <v>2</v>
      </c>
      <c r="H22" s="5">
        <v>0</v>
      </c>
      <c r="I22" s="12">
        <v>0.2</v>
      </c>
      <c r="J22" s="12">
        <v>0.2</v>
      </c>
      <c r="K22" s="12">
        <v>0.2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92"/>
      <c r="X22" s="92"/>
      <c r="Y22" s="92"/>
      <c r="Z22" s="92"/>
      <c r="AA22" s="92"/>
    </row>
    <row r="23" spans="2:27" x14ac:dyDescent="0.2">
      <c r="B23" s="11" t="s">
        <v>13</v>
      </c>
      <c r="D23" s="2">
        <v>25</v>
      </c>
      <c r="E23" s="2">
        <v>3</v>
      </c>
      <c r="F23" s="2" t="s">
        <v>71</v>
      </c>
      <c r="G23" s="2">
        <v>2</v>
      </c>
      <c r="H23" s="5">
        <v>0</v>
      </c>
      <c r="I23" s="12">
        <v>0.2</v>
      </c>
      <c r="J23" s="12">
        <v>0.2</v>
      </c>
      <c r="K23" s="12">
        <v>0.2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92"/>
      <c r="X23" s="92"/>
      <c r="Y23" s="92"/>
      <c r="Z23" s="92"/>
      <c r="AA23" s="92"/>
    </row>
    <row r="24" spans="2:27" s="13" customFormat="1" x14ac:dyDescent="0.2">
      <c r="B24" s="13" t="s">
        <v>10</v>
      </c>
      <c r="C24" s="14" t="s">
        <v>50</v>
      </c>
      <c r="D24" s="15"/>
      <c r="E24" s="15"/>
      <c r="F24" s="15"/>
      <c r="G24" s="15"/>
    </row>
    <row r="25" spans="2:27" s="13" customFormat="1" x14ac:dyDescent="0.2">
      <c r="B25" s="16" t="s">
        <v>22</v>
      </c>
      <c r="C25" s="15"/>
      <c r="D25" s="15">
        <v>29</v>
      </c>
      <c r="E25" s="15">
        <v>1</v>
      </c>
      <c r="F25" s="2" t="s">
        <v>71</v>
      </c>
      <c r="G25" s="15">
        <v>2</v>
      </c>
      <c r="H25" s="17">
        <v>0</v>
      </c>
      <c r="I25" s="12">
        <v>0.2</v>
      </c>
      <c r="J25" s="12">
        <v>0.2</v>
      </c>
      <c r="K25" s="12">
        <v>0.2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17">
        <v>0</v>
      </c>
      <c r="W25" s="84" t="s">
        <v>77</v>
      </c>
      <c r="X25" s="84"/>
      <c r="Y25" s="84"/>
      <c r="Z25" s="84"/>
      <c r="AA25" s="84"/>
    </row>
    <row r="26" spans="2:27" s="13" customFormat="1" x14ac:dyDescent="0.2">
      <c r="B26" s="16" t="s">
        <v>23</v>
      </c>
      <c r="C26" s="16"/>
      <c r="D26" s="15">
        <v>29</v>
      </c>
      <c r="E26" s="15">
        <v>2</v>
      </c>
      <c r="F26" s="2" t="s">
        <v>71</v>
      </c>
      <c r="G26" s="15">
        <v>2</v>
      </c>
      <c r="H26" s="17">
        <v>0</v>
      </c>
      <c r="I26" s="12">
        <v>0.2</v>
      </c>
      <c r="J26" s="12">
        <v>0.2</v>
      </c>
      <c r="K26" s="12">
        <v>0.2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84"/>
      <c r="X26" s="84"/>
      <c r="Y26" s="84"/>
      <c r="Z26" s="84"/>
      <c r="AA26" s="84"/>
    </row>
    <row r="27" spans="2:27" s="13" customFormat="1" x14ac:dyDescent="0.2">
      <c r="B27" s="16" t="s">
        <v>24</v>
      </c>
      <c r="C27" s="16"/>
      <c r="D27" s="15">
        <v>29</v>
      </c>
      <c r="E27" s="15">
        <v>3</v>
      </c>
      <c r="F27" s="2" t="s">
        <v>71</v>
      </c>
      <c r="G27" s="15">
        <v>2</v>
      </c>
      <c r="H27" s="17">
        <v>0</v>
      </c>
      <c r="I27" s="12">
        <v>0.2</v>
      </c>
      <c r="J27" s="12">
        <v>0.2</v>
      </c>
      <c r="K27" s="12">
        <v>0.2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84"/>
      <c r="X27" s="84"/>
      <c r="Y27" s="84"/>
      <c r="Z27" s="84"/>
      <c r="AA27" s="84"/>
    </row>
    <row r="28" spans="2:27" s="13" customFormat="1" x14ac:dyDescent="0.2">
      <c r="B28" s="16" t="s">
        <v>25</v>
      </c>
      <c r="C28" s="15"/>
      <c r="D28" s="15">
        <v>29</v>
      </c>
      <c r="E28" s="15">
        <v>4</v>
      </c>
      <c r="F28" s="2" t="s">
        <v>71</v>
      </c>
      <c r="G28" s="15">
        <v>2</v>
      </c>
      <c r="H28" s="17">
        <v>0</v>
      </c>
      <c r="I28" s="12">
        <v>0.2</v>
      </c>
      <c r="J28" s="12">
        <v>0.2</v>
      </c>
      <c r="K28" s="12">
        <v>0.2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>
        <v>0</v>
      </c>
      <c r="T28" s="17">
        <v>0</v>
      </c>
      <c r="U28" s="17">
        <v>0</v>
      </c>
      <c r="V28" s="17">
        <v>0</v>
      </c>
      <c r="W28" s="84"/>
      <c r="X28" s="84"/>
      <c r="Y28" s="84"/>
      <c r="Z28" s="84"/>
      <c r="AA28" s="84"/>
    </row>
    <row r="29" spans="2:27" s="13" customFormat="1" x14ac:dyDescent="0.2">
      <c r="B29" s="13" t="s">
        <v>72</v>
      </c>
      <c r="C29" s="14" t="s">
        <v>50</v>
      </c>
      <c r="D29" s="15"/>
      <c r="E29" s="15"/>
      <c r="F29" s="15"/>
      <c r="G29" s="15"/>
    </row>
    <row r="30" spans="2:27" s="13" customFormat="1" x14ac:dyDescent="0.2">
      <c r="B30" s="16" t="s">
        <v>26</v>
      </c>
      <c r="C30" s="15"/>
      <c r="D30" s="15">
        <v>28</v>
      </c>
      <c r="E30" s="15">
        <v>1</v>
      </c>
      <c r="F30" s="2" t="s">
        <v>71</v>
      </c>
      <c r="G30" s="15">
        <v>2</v>
      </c>
      <c r="H30" s="17">
        <v>0</v>
      </c>
      <c r="I30" s="12">
        <v>0.2</v>
      </c>
      <c r="J30" s="12">
        <v>0.2</v>
      </c>
      <c r="K30" s="12">
        <v>0.2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0</v>
      </c>
      <c r="W30" s="84" t="s">
        <v>77</v>
      </c>
      <c r="X30" s="84"/>
      <c r="Y30" s="84"/>
      <c r="Z30" s="84"/>
      <c r="AA30" s="84"/>
    </row>
    <row r="31" spans="2:27" s="13" customFormat="1" x14ac:dyDescent="0.2">
      <c r="B31" s="16" t="s">
        <v>27</v>
      </c>
      <c r="C31" s="15"/>
      <c r="D31" s="15">
        <v>28</v>
      </c>
      <c r="E31" s="15">
        <v>2</v>
      </c>
      <c r="F31" s="2" t="s">
        <v>71</v>
      </c>
      <c r="G31" s="15">
        <v>2</v>
      </c>
      <c r="H31" s="17">
        <v>0</v>
      </c>
      <c r="I31" s="12">
        <v>0.2</v>
      </c>
      <c r="J31" s="12">
        <v>0.2</v>
      </c>
      <c r="K31" s="12">
        <v>0.2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84"/>
      <c r="X31" s="84"/>
      <c r="Y31" s="84"/>
      <c r="Z31" s="84"/>
      <c r="AA31" s="84"/>
    </row>
    <row r="32" spans="2:27" s="13" customFormat="1" x14ac:dyDescent="0.2">
      <c r="B32" s="16" t="s">
        <v>28</v>
      </c>
      <c r="C32" s="15"/>
      <c r="D32" s="15">
        <v>28</v>
      </c>
      <c r="E32" s="15">
        <v>3</v>
      </c>
      <c r="F32" s="2" t="s">
        <v>71</v>
      </c>
      <c r="G32" s="15">
        <v>2</v>
      </c>
      <c r="H32" s="17">
        <v>0</v>
      </c>
      <c r="I32" s="12">
        <v>0.2</v>
      </c>
      <c r="J32" s="12">
        <v>0.2</v>
      </c>
      <c r="K32" s="12">
        <v>0.2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84"/>
      <c r="X32" s="84"/>
      <c r="Y32" s="84"/>
      <c r="Z32" s="84"/>
      <c r="AA32" s="84"/>
    </row>
    <row r="33" spans="2:27" s="13" customFormat="1" x14ac:dyDescent="0.2">
      <c r="B33" s="16" t="s">
        <v>29</v>
      </c>
      <c r="C33" s="15"/>
      <c r="D33" s="15">
        <v>28</v>
      </c>
      <c r="E33" s="15">
        <v>4</v>
      </c>
      <c r="F33" s="2" t="s">
        <v>71</v>
      </c>
      <c r="G33" s="15">
        <v>2</v>
      </c>
      <c r="H33" s="17">
        <v>0</v>
      </c>
      <c r="I33" s="12">
        <v>0.2</v>
      </c>
      <c r="J33" s="12">
        <v>0.2</v>
      </c>
      <c r="K33" s="12">
        <v>0.2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84"/>
      <c r="X33" s="84"/>
      <c r="Y33" s="84"/>
      <c r="Z33" s="84"/>
      <c r="AA33" s="84"/>
    </row>
    <row r="34" spans="2:27" s="13" customFormat="1" x14ac:dyDescent="0.2">
      <c r="B34" s="16" t="s">
        <v>30</v>
      </c>
      <c r="C34" s="15"/>
      <c r="D34" s="15">
        <v>28</v>
      </c>
      <c r="E34" s="15">
        <v>5</v>
      </c>
      <c r="F34" s="2" t="s">
        <v>71</v>
      </c>
      <c r="G34" s="15">
        <v>2</v>
      </c>
      <c r="H34" s="17">
        <v>0</v>
      </c>
      <c r="I34" s="12">
        <v>0.2</v>
      </c>
      <c r="J34" s="12">
        <v>0.2</v>
      </c>
      <c r="K34" s="12">
        <v>0.2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84"/>
      <c r="X34" s="84"/>
      <c r="Y34" s="84"/>
      <c r="Z34" s="84"/>
      <c r="AA34" s="84"/>
    </row>
    <row r="35" spans="2:27" s="13" customFormat="1" x14ac:dyDescent="0.2">
      <c r="B35" s="18" t="s">
        <v>81</v>
      </c>
      <c r="C35" s="19" t="s">
        <v>85</v>
      </c>
      <c r="D35" s="15"/>
      <c r="E35" s="15"/>
      <c r="F35" s="2"/>
      <c r="G35" s="15"/>
      <c r="H35" s="17"/>
      <c r="I35" s="8"/>
      <c r="J35" s="8"/>
      <c r="K35" s="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20"/>
      <c r="X35" s="20"/>
      <c r="Y35" s="20"/>
      <c r="Z35" s="20"/>
      <c r="AA35" s="20"/>
    </row>
    <row r="36" spans="2:27" s="13" customFormat="1" x14ac:dyDescent="0.2">
      <c r="B36" s="16" t="s">
        <v>82</v>
      </c>
      <c r="C36" s="15"/>
      <c r="D36" s="15">
        <v>31</v>
      </c>
      <c r="E36" s="15">
        <v>1</v>
      </c>
      <c r="F36" s="2" t="s">
        <v>71</v>
      </c>
      <c r="G36" s="15">
        <v>2</v>
      </c>
      <c r="H36" s="17">
        <v>0</v>
      </c>
      <c r="I36" s="12">
        <v>0.2</v>
      </c>
      <c r="J36" s="12">
        <v>0.2</v>
      </c>
      <c r="K36" s="12">
        <v>0.2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0</v>
      </c>
      <c r="V36" s="17">
        <v>0</v>
      </c>
      <c r="W36" s="20"/>
      <c r="X36" s="20"/>
      <c r="Y36" s="20"/>
      <c r="Z36" s="20"/>
      <c r="AA36" s="20"/>
    </row>
    <row r="37" spans="2:27" s="13" customFormat="1" x14ac:dyDescent="0.2">
      <c r="B37" s="18" t="s">
        <v>83</v>
      </c>
      <c r="C37" s="15"/>
      <c r="D37" s="15"/>
      <c r="E37" s="15"/>
      <c r="F37" s="2"/>
      <c r="G37" s="15"/>
      <c r="H37" s="17"/>
      <c r="I37" s="8"/>
      <c r="J37" s="8"/>
      <c r="K37" s="8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20"/>
      <c r="X37" s="20"/>
      <c r="Y37" s="20"/>
      <c r="Z37" s="20"/>
      <c r="AA37" s="20"/>
    </row>
    <row r="38" spans="2:27" s="13" customFormat="1" x14ac:dyDescent="0.2">
      <c r="B38" s="16" t="s">
        <v>84</v>
      </c>
      <c r="C38" s="15"/>
      <c r="D38" s="15">
        <v>32</v>
      </c>
      <c r="E38" s="15">
        <v>1</v>
      </c>
      <c r="F38" s="2" t="s">
        <v>71</v>
      </c>
      <c r="G38" s="15">
        <v>2</v>
      </c>
      <c r="H38" s="17">
        <v>0</v>
      </c>
      <c r="I38" s="12">
        <v>0.2</v>
      </c>
      <c r="J38" s="12">
        <v>0.2</v>
      </c>
      <c r="K38" s="12">
        <v>0.2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20"/>
      <c r="X38" s="20"/>
      <c r="Y38" s="20"/>
      <c r="Z38" s="20"/>
      <c r="AA38" s="20"/>
    </row>
    <row r="39" spans="2:27" s="13" customFormat="1" x14ac:dyDescent="0.2">
      <c r="B39" s="16"/>
      <c r="C39" s="15"/>
      <c r="D39" s="15"/>
      <c r="E39" s="15"/>
      <c r="F39" s="2"/>
      <c r="G39" s="15"/>
      <c r="H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20"/>
      <c r="X39" s="20"/>
      <c r="Y39" s="20"/>
      <c r="Z39" s="20"/>
      <c r="AA39" s="20"/>
    </row>
    <row r="40" spans="2:27" s="21" customFormat="1" x14ac:dyDescent="0.2">
      <c r="B40" s="21" t="s">
        <v>52</v>
      </c>
      <c r="C40" s="22" t="s">
        <v>58</v>
      </c>
      <c r="D40" s="23"/>
      <c r="E40" s="23"/>
      <c r="I40" s="24"/>
      <c r="J40" s="24"/>
      <c r="K40" s="24"/>
    </row>
    <row r="41" spans="2:27" s="21" customFormat="1" x14ac:dyDescent="0.2">
      <c r="B41" s="23" t="s">
        <v>53</v>
      </c>
      <c r="C41" s="24"/>
      <c r="D41" s="23"/>
      <c r="E41" s="23"/>
      <c r="H41" s="25">
        <v>0</v>
      </c>
      <c r="I41" s="24"/>
      <c r="J41" s="24"/>
      <c r="K41" s="24"/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93" t="s">
        <v>61</v>
      </c>
      <c r="X41" s="93"/>
      <c r="Y41" s="93"/>
      <c r="Z41" s="93"/>
      <c r="AA41" s="93"/>
    </row>
    <row r="42" spans="2:27" s="21" customFormat="1" x14ac:dyDescent="0.2">
      <c r="B42" s="23" t="s">
        <v>54</v>
      </c>
      <c r="C42" s="24"/>
      <c r="D42" s="23"/>
      <c r="E42" s="23"/>
      <c r="H42" s="25">
        <v>0</v>
      </c>
      <c r="I42" s="24"/>
      <c r="J42" s="24"/>
      <c r="K42" s="24"/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93"/>
      <c r="X42" s="93"/>
      <c r="Y42" s="93"/>
      <c r="Z42" s="93"/>
      <c r="AA42" s="93"/>
    </row>
    <row r="43" spans="2:27" s="21" customFormat="1" x14ac:dyDescent="0.2">
      <c r="B43" s="21" t="s">
        <v>51</v>
      </c>
      <c r="C43" s="22" t="s">
        <v>58</v>
      </c>
      <c r="D43" s="23"/>
      <c r="E43" s="23"/>
      <c r="I43" s="24"/>
      <c r="J43" s="24"/>
      <c r="K43" s="24"/>
    </row>
    <row r="44" spans="2:27" s="21" customFormat="1" x14ac:dyDescent="0.2">
      <c r="B44" s="23" t="s">
        <v>55</v>
      </c>
      <c r="C44" s="24"/>
      <c r="D44" s="23"/>
      <c r="E44" s="23"/>
      <c r="H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93" t="s">
        <v>61</v>
      </c>
      <c r="X44" s="93"/>
      <c r="Y44" s="93"/>
      <c r="Z44" s="93"/>
      <c r="AA44" s="93"/>
    </row>
    <row r="45" spans="2:27" s="21" customFormat="1" x14ac:dyDescent="0.2">
      <c r="B45" s="23" t="s">
        <v>56</v>
      </c>
      <c r="C45" s="24"/>
      <c r="D45" s="23"/>
      <c r="E45" s="23"/>
      <c r="H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93"/>
      <c r="X45" s="93"/>
      <c r="Y45" s="93"/>
      <c r="Z45" s="93"/>
      <c r="AA45" s="93"/>
    </row>
    <row r="46" spans="2:27" x14ac:dyDescent="0.2">
      <c r="B46" s="11"/>
    </row>
    <row r="47" spans="2:27" x14ac:dyDescent="0.2">
      <c r="B47" s="26" t="s">
        <v>80</v>
      </c>
      <c r="C47" s="2">
        <v>0.92</v>
      </c>
    </row>
    <row r="48" spans="2:27" x14ac:dyDescent="0.2">
      <c r="B48" s="11"/>
    </row>
    <row r="50" spans="2:12" x14ac:dyDescent="0.2">
      <c r="B50" s="1" t="s">
        <v>14</v>
      </c>
    </row>
    <row r="51" spans="2:12" x14ac:dyDescent="0.2">
      <c r="B51" s="27" t="s">
        <v>75</v>
      </c>
    </row>
    <row r="52" spans="2:12" x14ac:dyDescent="0.2">
      <c r="B52" s="27" t="s">
        <v>76</v>
      </c>
    </row>
    <row r="53" spans="2:12" x14ac:dyDescent="0.2">
      <c r="B53" s="87" t="s">
        <v>60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</row>
    <row r="54" spans="2:12" ht="15" customHeight="1" x14ac:dyDescent="0.2">
      <c r="B54" s="87" t="s">
        <v>39</v>
      </c>
      <c r="C54" s="87"/>
      <c r="D54" s="87"/>
      <c r="E54" s="87"/>
      <c r="F54" s="87"/>
      <c r="G54" s="87"/>
      <c r="H54" s="87"/>
      <c r="I54" s="87"/>
      <c r="J54" s="87"/>
      <c r="K54" s="87"/>
      <c r="L54" s="87"/>
    </row>
    <row r="55" spans="2:12" ht="15" customHeight="1" x14ac:dyDescent="0.2">
      <c r="B55" s="85" t="s">
        <v>78</v>
      </c>
      <c r="C55" s="85"/>
      <c r="D55" s="85"/>
      <c r="E55" s="85"/>
      <c r="F55" s="85"/>
      <c r="G55" s="85"/>
      <c r="H55" s="86"/>
      <c r="I55" s="86"/>
      <c r="J55" s="86"/>
      <c r="K55" s="86"/>
      <c r="L55" s="86"/>
    </row>
    <row r="56" spans="2:12" x14ac:dyDescent="0.2">
      <c r="B56" s="28" t="s">
        <v>79</v>
      </c>
    </row>
  </sheetData>
  <mergeCells count="12">
    <mergeCell ref="B55:L55"/>
    <mergeCell ref="H2:L2"/>
    <mergeCell ref="M2:Q2"/>
    <mergeCell ref="R2:V2"/>
    <mergeCell ref="W2:AA2"/>
    <mergeCell ref="W21:AA23"/>
    <mergeCell ref="W25:AA28"/>
    <mergeCell ref="W30:AA34"/>
    <mergeCell ref="W41:AA42"/>
    <mergeCell ref="W44:AA45"/>
    <mergeCell ref="B53:L53"/>
    <mergeCell ref="B54:L5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45"/>
  <sheetViews>
    <sheetView workbookViewId="0">
      <pane xSplit="1" ySplit="3" topLeftCell="H4" activePane="bottomRight" state="frozen"/>
      <selection pane="topRight" activeCell="C1" sqref="C1"/>
      <selection pane="bottomLeft" activeCell="A4" sqref="A4"/>
      <selection pane="bottomRight" activeCell="A19" sqref="A18:Z19"/>
    </sheetView>
  </sheetViews>
  <sheetFormatPr defaultColWidth="9.140625" defaultRowHeight="12.75" x14ac:dyDescent="0.2"/>
  <cols>
    <col min="1" max="1" width="53.28515625" style="1" customWidth="1"/>
    <col min="2" max="2" width="12.7109375" style="2" customWidth="1"/>
    <col min="3" max="6" width="10.7109375" style="1" customWidth="1"/>
    <col min="7" max="16384" width="9.140625" style="1"/>
  </cols>
  <sheetData>
    <row r="2" spans="1:26" x14ac:dyDescent="0.2">
      <c r="G2" s="88" t="s">
        <v>36</v>
      </c>
      <c r="H2" s="88"/>
      <c r="I2" s="88"/>
      <c r="J2" s="88"/>
      <c r="K2" s="88"/>
      <c r="L2" s="89" t="s">
        <v>37</v>
      </c>
      <c r="M2" s="89"/>
      <c r="N2" s="89"/>
      <c r="O2" s="89"/>
      <c r="P2" s="89"/>
      <c r="Q2" s="90" t="s">
        <v>38</v>
      </c>
      <c r="R2" s="90"/>
      <c r="S2" s="90"/>
      <c r="T2" s="90"/>
      <c r="U2" s="90"/>
      <c r="V2" s="82" t="s">
        <v>45</v>
      </c>
      <c r="W2" s="82"/>
      <c r="X2" s="82"/>
      <c r="Y2" s="82"/>
      <c r="Z2" s="82"/>
    </row>
    <row r="3" spans="1:26" x14ac:dyDescent="0.2">
      <c r="A3" s="3" t="s">
        <v>35</v>
      </c>
      <c r="B3" s="4" t="s">
        <v>48</v>
      </c>
      <c r="C3" s="4" t="s">
        <v>195</v>
      </c>
      <c r="D3" s="4" t="s">
        <v>70</v>
      </c>
      <c r="E3" s="4" t="s">
        <v>2</v>
      </c>
      <c r="F3" s="4" t="s">
        <v>194</v>
      </c>
      <c r="G3" s="4" t="s">
        <v>17</v>
      </c>
      <c r="H3" s="4" t="s">
        <v>16</v>
      </c>
      <c r="I3" s="4" t="s">
        <v>18</v>
      </c>
      <c r="J3" s="4" t="s">
        <v>19</v>
      </c>
      <c r="K3" s="4" t="s">
        <v>20</v>
      </c>
      <c r="L3" s="4" t="s">
        <v>17</v>
      </c>
      <c r="M3" s="4" t="s">
        <v>16</v>
      </c>
      <c r="N3" s="4" t="s">
        <v>18</v>
      </c>
      <c r="O3" s="4" t="s">
        <v>19</v>
      </c>
      <c r="P3" s="4" t="s">
        <v>20</v>
      </c>
      <c r="Q3" s="4" t="s">
        <v>17</v>
      </c>
      <c r="R3" s="4" t="s">
        <v>16</v>
      </c>
      <c r="S3" s="4" t="s">
        <v>18</v>
      </c>
      <c r="T3" s="4" t="s">
        <v>19</v>
      </c>
      <c r="U3" s="4" t="s">
        <v>20</v>
      </c>
      <c r="V3" s="4" t="s">
        <v>40</v>
      </c>
      <c r="W3" s="4" t="s">
        <v>41</v>
      </c>
      <c r="X3" s="4" t="s">
        <v>42</v>
      </c>
      <c r="Y3" s="4" t="s">
        <v>43</v>
      </c>
      <c r="Z3" s="4" t="s">
        <v>44</v>
      </c>
    </row>
    <row r="4" spans="1:26" x14ac:dyDescent="0.2">
      <c r="A4" s="104" t="s">
        <v>86</v>
      </c>
      <c r="B4" s="105"/>
      <c r="C4" s="105">
        <v>2</v>
      </c>
      <c r="D4" s="105">
        <v>0</v>
      </c>
      <c r="E4" s="105" t="s">
        <v>3</v>
      </c>
      <c r="F4" s="105">
        <v>1</v>
      </c>
      <c r="G4" s="106">
        <v>5</v>
      </c>
      <c r="H4" s="106">
        <v>5</v>
      </c>
      <c r="I4" s="106">
        <v>5</v>
      </c>
      <c r="J4" s="106">
        <v>5</v>
      </c>
      <c r="K4" s="106">
        <v>5</v>
      </c>
      <c r="L4" s="106">
        <v>5</v>
      </c>
      <c r="M4" s="106">
        <v>5</v>
      </c>
      <c r="N4" s="106">
        <v>5</v>
      </c>
      <c r="O4" s="106">
        <v>5</v>
      </c>
      <c r="P4" s="106">
        <v>5</v>
      </c>
      <c r="Q4" s="106">
        <v>5</v>
      </c>
      <c r="R4" s="106">
        <v>5</v>
      </c>
      <c r="S4" s="106">
        <v>5</v>
      </c>
      <c r="T4" s="106">
        <v>5</v>
      </c>
      <c r="U4" s="106">
        <v>5</v>
      </c>
      <c r="V4" s="106">
        <v>15</v>
      </c>
      <c r="W4" s="106">
        <v>20</v>
      </c>
      <c r="X4" s="106">
        <v>25</v>
      </c>
      <c r="Y4" s="106">
        <v>30</v>
      </c>
      <c r="Z4" s="106">
        <v>35</v>
      </c>
    </row>
    <row r="5" spans="1:26" x14ac:dyDescent="0.2">
      <c r="A5" s="107" t="s">
        <v>87</v>
      </c>
      <c r="B5" s="108"/>
      <c r="C5" s="108">
        <v>2</v>
      </c>
      <c r="D5" s="108">
        <v>0</v>
      </c>
      <c r="E5" s="108" t="s">
        <v>3</v>
      </c>
      <c r="F5" s="108">
        <v>3</v>
      </c>
      <c r="G5" s="109">
        <v>5</v>
      </c>
      <c r="H5" s="109">
        <v>5</v>
      </c>
      <c r="I5" s="109">
        <v>5</v>
      </c>
      <c r="J5" s="109">
        <v>5</v>
      </c>
      <c r="K5" s="109">
        <v>5</v>
      </c>
      <c r="L5" s="109">
        <v>5</v>
      </c>
      <c r="M5" s="109">
        <v>5</v>
      </c>
      <c r="N5" s="109">
        <v>5</v>
      </c>
      <c r="O5" s="109">
        <v>5</v>
      </c>
      <c r="P5" s="109">
        <v>5</v>
      </c>
      <c r="Q5" s="109">
        <v>5</v>
      </c>
      <c r="R5" s="110">
        <v>2.5</v>
      </c>
      <c r="S5" s="109">
        <v>5</v>
      </c>
      <c r="T5" s="110">
        <v>2.5</v>
      </c>
      <c r="U5" s="109">
        <v>5</v>
      </c>
      <c r="V5" s="109"/>
      <c r="W5" s="109"/>
      <c r="X5" s="109"/>
      <c r="Y5" s="109"/>
      <c r="Z5" s="109"/>
    </row>
    <row r="6" spans="1:26" x14ac:dyDescent="0.2">
      <c r="A6" s="111" t="s">
        <v>88</v>
      </c>
      <c r="B6" s="112"/>
      <c r="C6" s="112">
        <v>1</v>
      </c>
      <c r="D6" s="112">
        <v>0</v>
      </c>
      <c r="E6" s="112" t="s">
        <v>3</v>
      </c>
      <c r="F6" s="112">
        <v>1</v>
      </c>
      <c r="G6" s="113">
        <v>5</v>
      </c>
      <c r="H6" s="113">
        <v>5</v>
      </c>
      <c r="I6" s="113">
        <v>5</v>
      </c>
      <c r="J6" s="113">
        <v>5</v>
      </c>
      <c r="K6" s="113">
        <v>5</v>
      </c>
      <c r="L6" s="113">
        <v>5</v>
      </c>
      <c r="M6" s="113">
        <v>5</v>
      </c>
      <c r="N6" s="113">
        <v>5</v>
      </c>
      <c r="O6" s="113">
        <v>5</v>
      </c>
      <c r="P6" s="113">
        <v>5</v>
      </c>
      <c r="Q6" s="113">
        <v>5</v>
      </c>
      <c r="R6" s="113">
        <v>5</v>
      </c>
      <c r="S6" s="113">
        <v>5</v>
      </c>
      <c r="T6" s="113">
        <v>5</v>
      </c>
      <c r="U6" s="113">
        <v>5</v>
      </c>
      <c r="V6" s="113">
        <v>15</v>
      </c>
      <c r="W6" s="113">
        <v>20</v>
      </c>
      <c r="X6" s="113">
        <v>25</v>
      </c>
      <c r="Y6" s="113">
        <v>30</v>
      </c>
      <c r="Z6" s="113">
        <v>35</v>
      </c>
    </row>
    <row r="7" spans="1:26" x14ac:dyDescent="0.2">
      <c r="A7" s="107" t="s">
        <v>89</v>
      </c>
      <c r="B7" s="108"/>
      <c r="C7" s="108">
        <v>1</v>
      </c>
      <c r="D7" s="108">
        <v>0</v>
      </c>
      <c r="E7" s="108" t="s">
        <v>3</v>
      </c>
      <c r="F7" s="108">
        <v>3</v>
      </c>
      <c r="G7" s="109">
        <v>5</v>
      </c>
      <c r="H7" s="109">
        <v>5</v>
      </c>
      <c r="I7" s="109">
        <v>5</v>
      </c>
      <c r="J7" s="109">
        <v>5</v>
      </c>
      <c r="K7" s="109">
        <v>5</v>
      </c>
      <c r="L7" s="109">
        <v>5</v>
      </c>
      <c r="M7" s="109">
        <v>5</v>
      </c>
      <c r="N7" s="109">
        <v>5</v>
      </c>
      <c r="O7" s="109">
        <v>5</v>
      </c>
      <c r="P7" s="109">
        <v>5</v>
      </c>
      <c r="Q7" s="109">
        <v>5</v>
      </c>
      <c r="R7" s="110">
        <v>2.5</v>
      </c>
      <c r="S7" s="109">
        <v>5</v>
      </c>
      <c r="T7" s="110">
        <v>2.5</v>
      </c>
      <c r="U7" s="109">
        <v>5</v>
      </c>
      <c r="V7" s="107"/>
      <c r="W7" s="107"/>
      <c r="X7" s="107"/>
      <c r="Y7" s="107"/>
      <c r="Z7" s="107"/>
    </row>
    <row r="8" spans="1:26" x14ac:dyDescent="0.2">
      <c r="A8" s="111" t="s">
        <v>90</v>
      </c>
      <c r="B8" s="112"/>
      <c r="C8" s="112">
        <v>8</v>
      </c>
      <c r="D8" s="112">
        <v>0</v>
      </c>
      <c r="E8" s="112" t="s">
        <v>3</v>
      </c>
      <c r="F8" s="112">
        <v>1</v>
      </c>
      <c r="G8" s="113">
        <v>5</v>
      </c>
      <c r="H8" s="113">
        <v>5</v>
      </c>
      <c r="I8" s="113">
        <v>5</v>
      </c>
      <c r="J8" s="113">
        <v>5</v>
      </c>
      <c r="K8" s="113">
        <v>5</v>
      </c>
      <c r="L8" s="113">
        <v>5</v>
      </c>
      <c r="M8" s="113">
        <v>5</v>
      </c>
      <c r="N8" s="113">
        <v>5</v>
      </c>
      <c r="O8" s="113">
        <v>5</v>
      </c>
      <c r="P8" s="113">
        <v>5</v>
      </c>
      <c r="Q8" s="113">
        <v>5</v>
      </c>
      <c r="R8" s="113">
        <v>5</v>
      </c>
      <c r="S8" s="113">
        <v>5</v>
      </c>
      <c r="T8" s="113">
        <v>5</v>
      </c>
      <c r="U8" s="113">
        <v>5</v>
      </c>
      <c r="V8" s="113">
        <v>6</v>
      </c>
      <c r="W8" s="113">
        <v>8.25</v>
      </c>
      <c r="X8" s="113">
        <v>11.25</v>
      </c>
      <c r="Y8" s="113">
        <v>12</v>
      </c>
      <c r="Z8" s="113">
        <v>13.5</v>
      </c>
    </row>
    <row r="9" spans="1:26" x14ac:dyDescent="0.2">
      <c r="A9" s="107" t="s">
        <v>91</v>
      </c>
      <c r="B9" s="108"/>
      <c r="C9" s="108">
        <v>8</v>
      </c>
      <c r="D9" s="108">
        <v>0</v>
      </c>
      <c r="E9" s="108" t="s">
        <v>3</v>
      </c>
      <c r="F9" s="108">
        <v>3</v>
      </c>
      <c r="G9" s="109">
        <v>5</v>
      </c>
      <c r="H9" s="109">
        <v>5</v>
      </c>
      <c r="I9" s="109">
        <v>5</v>
      </c>
      <c r="J9" s="109">
        <v>5</v>
      </c>
      <c r="K9" s="109">
        <v>5</v>
      </c>
      <c r="L9" s="109">
        <v>5</v>
      </c>
      <c r="M9" s="109">
        <v>5</v>
      </c>
      <c r="N9" s="109">
        <v>5</v>
      </c>
      <c r="O9" s="109">
        <v>5</v>
      </c>
      <c r="P9" s="109">
        <v>5</v>
      </c>
      <c r="Q9" s="109">
        <v>5</v>
      </c>
      <c r="R9" s="110">
        <v>2.5</v>
      </c>
      <c r="S9" s="109">
        <v>5</v>
      </c>
      <c r="T9" s="110">
        <v>2.5</v>
      </c>
      <c r="U9" s="109">
        <v>5</v>
      </c>
      <c r="V9" s="109"/>
      <c r="W9" s="109"/>
      <c r="X9" s="109"/>
      <c r="Y9" s="109"/>
      <c r="Z9" s="109"/>
    </row>
    <row r="10" spans="1:26" x14ac:dyDescent="0.2">
      <c r="A10" s="111" t="s">
        <v>92</v>
      </c>
      <c r="B10" s="112"/>
      <c r="C10" s="112">
        <v>3</v>
      </c>
      <c r="D10" s="112">
        <v>0</v>
      </c>
      <c r="E10" s="112" t="s">
        <v>3</v>
      </c>
      <c r="F10" s="112">
        <v>1</v>
      </c>
      <c r="G10" s="113">
        <v>5</v>
      </c>
      <c r="H10" s="113">
        <v>5</v>
      </c>
      <c r="I10" s="113">
        <v>5</v>
      </c>
      <c r="J10" s="113">
        <v>5</v>
      </c>
      <c r="K10" s="113">
        <v>5</v>
      </c>
      <c r="L10" s="113">
        <v>5</v>
      </c>
      <c r="M10" s="113">
        <v>5</v>
      </c>
      <c r="N10" s="113">
        <v>5</v>
      </c>
      <c r="O10" s="113">
        <v>5</v>
      </c>
      <c r="P10" s="113">
        <v>5</v>
      </c>
      <c r="Q10" s="113">
        <v>5</v>
      </c>
      <c r="R10" s="113">
        <v>5</v>
      </c>
      <c r="S10" s="113">
        <v>5</v>
      </c>
      <c r="T10" s="113">
        <v>5</v>
      </c>
      <c r="U10" s="113">
        <v>5</v>
      </c>
      <c r="V10" s="113">
        <v>15</v>
      </c>
      <c r="W10" s="113">
        <v>20</v>
      </c>
      <c r="X10" s="113">
        <v>25</v>
      </c>
      <c r="Y10" s="113">
        <v>30</v>
      </c>
      <c r="Z10" s="113">
        <v>35</v>
      </c>
    </row>
    <row r="11" spans="1:26" x14ac:dyDescent="0.2">
      <c r="A11" s="107" t="s">
        <v>93</v>
      </c>
      <c r="B11" s="108"/>
      <c r="C11" s="108">
        <v>3</v>
      </c>
      <c r="D11" s="108">
        <v>0</v>
      </c>
      <c r="E11" s="108" t="s">
        <v>3</v>
      </c>
      <c r="F11" s="108">
        <v>3</v>
      </c>
      <c r="G11" s="109">
        <v>5</v>
      </c>
      <c r="H11" s="109">
        <v>5</v>
      </c>
      <c r="I11" s="109">
        <v>5</v>
      </c>
      <c r="J11" s="109">
        <v>5</v>
      </c>
      <c r="K11" s="109">
        <v>5</v>
      </c>
      <c r="L11" s="109">
        <v>5</v>
      </c>
      <c r="M11" s="109">
        <v>5</v>
      </c>
      <c r="N11" s="109">
        <v>5</v>
      </c>
      <c r="O11" s="109">
        <v>5</v>
      </c>
      <c r="P11" s="109">
        <v>5</v>
      </c>
      <c r="Q11" s="109">
        <v>5</v>
      </c>
      <c r="R11" s="110">
        <v>2.5</v>
      </c>
      <c r="S11" s="109">
        <v>5</v>
      </c>
      <c r="T11" s="110">
        <v>2.5</v>
      </c>
      <c r="U11" s="109">
        <v>5</v>
      </c>
      <c r="V11" s="109"/>
      <c r="W11" s="109"/>
      <c r="X11" s="109"/>
      <c r="Y11" s="109"/>
      <c r="Z11" s="109"/>
    </row>
    <row r="12" spans="1:26" x14ac:dyDescent="0.2">
      <c r="A12" s="111" t="s">
        <v>94</v>
      </c>
      <c r="B12" s="112"/>
      <c r="C12" s="112">
        <v>5</v>
      </c>
      <c r="D12" s="112">
        <v>0</v>
      </c>
      <c r="E12" s="112" t="s">
        <v>3</v>
      </c>
      <c r="F12" s="112">
        <v>1</v>
      </c>
      <c r="G12" s="113">
        <v>4</v>
      </c>
      <c r="H12" s="113">
        <v>6</v>
      </c>
      <c r="I12" s="113">
        <v>4</v>
      </c>
      <c r="J12" s="113">
        <v>6</v>
      </c>
      <c r="K12" s="113">
        <v>4</v>
      </c>
      <c r="L12" s="113">
        <v>4</v>
      </c>
      <c r="M12" s="113">
        <v>6</v>
      </c>
      <c r="N12" s="113">
        <v>4</v>
      </c>
      <c r="O12" s="113">
        <v>6</v>
      </c>
      <c r="P12" s="113">
        <v>4</v>
      </c>
      <c r="Q12" s="113">
        <v>4</v>
      </c>
      <c r="R12" s="114">
        <v>6</v>
      </c>
      <c r="S12" s="113">
        <v>4</v>
      </c>
      <c r="T12" s="114">
        <v>6</v>
      </c>
      <c r="U12" s="113">
        <v>4</v>
      </c>
      <c r="V12" s="113">
        <v>6</v>
      </c>
      <c r="W12" s="113">
        <v>8.25</v>
      </c>
      <c r="X12" s="113">
        <v>11.25</v>
      </c>
      <c r="Y12" s="113">
        <v>12</v>
      </c>
      <c r="Z12" s="113">
        <v>13.5</v>
      </c>
    </row>
    <row r="13" spans="1:26" x14ac:dyDescent="0.2">
      <c r="A13" s="107" t="s">
        <v>95</v>
      </c>
      <c r="B13" s="108"/>
      <c r="C13" s="108">
        <v>5</v>
      </c>
      <c r="D13" s="108">
        <v>0</v>
      </c>
      <c r="E13" s="108" t="s">
        <v>3</v>
      </c>
      <c r="F13" s="108">
        <v>3</v>
      </c>
      <c r="G13" s="109">
        <v>4</v>
      </c>
      <c r="H13" s="109">
        <v>6</v>
      </c>
      <c r="I13" s="109">
        <v>4</v>
      </c>
      <c r="J13" s="109">
        <v>6</v>
      </c>
      <c r="K13" s="109">
        <v>4</v>
      </c>
      <c r="L13" s="109">
        <v>4</v>
      </c>
      <c r="M13" s="109">
        <v>6</v>
      </c>
      <c r="N13" s="109">
        <v>4</v>
      </c>
      <c r="O13" s="109">
        <v>6</v>
      </c>
      <c r="P13" s="109">
        <v>4</v>
      </c>
      <c r="Q13" s="109">
        <v>4</v>
      </c>
      <c r="R13" s="115">
        <v>2.5</v>
      </c>
      <c r="S13" s="109">
        <v>4</v>
      </c>
      <c r="T13" s="115">
        <v>2.5</v>
      </c>
      <c r="U13" s="109">
        <v>4</v>
      </c>
      <c r="V13" s="107"/>
      <c r="W13" s="107"/>
      <c r="X13" s="107"/>
      <c r="Y13" s="107"/>
      <c r="Z13" s="107"/>
    </row>
    <row r="14" spans="1:26" x14ac:dyDescent="0.2">
      <c r="A14" s="111" t="s">
        <v>96</v>
      </c>
      <c r="B14" s="112"/>
      <c r="C14" s="112">
        <v>4</v>
      </c>
      <c r="D14" s="112">
        <v>0</v>
      </c>
      <c r="E14" s="112" t="s">
        <v>3</v>
      </c>
      <c r="F14" s="112">
        <v>1</v>
      </c>
      <c r="G14" s="113">
        <v>6.75</v>
      </c>
      <c r="H14" s="113">
        <v>6.75</v>
      </c>
      <c r="I14" s="113">
        <v>6.75</v>
      </c>
      <c r="J14" s="113">
        <v>6.75</v>
      </c>
      <c r="K14" s="113">
        <v>6.75</v>
      </c>
      <c r="L14" s="113">
        <v>6.75</v>
      </c>
      <c r="M14" s="113">
        <v>6.75</v>
      </c>
      <c r="N14" s="113">
        <v>6.75</v>
      </c>
      <c r="O14" s="113">
        <v>6.75</v>
      </c>
      <c r="P14" s="113">
        <v>6.75</v>
      </c>
      <c r="Q14" s="113">
        <v>6.75</v>
      </c>
      <c r="R14" s="113">
        <v>6.75</v>
      </c>
      <c r="S14" s="113">
        <v>6.75</v>
      </c>
      <c r="T14" s="113">
        <v>6.75</v>
      </c>
      <c r="U14" s="113">
        <v>6.75</v>
      </c>
      <c r="V14" s="113">
        <v>20.25</v>
      </c>
      <c r="W14" s="113">
        <v>27</v>
      </c>
      <c r="X14" s="113">
        <v>33.75</v>
      </c>
      <c r="Y14" s="113">
        <v>40.5</v>
      </c>
      <c r="Z14" s="113">
        <v>47.25</v>
      </c>
    </row>
    <row r="15" spans="1:26" x14ac:dyDescent="0.2">
      <c r="A15" s="107" t="s">
        <v>97</v>
      </c>
      <c r="B15" s="108"/>
      <c r="C15" s="108">
        <v>4</v>
      </c>
      <c r="D15" s="108">
        <v>0</v>
      </c>
      <c r="E15" s="108" t="s">
        <v>3</v>
      </c>
      <c r="F15" s="108">
        <v>3</v>
      </c>
      <c r="G15" s="109">
        <v>6.75</v>
      </c>
      <c r="H15" s="109">
        <v>6.75</v>
      </c>
      <c r="I15" s="109">
        <v>6.75</v>
      </c>
      <c r="J15" s="109">
        <v>6.75</v>
      </c>
      <c r="K15" s="109">
        <v>6.75</v>
      </c>
      <c r="L15" s="109">
        <v>6.75</v>
      </c>
      <c r="M15" s="109">
        <v>6.75</v>
      </c>
      <c r="N15" s="109">
        <v>6.75</v>
      </c>
      <c r="O15" s="109">
        <v>6.75</v>
      </c>
      <c r="P15" s="109">
        <v>6.75</v>
      </c>
      <c r="Q15" s="109">
        <v>6.75</v>
      </c>
      <c r="R15" s="110">
        <v>4.75</v>
      </c>
      <c r="S15" s="109">
        <v>6.75</v>
      </c>
      <c r="T15" s="110">
        <v>4.75</v>
      </c>
      <c r="U15" s="109">
        <v>6.75</v>
      </c>
      <c r="V15" s="109"/>
      <c r="W15" s="109"/>
      <c r="X15" s="109"/>
      <c r="Y15" s="109"/>
      <c r="Z15" s="109"/>
    </row>
    <row r="16" spans="1:26" x14ac:dyDescent="0.2">
      <c r="A16" s="111" t="s">
        <v>98</v>
      </c>
      <c r="B16" s="112"/>
      <c r="C16" s="112">
        <v>6</v>
      </c>
      <c r="D16" s="112">
        <v>0</v>
      </c>
      <c r="E16" s="112" t="s">
        <v>3</v>
      </c>
      <c r="F16" s="112">
        <v>1</v>
      </c>
      <c r="G16" s="113">
        <v>5</v>
      </c>
      <c r="H16" s="113">
        <v>5</v>
      </c>
      <c r="I16" s="113">
        <v>5</v>
      </c>
      <c r="J16" s="113">
        <v>5</v>
      </c>
      <c r="K16" s="113">
        <v>5</v>
      </c>
      <c r="L16" s="113">
        <v>5</v>
      </c>
      <c r="M16" s="113">
        <v>5</v>
      </c>
      <c r="N16" s="113">
        <v>5</v>
      </c>
      <c r="O16" s="113">
        <v>5</v>
      </c>
      <c r="P16" s="113">
        <v>5</v>
      </c>
      <c r="Q16" s="113">
        <v>5</v>
      </c>
      <c r="R16" s="113">
        <v>5</v>
      </c>
      <c r="S16" s="113">
        <v>5</v>
      </c>
      <c r="T16" s="113">
        <v>5</v>
      </c>
      <c r="U16" s="113">
        <v>5</v>
      </c>
      <c r="V16" s="113">
        <v>15</v>
      </c>
      <c r="W16" s="113">
        <v>20</v>
      </c>
      <c r="X16" s="113">
        <v>25</v>
      </c>
      <c r="Y16" s="113">
        <v>30</v>
      </c>
      <c r="Z16" s="113">
        <v>35</v>
      </c>
    </row>
    <row r="17" spans="1:26" x14ac:dyDescent="0.2">
      <c r="A17" s="107" t="s">
        <v>99</v>
      </c>
      <c r="B17" s="108"/>
      <c r="C17" s="108">
        <v>6</v>
      </c>
      <c r="D17" s="108">
        <v>0</v>
      </c>
      <c r="E17" s="108" t="s">
        <v>3</v>
      </c>
      <c r="F17" s="108">
        <v>2</v>
      </c>
      <c r="G17" s="109">
        <v>5</v>
      </c>
      <c r="H17" s="109">
        <v>5</v>
      </c>
      <c r="I17" s="109">
        <v>5</v>
      </c>
      <c r="J17" s="109">
        <v>5</v>
      </c>
      <c r="K17" s="109">
        <v>5</v>
      </c>
      <c r="L17" s="109">
        <v>5</v>
      </c>
      <c r="M17" s="110">
        <v>2.5</v>
      </c>
      <c r="N17" s="109">
        <v>5</v>
      </c>
      <c r="O17" s="110">
        <v>2.5</v>
      </c>
      <c r="P17" s="109">
        <v>5</v>
      </c>
      <c r="Q17" s="109">
        <v>5</v>
      </c>
      <c r="R17" s="110">
        <v>2.5</v>
      </c>
      <c r="S17" s="109">
        <v>5</v>
      </c>
      <c r="T17" s="110">
        <v>2.5</v>
      </c>
      <c r="U17" s="109">
        <v>5</v>
      </c>
      <c r="V17" s="109"/>
      <c r="W17" s="109"/>
      <c r="X17" s="109"/>
      <c r="Y17" s="109"/>
      <c r="Z17" s="109"/>
    </row>
    <row r="18" spans="1:26" x14ac:dyDescent="0.2">
      <c r="A18" s="111" t="s">
        <v>100</v>
      </c>
      <c r="B18" s="112"/>
      <c r="C18" s="112">
        <v>7</v>
      </c>
      <c r="D18" s="112">
        <v>0</v>
      </c>
      <c r="E18" s="112" t="s">
        <v>3</v>
      </c>
      <c r="F18" s="112">
        <v>1</v>
      </c>
      <c r="G18" s="113">
        <v>5</v>
      </c>
      <c r="H18" s="113">
        <v>5</v>
      </c>
      <c r="I18" s="113">
        <v>5</v>
      </c>
      <c r="J18" s="113">
        <v>5</v>
      </c>
      <c r="K18" s="113">
        <v>5</v>
      </c>
      <c r="L18" s="113">
        <v>5</v>
      </c>
      <c r="M18" s="113">
        <v>5</v>
      </c>
      <c r="N18" s="113">
        <v>5</v>
      </c>
      <c r="O18" s="113">
        <v>5</v>
      </c>
      <c r="P18" s="113">
        <v>5</v>
      </c>
      <c r="Q18" s="113">
        <v>5</v>
      </c>
      <c r="R18" s="113">
        <v>5</v>
      </c>
      <c r="S18" s="113">
        <v>5</v>
      </c>
      <c r="T18" s="113">
        <v>5</v>
      </c>
      <c r="U18" s="113">
        <v>5</v>
      </c>
      <c r="V18" s="113">
        <v>15</v>
      </c>
      <c r="W18" s="113">
        <v>20</v>
      </c>
      <c r="X18" s="113">
        <v>25</v>
      </c>
      <c r="Y18" s="113">
        <v>30</v>
      </c>
      <c r="Z18" s="113">
        <v>35</v>
      </c>
    </row>
    <row r="19" spans="1:26" x14ac:dyDescent="0.2">
      <c r="A19" s="107" t="s">
        <v>101</v>
      </c>
      <c r="B19" s="108"/>
      <c r="C19" s="108">
        <v>7</v>
      </c>
      <c r="D19" s="108">
        <v>0</v>
      </c>
      <c r="E19" s="108" t="s">
        <v>3</v>
      </c>
      <c r="F19" s="108">
        <v>2</v>
      </c>
      <c r="G19" s="109">
        <v>5</v>
      </c>
      <c r="H19" s="109">
        <v>5</v>
      </c>
      <c r="I19" s="109">
        <v>5</v>
      </c>
      <c r="J19" s="109">
        <v>5</v>
      </c>
      <c r="K19" s="109">
        <v>5</v>
      </c>
      <c r="L19" s="109">
        <v>5</v>
      </c>
      <c r="M19" s="110">
        <v>2.5</v>
      </c>
      <c r="N19" s="109">
        <v>5</v>
      </c>
      <c r="O19" s="110">
        <v>2.5</v>
      </c>
      <c r="P19" s="109">
        <v>5</v>
      </c>
      <c r="Q19" s="109">
        <v>5</v>
      </c>
      <c r="R19" s="110">
        <v>2.5</v>
      </c>
      <c r="S19" s="109">
        <v>5</v>
      </c>
      <c r="T19" s="110">
        <v>2.5</v>
      </c>
      <c r="U19" s="109">
        <v>5</v>
      </c>
      <c r="V19" s="109"/>
      <c r="W19" s="109"/>
      <c r="X19" s="109"/>
      <c r="Y19" s="109"/>
      <c r="Z19" s="109"/>
    </row>
    <row r="20" spans="1:26" x14ac:dyDescent="0.2">
      <c r="A20" s="1" t="s">
        <v>153</v>
      </c>
      <c r="B20" s="10" t="s">
        <v>49</v>
      </c>
      <c r="C20" s="2"/>
      <c r="D20" s="2"/>
      <c r="E20" s="2"/>
      <c r="F20" s="2"/>
    </row>
    <row r="21" spans="1:26" x14ac:dyDescent="0.2">
      <c r="A21" s="11" t="s">
        <v>201</v>
      </c>
      <c r="C21" s="2">
        <v>690</v>
      </c>
      <c r="D21" s="2">
        <v>0</v>
      </c>
      <c r="E21" s="2" t="s">
        <v>71</v>
      </c>
      <c r="F21" s="47">
        <v>4</v>
      </c>
      <c r="G21" s="5">
        <v>0</v>
      </c>
      <c r="H21" s="45">
        <f>'data from ACTC'!S4</f>
        <v>0.32755905511811029</v>
      </c>
      <c r="I21" s="45">
        <f>'data from ACTC'!S5</f>
        <v>8.6929133858267726E-2</v>
      </c>
      <c r="J21" s="45">
        <f>'data from ACTC'!S6</f>
        <v>4.5866141732283469E-2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91" t="s">
        <v>77</v>
      </c>
      <c r="W21" s="92"/>
      <c r="X21" s="92"/>
      <c r="Y21" s="92"/>
      <c r="Z21" s="92"/>
    </row>
    <row r="22" spans="1:26" s="13" customFormat="1" x14ac:dyDescent="0.2">
      <c r="A22" s="18" t="s">
        <v>203</v>
      </c>
      <c r="B22" s="19" t="s">
        <v>85</v>
      </c>
      <c r="C22" s="15"/>
      <c r="D22" s="15"/>
      <c r="E22" s="2"/>
      <c r="F22" s="49"/>
      <c r="G22" s="17"/>
      <c r="H22" s="8"/>
      <c r="I22" s="8"/>
      <c r="J22" s="8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20"/>
      <c r="W22" s="20"/>
      <c r="X22" s="20"/>
      <c r="Y22" s="20"/>
      <c r="Z22" s="20"/>
    </row>
    <row r="23" spans="1:26" s="13" customFormat="1" x14ac:dyDescent="0.2">
      <c r="A23" s="11" t="s">
        <v>200</v>
      </c>
      <c r="B23" s="15"/>
      <c r="C23" s="15">
        <v>232</v>
      </c>
      <c r="D23" s="15">
        <v>1</v>
      </c>
      <c r="E23" s="2" t="s">
        <v>71</v>
      </c>
      <c r="F23" s="48">
        <v>4</v>
      </c>
      <c r="G23" s="17">
        <v>0</v>
      </c>
      <c r="H23" s="45">
        <v>1.292035409950081</v>
      </c>
      <c r="I23" s="45">
        <v>0</v>
      </c>
      <c r="J23" s="45">
        <v>0.21609557903205395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20"/>
      <c r="W23" s="20"/>
      <c r="X23" s="20"/>
      <c r="Y23" s="20"/>
      <c r="Z23" s="20"/>
    </row>
    <row r="24" spans="1:26" s="13" customFormat="1" x14ac:dyDescent="0.2">
      <c r="A24" s="18" t="s">
        <v>204</v>
      </c>
      <c r="B24" s="19" t="s">
        <v>85</v>
      </c>
      <c r="C24" s="15"/>
      <c r="D24" s="15"/>
      <c r="E24" s="2"/>
      <c r="F24" s="49"/>
      <c r="G24" s="17"/>
      <c r="H24" s="8"/>
      <c r="I24" s="8"/>
      <c r="J24" s="8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20"/>
      <c r="X24" s="20"/>
      <c r="Y24" s="20"/>
      <c r="Z24" s="20"/>
    </row>
    <row r="25" spans="1:26" s="13" customFormat="1" x14ac:dyDescent="0.2">
      <c r="A25" s="11" t="s">
        <v>200</v>
      </c>
      <c r="B25" s="15"/>
      <c r="C25" s="15">
        <v>231</v>
      </c>
      <c r="D25" s="15">
        <v>1</v>
      </c>
      <c r="E25" s="2" t="s">
        <v>71</v>
      </c>
      <c r="F25" s="48">
        <v>4</v>
      </c>
      <c r="G25" s="17">
        <v>0</v>
      </c>
      <c r="H25" s="45">
        <v>8.9861584913475845E-2</v>
      </c>
      <c r="I25" s="45">
        <v>0</v>
      </c>
      <c r="J25" s="45">
        <v>0.77744778478068477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R25" s="17">
        <v>0</v>
      </c>
      <c r="S25" s="17">
        <v>0</v>
      </c>
      <c r="T25" s="17">
        <v>0</v>
      </c>
      <c r="U25" s="17">
        <v>0</v>
      </c>
      <c r="V25" s="20"/>
      <c r="W25" s="20"/>
      <c r="X25" s="20"/>
      <c r="Y25" s="20"/>
      <c r="Z25" s="20"/>
    </row>
    <row r="26" spans="1:26" customFormat="1" ht="15" x14ac:dyDescent="0.25">
      <c r="A26" s="18" t="s">
        <v>206</v>
      </c>
      <c r="B26" s="19" t="s">
        <v>85</v>
      </c>
    </row>
    <row r="27" spans="1:26" customFormat="1" ht="15" x14ac:dyDescent="0.25">
      <c r="A27" s="11" t="s">
        <v>208</v>
      </c>
      <c r="C27" s="15">
        <v>888</v>
      </c>
      <c r="D27" t="s">
        <v>202</v>
      </c>
      <c r="E27" t="s">
        <v>71</v>
      </c>
      <c r="F27">
        <v>4</v>
      </c>
      <c r="G27" s="81">
        <f>G23</f>
        <v>0</v>
      </c>
      <c r="H27" s="81">
        <f t="shared" ref="H27:U29" si="0">H23</f>
        <v>1.292035409950081</v>
      </c>
      <c r="I27" s="81">
        <f t="shared" si="0"/>
        <v>0</v>
      </c>
      <c r="J27" s="81">
        <f t="shared" si="0"/>
        <v>0.21609557903205395</v>
      </c>
      <c r="K27" s="81">
        <f t="shared" si="0"/>
        <v>0</v>
      </c>
      <c r="L27" s="81">
        <f t="shared" si="0"/>
        <v>0</v>
      </c>
      <c r="M27" s="81">
        <f t="shared" si="0"/>
        <v>0</v>
      </c>
      <c r="N27" s="81">
        <f t="shared" si="0"/>
        <v>0</v>
      </c>
      <c r="O27" s="81">
        <f t="shared" si="0"/>
        <v>0</v>
      </c>
      <c r="P27" s="81">
        <f t="shared" si="0"/>
        <v>0</v>
      </c>
      <c r="Q27" s="81">
        <f t="shared" si="0"/>
        <v>0</v>
      </c>
      <c r="R27" s="81">
        <f t="shared" si="0"/>
        <v>0</v>
      </c>
      <c r="S27" s="81">
        <f t="shared" si="0"/>
        <v>0</v>
      </c>
      <c r="T27" s="81">
        <f t="shared" si="0"/>
        <v>0</v>
      </c>
      <c r="U27" s="81">
        <f t="shared" si="0"/>
        <v>0</v>
      </c>
    </row>
    <row r="28" spans="1:26" customFormat="1" ht="15" x14ac:dyDescent="0.25">
      <c r="A28" s="18" t="s">
        <v>205</v>
      </c>
      <c r="B28" s="19" t="s">
        <v>85</v>
      </c>
    </row>
    <row r="29" spans="1:26" customFormat="1" ht="15" x14ac:dyDescent="0.25">
      <c r="A29" s="11" t="s">
        <v>207</v>
      </c>
      <c r="B29" s="19"/>
      <c r="C29" s="15">
        <v>887</v>
      </c>
      <c r="D29" t="s">
        <v>202</v>
      </c>
      <c r="E29" t="s">
        <v>71</v>
      </c>
      <c r="F29">
        <v>4</v>
      </c>
      <c r="G29" s="81">
        <f>G25</f>
        <v>0</v>
      </c>
      <c r="H29" s="81">
        <f t="shared" si="0"/>
        <v>8.9861584913475845E-2</v>
      </c>
      <c r="I29" s="81">
        <f t="shared" si="0"/>
        <v>0</v>
      </c>
      <c r="J29" s="81">
        <f t="shared" si="0"/>
        <v>0.77744778478068477</v>
      </c>
      <c r="K29" s="81">
        <f t="shared" si="0"/>
        <v>0</v>
      </c>
      <c r="L29" s="81">
        <f t="shared" si="0"/>
        <v>0</v>
      </c>
      <c r="M29" s="81">
        <f t="shared" si="0"/>
        <v>0</v>
      </c>
      <c r="N29" s="81">
        <f t="shared" si="0"/>
        <v>0</v>
      </c>
      <c r="O29" s="81">
        <f t="shared" si="0"/>
        <v>0</v>
      </c>
      <c r="P29" s="81">
        <f t="shared" si="0"/>
        <v>0</v>
      </c>
      <c r="Q29" s="81">
        <f t="shared" si="0"/>
        <v>0</v>
      </c>
      <c r="R29" s="81">
        <f t="shared" si="0"/>
        <v>0</v>
      </c>
      <c r="S29" s="81">
        <f t="shared" si="0"/>
        <v>0</v>
      </c>
      <c r="T29" s="81">
        <f t="shared" si="0"/>
        <v>0</v>
      </c>
      <c r="U29" s="81">
        <f t="shared" si="0"/>
        <v>0</v>
      </c>
    </row>
    <row r="30" spans="1:26" ht="15" x14ac:dyDescent="0.25">
      <c r="A30" s="80"/>
    </row>
    <row r="31" spans="1:26" x14ac:dyDescent="0.2">
      <c r="A31" s="26" t="s">
        <v>191</v>
      </c>
      <c r="B31" s="77">
        <f>1/1.43</f>
        <v>0.69930069930069938</v>
      </c>
    </row>
    <row r="32" spans="1:26" x14ac:dyDescent="0.2">
      <c r="A32" s="11"/>
    </row>
    <row r="34" spans="1:11" x14ac:dyDescent="0.2">
      <c r="A34" s="1" t="s">
        <v>14</v>
      </c>
    </row>
    <row r="35" spans="1:11" x14ac:dyDescent="0.2">
      <c r="A35" s="1" t="s">
        <v>198</v>
      </c>
    </row>
    <row r="36" spans="1:11" x14ac:dyDescent="0.2">
      <c r="A36" s="1" t="s">
        <v>192</v>
      </c>
    </row>
    <row r="37" spans="1:11" x14ac:dyDescent="0.2">
      <c r="A37" s="94" t="s">
        <v>60</v>
      </c>
      <c r="B37" s="94"/>
      <c r="C37" s="94"/>
      <c r="D37" s="94"/>
      <c r="E37" s="94"/>
      <c r="F37" s="94"/>
      <c r="G37" s="94"/>
      <c r="H37" s="94"/>
      <c r="I37" s="94"/>
      <c r="J37" s="94"/>
      <c r="K37" s="94"/>
    </row>
    <row r="38" spans="1:11" ht="15" customHeight="1" x14ac:dyDescent="0.2">
      <c r="A38" s="94" t="s">
        <v>39</v>
      </c>
      <c r="B38" s="94"/>
      <c r="C38" s="94"/>
      <c r="D38" s="94"/>
      <c r="E38" s="94"/>
      <c r="F38" s="94"/>
      <c r="G38" s="94"/>
      <c r="H38" s="94"/>
      <c r="I38" s="94"/>
      <c r="J38" s="94"/>
      <c r="K38" s="94"/>
    </row>
    <row r="39" spans="1:11" ht="15" customHeight="1" x14ac:dyDescent="0.2">
      <c r="A39" s="86" t="s">
        <v>78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</row>
    <row r="40" spans="1:11" s="41" customFormat="1" x14ac:dyDescent="0.2">
      <c r="A40" s="41" t="s">
        <v>154</v>
      </c>
      <c r="B40" s="44"/>
    </row>
    <row r="41" spans="1:11" x14ac:dyDescent="0.2">
      <c r="A41" s="1" t="s">
        <v>151</v>
      </c>
      <c r="B41" s="43"/>
    </row>
    <row r="43" spans="1:11" x14ac:dyDescent="0.2">
      <c r="A43" s="46" t="s">
        <v>150</v>
      </c>
    </row>
    <row r="45" spans="1:11" x14ac:dyDescent="0.2">
      <c r="A45" s="42"/>
    </row>
  </sheetData>
  <mergeCells count="8">
    <mergeCell ref="A38:K38"/>
    <mergeCell ref="A39:K39"/>
    <mergeCell ref="V2:Z2"/>
    <mergeCell ref="V21:Z21"/>
    <mergeCell ref="A37:K37"/>
    <mergeCell ref="G2:K2"/>
    <mergeCell ref="L2:P2"/>
    <mergeCell ref="Q2:U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499984740745262"/>
  </sheetPr>
  <dimension ref="A1:AP22"/>
  <sheetViews>
    <sheetView tabSelected="1" zoomScaleNormal="100" workbookViewId="0">
      <pane ySplit="1" topLeftCell="A2" activePane="bottomLeft" state="frozen"/>
      <selection pane="bottomLeft" activeCell="H28" sqref="H28"/>
    </sheetView>
  </sheetViews>
  <sheetFormatPr defaultColWidth="9.140625" defaultRowHeight="12.75" x14ac:dyDescent="0.2"/>
  <cols>
    <col min="1" max="1" width="84.85546875" style="1" bestFit="1" customWidth="1"/>
    <col min="2" max="3" width="8.28515625" style="1" bestFit="1" customWidth="1"/>
    <col min="4" max="4" width="6.140625" style="1" bestFit="1" customWidth="1"/>
    <col min="5" max="5" width="8.7109375" style="1" bestFit="1" customWidth="1"/>
    <col min="6" max="6" width="7.140625" style="1" bestFit="1" customWidth="1"/>
    <col min="7" max="7" width="8.140625" style="1" bestFit="1" customWidth="1"/>
    <col min="8" max="8" width="8.7109375" style="1" bestFit="1" customWidth="1"/>
    <col min="9" max="10" width="8.85546875" style="1" bestFit="1" customWidth="1"/>
    <col min="11" max="11" width="8.140625" style="1" bestFit="1" customWidth="1"/>
    <col min="12" max="12" width="8" style="1" bestFit="1" customWidth="1"/>
    <col min="13" max="13" width="8.5703125" style="1" bestFit="1" customWidth="1"/>
    <col min="14" max="15" width="8.7109375" style="1" bestFit="1" customWidth="1"/>
    <col min="16" max="17" width="8" style="1" bestFit="1" customWidth="1"/>
    <col min="18" max="18" width="8.5703125" style="1" bestFit="1" customWidth="1"/>
    <col min="19" max="20" width="8.7109375" style="1" bestFit="1" customWidth="1"/>
    <col min="21" max="21" width="8" style="1" bestFit="1" customWidth="1"/>
    <col min="22" max="22" width="9.42578125" style="1" bestFit="1" customWidth="1"/>
    <col min="23" max="23" width="10" style="1" bestFit="1" customWidth="1"/>
    <col min="24" max="25" width="10.140625" style="1" bestFit="1" customWidth="1"/>
    <col min="26" max="26" width="9.42578125" style="1" bestFit="1" customWidth="1"/>
    <col min="27" max="27" width="9" style="1" bestFit="1" customWidth="1"/>
    <col min="28" max="28" width="9.5703125" style="1" bestFit="1" customWidth="1"/>
    <col min="29" max="30" width="9.7109375" style="1" bestFit="1" customWidth="1"/>
    <col min="31" max="31" width="9" style="1" bestFit="1" customWidth="1"/>
    <col min="32" max="32" width="9.85546875" style="1" bestFit="1" customWidth="1"/>
    <col min="33" max="33" width="10.42578125" style="1" bestFit="1" customWidth="1"/>
    <col min="34" max="35" width="10.5703125" style="1" bestFit="1" customWidth="1"/>
    <col min="36" max="36" width="9.85546875" style="1" bestFit="1" customWidth="1"/>
    <col min="37" max="37" width="8.28515625" style="1" bestFit="1" customWidth="1"/>
    <col min="38" max="38" width="8.85546875" style="1" bestFit="1" customWidth="1"/>
    <col min="39" max="40" width="9" style="1" bestFit="1" customWidth="1"/>
    <col min="41" max="41" width="8.28515625" style="1" bestFit="1" customWidth="1"/>
    <col min="42" max="42" width="7.85546875" style="1" customWidth="1"/>
    <col min="43" max="16384" width="9.140625" style="1"/>
  </cols>
  <sheetData>
    <row r="1" spans="1:42" x14ac:dyDescent="0.2">
      <c r="A1" s="3" t="s">
        <v>102</v>
      </c>
      <c r="B1" s="3" t="s">
        <v>103</v>
      </c>
      <c r="C1" s="78" t="s">
        <v>196</v>
      </c>
      <c r="D1" s="78" t="s">
        <v>105</v>
      </c>
      <c r="E1" s="78" t="s">
        <v>106</v>
      </c>
      <c r="F1" s="78" t="s">
        <v>197</v>
      </c>
      <c r="G1" s="35" t="s">
        <v>108</v>
      </c>
      <c r="H1" s="35" t="s">
        <v>109</v>
      </c>
      <c r="I1" s="35" t="s">
        <v>110</v>
      </c>
      <c r="J1" s="35" t="s">
        <v>111</v>
      </c>
      <c r="K1" s="35" t="s">
        <v>112</v>
      </c>
      <c r="L1" s="36" t="s">
        <v>113</v>
      </c>
      <c r="M1" s="36" t="s">
        <v>114</v>
      </c>
      <c r="N1" s="36" t="s">
        <v>115</v>
      </c>
      <c r="O1" s="36" t="s">
        <v>116</v>
      </c>
      <c r="P1" s="36" t="s">
        <v>117</v>
      </c>
      <c r="Q1" s="33" t="s">
        <v>118</v>
      </c>
      <c r="R1" s="33" t="s">
        <v>119</v>
      </c>
      <c r="S1" s="33" t="s">
        <v>120</v>
      </c>
      <c r="T1" s="33" t="s">
        <v>121</v>
      </c>
      <c r="U1" s="33" t="s">
        <v>122</v>
      </c>
      <c r="V1" s="37" t="s">
        <v>123</v>
      </c>
      <c r="W1" s="37" t="s">
        <v>124</v>
      </c>
      <c r="X1" s="37" t="s">
        <v>125</v>
      </c>
      <c r="Y1" s="37" t="s">
        <v>126</v>
      </c>
      <c r="Z1" s="37" t="s">
        <v>127</v>
      </c>
      <c r="AA1" s="34" t="s">
        <v>128</v>
      </c>
      <c r="AB1" s="34" t="s">
        <v>129</v>
      </c>
      <c r="AC1" s="34" t="s">
        <v>130</v>
      </c>
      <c r="AD1" s="34" t="s">
        <v>131</v>
      </c>
      <c r="AE1" s="34" t="s">
        <v>132</v>
      </c>
      <c r="AF1" s="38" t="s">
        <v>133</v>
      </c>
      <c r="AG1" s="38" t="s">
        <v>134</v>
      </c>
      <c r="AH1" s="38" t="s">
        <v>135</v>
      </c>
      <c r="AI1" s="38" t="s">
        <v>136</v>
      </c>
      <c r="AJ1" s="38" t="s">
        <v>137</v>
      </c>
      <c r="AK1" s="36" t="s">
        <v>138</v>
      </c>
      <c r="AL1" s="36" t="s">
        <v>139</v>
      </c>
      <c r="AM1" s="36" t="s">
        <v>140</v>
      </c>
      <c r="AN1" s="36" t="s">
        <v>141</v>
      </c>
      <c r="AO1" s="36" t="s">
        <v>142</v>
      </c>
      <c r="AP1" s="79" t="s">
        <v>199</v>
      </c>
    </row>
    <row r="2" spans="1:42" x14ac:dyDescent="0.2">
      <c r="A2" s="1" t="str">
        <f>'tolls 2015'!A4</f>
        <v>Carquinez Bridge GP</v>
      </c>
      <c r="B2" s="1">
        <f>C2*1000+D2*10+F2</f>
        <v>2001</v>
      </c>
      <c r="C2" s="1">
        <f>'tolls 2015'!C4</f>
        <v>2</v>
      </c>
      <c r="D2" s="1">
        <f>'tolls 2015'!D4</f>
        <v>0</v>
      </c>
      <c r="E2" s="1" t="s">
        <v>143</v>
      </c>
      <c r="F2" s="1">
        <f>'tolls 2015'!F4</f>
        <v>1</v>
      </c>
      <c r="G2" s="5">
        <f>IF('tolls 2015'!G4="n/a",0,'tolls 2015'!G4)*CPI_2015_to_2000</f>
        <v>3.4965034965034967</v>
      </c>
      <c r="H2" s="5">
        <f>IF('tolls 2015'!H4="n/a",0,'tolls 2015'!H4)*CPI_2015_to_2000</f>
        <v>3.4965034965034967</v>
      </c>
      <c r="I2" s="5">
        <f>IF('tolls 2015'!I4="n/a",0,'tolls 2015'!I4)*CPI_2015_to_2000</f>
        <v>3.4965034965034967</v>
      </c>
      <c r="J2" s="5">
        <f>IF('tolls 2015'!J4="n/a",0,'tolls 2015'!J4)*CPI_2015_to_2000</f>
        <v>3.4965034965034967</v>
      </c>
      <c r="K2" s="5">
        <f>IF('tolls 2015'!K4="n/a",0,'tolls 2015'!K4)*CPI_2015_to_2000</f>
        <v>3.4965034965034967</v>
      </c>
      <c r="L2" s="5">
        <f>IF('tolls 2015'!L4="n/a",0,'tolls 2015'!L4)*CPI_2015_to_2000</f>
        <v>3.4965034965034967</v>
      </c>
      <c r="M2" s="5">
        <f>IF('tolls 2015'!M4="n/a",0,'tolls 2015'!M4)*CPI_2015_to_2000</f>
        <v>3.4965034965034967</v>
      </c>
      <c r="N2" s="5">
        <f>IF('tolls 2015'!N4="n/a",0,'tolls 2015'!N4)*CPI_2015_to_2000</f>
        <v>3.4965034965034967</v>
      </c>
      <c r="O2" s="5">
        <f>IF('tolls 2015'!O4="n/a",0,'tolls 2015'!O4)*CPI_2015_to_2000</f>
        <v>3.4965034965034967</v>
      </c>
      <c r="P2" s="5">
        <f>IF('tolls 2015'!P4="n/a",0,'tolls 2015'!P4)*CPI_2015_to_2000</f>
        <v>3.4965034965034967</v>
      </c>
      <c r="Q2" s="5">
        <f>IF('tolls 2015'!Q4="n/a",0,'tolls 2015'!Q4)*CPI_2015_to_2000</f>
        <v>3.4965034965034967</v>
      </c>
      <c r="R2" s="5">
        <f>IF('tolls 2015'!R4="n/a",0,'tolls 2015'!R4)*CPI_2015_to_2000</f>
        <v>3.4965034965034967</v>
      </c>
      <c r="S2" s="5">
        <f>IF('tolls 2015'!S4="n/a",0,'tolls 2015'!S4)*CPI_2015_to_2000</f>
        <v>3.4965034965034967</v>
      </c>
      <c r="T2" s="5">
        <f>IF('tolls 2015'!T4="n/a",0,'tolls 2015'!T4)*CPI_2015_to_2000</f>
        <v>3.4965034965034967</v>
      </c>
      <c r="U2" s="5">
        <f>IF('tolls 2015'!U4="n/a",0,'tolls 2015'!U4)*CPI_2015_to_2000</f>
        <v>3.4965034965034967</v>
      </c>
      <c r="V2" s="5">
        <f>IF('tolls 2015'!G4="n/a",0,'tolls 2015'!G4)*CPI_2015_to_2000</f>
        <v>3.4965034965034967</v>
      </c>
      <c r="W2" s="5">
        <f>V2</f>
        <v>3.4965034965034967</v>
      </c>
      <c r="X2" s="5">
        <f>V2</f>
        <v>3.4965034965034967</v>
      </c>
      <c r="Y2" s="5">
        <f>V2</f>
        <v>3.4965034965034967</v>
      </c>
      <c r="Z2" s="5">
        <f>V2</f>
        <v>3.4965034965034967</v>
      </c>
      <c r="AA2" s="5">
        <f>IF('tolls 2015'!G4="n/a",0,'tolls 2015'!G4)*CPI_2015_to_2000</f>
        <v>3.4965034965034967</v>
      </c>
      <c r="AB2" s="5">
        <f>AA2</f>
        <v>3.4965034965034967</v>
      </c>
      <c r="AC2" s="5">
        <f>AA2</f>
        <v>3.4965034965034967</v>
      </c>
      <c r="AD2" s="5">
        <f>AA2</f>
        <v>3.4965034965034967</v>
      </c>
      <c r="AE2" s="5">
        <f>AA2</f>
        <v>3.4965034965034967</v>
      </c>
      <c r="AF2" s="5">
        <f>IF('tolls 2015'!V4="n/a",0,'tolls 2015'!V4)*CPI_2015_to_2000</f>
        <v>10.48951048951049</v>
      </c>
      <c r="AG2" s="5">
        <f>AF2</f>
        <v>10.48951048951049</v>
      </c>
      <c r="AH2" s="5">
        <f>AF2</f>
        <v>10.48951048951049</v>
      </c>
      <c r="AI2" s="5">
        <f>AF2</f>
        <v>10.48951048951049</v>
      </c>
      <c r="AJ2" s="5">
        <f>AF2</f>
        <v>10.48951048951049</v>
      </c>
      <c r="AK2" s="5">
        <f>IF('tolls 2015'!X4="n/a",0,'tolls 2015'!X4)*CPI_2015_to_2000</f>
        <v>17.482517482517483</v>
      </c>
      <c r="AL2" s="5">
        <f>AK2</f>
        <v>17.482517482517483</v>
      </c>
      <c r="AM2" s="5">
        <f>AK2</f>
        <v>17.482517482517483</v>
      </c>
      <c r="AN2" s="5">
        <f>AK2</f>
        <v>17.482517482517483</v>
      </c>
      <c r="AO2" s="5">
        <f>AK2</f>
        <v>17.482517482517483</v>
      </c>
      <c r="AP2" s="1">
        <v>1</v>
      </c>
    </row>
    <row r="3" spans="1:42" x14ac:dyDescent="0.2">
      <c r="A3" s="1" t="str">
        <f>'tolls 2015'!A5</f>
        <v>Carquinez Bridge HOV</v>
      </c>
      <c r="B3" s="1">
        <f t="shared" ref="B3:B17" si="0">C3*1000+D3*10+F3</f>
        <v>2003</v>
      </c>
      <c r="C3" s="1">
        <f>'tolls 2015'!C5</f>
        <v>2</v>
      </c>
      <c r="D3" s="1">
        <f>'tolls 2015'!D5</f>
        <v>0</v>
      </c>
      <c r="E3" s="1" t="s">
        <v>143</v>
      </c>
      <c r="F3" s="1">
        <f>'tolls 2015'!F5</f>
        <v>3</v>
      </c>
      <c r="G3" s="5">
        <f>IF('tolls 2015'!G5="n/a",0,'tolls 2015'!G5)*CPI_2015_to_2000</f>
        <v>3.4965034965034967</v>
      </c>
      <c r="H3" s="5">
        <f>IF('tolls 2015'!H5="n/a",0,'tolls 2015'!H5)*CPI_2015_to_2000</f>
        <v>3.4965034965034967</v>
      </c>
      <c r="I3" s="5">
        <f>IF('tolls 2015'!I5="n/a",0,'tolls 2015'!I5)*CPI_2015_to_2000</f>
        <v>3.4965034965034967</v>
      </c>
      <c r="J3" s="5">
        <f>IF('tolls 2015'!J5="n/a",0,'tolls 2015'!J5)*CPI_2015_to_2000</f>
        <v>3.4965034965034967</v>
      </c>
      <c r="K3" s="5">
        <f>IF('tolls 2015'!K5="n/a",0,'tolls 2015'!K5)*CPI_2015_to_2000</f>
        <v>3.4965034965034967</v>
      </c>
      <c r="L3" s="5">
        <f>IF('tolls 2015'!L5="n/a",0,'tolls 2015'!L5)*CPI_2015_to_2000</f>
        <v>3.4965034965034967</v>
      </c>
      <c r="M3" s="5">
        <f>IF('tolls 2015'!M5="n/a",0,'tolls 2015'!M5)*CPI_2015_to_2000</f>
        <v>3.4965034965034967</v>
      </c>
      <c r="N3" s="5">
        <f>IF('tolls 2015'!N5="n/a",0,'tolls 2015'!N5)*CPI_2015_to_2000</f>
        <v>3.4965034965034967</v>
      </c>
      <c r="O3" s="5">
        <f>IF('tolls 2015'!O5="n/a",0,'tolls 2015'!O5)*CPI_2015_to_2000</f>
        <v>3.4965034965034967</v>
      </c>
      <c r="P3" s="5">
        <f>IF('tolls 2015'!P5="n/a",0,'tolls 2015'!P5)*CPI_2015_to_2000</f>
        <v>3.4965034965034967</v>
      </c>
      <c r="Q3" s="5">
        <f>IF('tolls 2015'!Q5="n/a",0,'tolls 2015'!Q5)*CPI_2015_to_2000</f>
        <v>3.4965034965034967</v>
      </c>
      <c r="R3" s="5">
        <f>IF('tolls 2015'!R5="n/a",0,'tolls 2015'!R5)*CPI_2015_to_2000</f>
        <v>1.7482517482517483</v>
      </c>
      <c r="S3" s="5">
        <f>IF('tolls 2015'!S5="n/a",0,'tolls 2015'!S5)*CPI_2015_to_2000</f>
        <v>3.4965034965034967</v>
      </c>
      <c r="T3" s="5">
        <f>IF('tolls 2015'!T5="n/a",0,'tolls 2015'!T5)*CPI_2015_to_2000</f>
        <v>1.7482517482517483</v>
      </c>
      <c r="U3" s="5">
        <f>IF('tolls 2015'!U5="n/a",0,'tolls 2015'!U5)*CPI_2015_to_2000</f>
        <v>3.4965034965034967</v>
      </c>
      <c r="V3" s="5">
        <f>IF('tolls 2015'!G5="n/a",0,'tolls 2015'!G5)</f>
        <v>5</v>
      </c>
      <c r="W3" s="5">
        <f t="shared" ref="W3:W17" si="1">V3</f>
        <v>5</v>
      </c>
      <c r="X3" s="5">
        <f t="shared" ref="X3:X17" si="2">V3</f>
        <v>5</v>
      </c>
      <c r="Y3" s="5">
        <f t="shared" ref="Y3:Y17" si="3">V3</f>
        <v>5</v>
      </c>
      <c r="Z3" s="5">
        <f t="shared" ref="Z3:Z17" si="4">V3</f>
        <v>5</v>
      </c>
      <c r="AA3" s="5">
        <f>IF('tolls 2015'!G5="n/a",0,'tolls 2015'!G5)*CPI_2015_to_2000</f>
        <v>3.4965034965034967</v>
      </c>
      <c r="AB3" s="5">
        <f t="shared" ref="AB3:AB16" si="5">AA3</f>
        <v>3.4965034965034967</v>
      </c>
      <c r="AC3" s="5">
        <f t="shared" ref="AC3:AC16" si="6">AA3</f>
        <v>3.4965034965034967</v>
      </c>
      <c r="AD3" s="5">
        <f t="shared" ref="AD3:AD16" si="7">AA3</f>
        <v>3.4965034965034967</v>
      </c>
      <c r="AE3" s="5">
        <f t="shared" ref="AE3:AE16" si="8">AA3</f>
        <v>3.4965034965034967</v>
      </c>
      <c r="AF3" s="5">
        <f>IF('tolls 2015'!V5="n/a",0,'tolls 2015'!V5)*CPI_2015_to_2000</f>
        <v>0</v>
      </c>
      <c r="AG3" s="5">
        <f t="shared" ref="AG3:AG16" si="9">AF3</f>
        <v>0</v>
      </c>
      <c r="AH3" s="5">
        <f t="shared" ref="AH3:AH16" si="10">AF3</f>
        <v>0</v>
      </c>
      <c r="AI3" s="5">
        <f t="shared" ref="AI3:AI16" si="11">AF3</f>
        <v>0</v>
      </c>
      <c r="AJ3" s="5">
        <f t="shared" ref="AJ3:AJ16" si="12">AF3</f>
        <v>0</v>
      </c>
      <c r="AK3" s="5">
        <f>IF('tolls 2015'!X5="n/a",0,'tolls 2015'!X5)*CPI_2015_to_2000</f>
        <v>0</v>
      </c>
      <c r="AL3" s="5">
        <f t="shared" ref="AL3:AL16" si="13">AK3</f>
        <v>0</v>
      </c>
      <c r="AM3" s="5">
        <f t="shared" ref="AM3:AM16" si="14">AK3</f>
        <v>0</v>
      </c>
      <c r="AN3" s="5">
        <f t="shared" ref="AN3:AN16" si="15">AK3</f>
        <v>0</v>
      </c>
      <c r="AO3" s="5">
        <f t="shared" ref="AO3:AO16" si="16">AK3</f>
        <v>0</v>
      </c>
      <c r="AP3" s="1">
        <v>1</v>
      </c>
    </row>
    <row r="4" spans="1:42" x14ac:dyDescent="0.2">
      <c r="A4" s="1" t="str">
        <f>'tolls 2015'!A6</f>
        <v>Benicia-Martinez Bridge GP</v>
      </c>
      <c r="B4" s="1">
        <f t="shared" si="0"/>
        <v>1001</v>
      </c>
      <c r="C4" s="1">
        <f>'tolls 2015'!C6</f>
        <v>1</v>
      </c>
      <c r="D4" s="1">
        <f>'tolls 2015'!D6</f>
        <v>0</v>
      </c>
      <c r="E4" s="1" t="s">
        <v>143</v>
      </c>
      <c r="F4" s="1">
        <f>'tolls 2015'!F6</f>
        <v>1</v>
      </c>
      <c r="G4" s="5">
        <f>IF('tolls 2015'!G6="n/a",0,'tolls 2015'!G6)*CPI_2015_to_2000</f>
        <v>3.4965034965034967</v>
      </c>
      <c r="H4" s="5">
        <f>IF('tolls 2015'!H6="n/a",0,'tolls 2015'!H6)*CPI_2015_to_2000</f>
        <v>3.4965034965034967</v>
      </c>
      <c r="I4" s="5">
        <f>IF('tolls 2015'!I6="n/a",0,'tolls 2015'!I6)*CPI_2015_to_2000</f>
        <v>3.4965034965034967</v>
      </c>
      <c r="J4" s="5">
        <f>IF('tolls 2015'!J6="n/a",0,'tolls 2015'!J6)*CPI_2015_to_2000</f>
        <v>3.4965034965034967</v>
      </c>
      <c r="K4" s="5">
        <f>IF('tolls 2015'!K6="n/a",0,'tolls 2015'!K6)*CPI_2015_to_2000</f>
        <v>3.4965034965034967</v>
      </c>
      <c r="L4" s="5">
        <f>IF('tolls 2015'!L6="n/a",0,'tolls 2015'!L6)*CPI_2015_to_2000</f>
        <v>3.4965034965034967</v>
      </c>
      <c r="M4" s="5">
        <f>IF('tolls 2015'!M6="n/a",0,'tolls 2015'!M6)*CPI_2015_to_2000</f>
        <v>3.4965034965034967</v>
      </c>
      <c r="N4" s="5">
        <f>IF('tolls 2015'!N6="n/a",0,'tolls 2015'!N6)*CPI_2015_to_2000</f>
        <v>3.4965034965034967</v>
      </c>
      <c r="O4" s="5">
        <f>IF('tolls 2015'!O6="n/a",0,'tolls 2015'!O6)*CPI_2015_to_2000</f>
        <v>3.4965034965034967</v>
      </c>
      <c r="P4" s="5">
        <f>IF('tolls 2015'!P6="n/a",0,'tolls 2015'!P6)*CPI_2015_to_2000</f>
        <v>3.4965034965034967</v>
      </c>
      <c r="Q4" s="5">
        <f>IF('tolls 2015'!Q6="n/a",0,'tolls 2015'!Q6)*CPI_2015_to_2000</f>
        <v>3.4965034965034967</v>
      </c>
      <c r="R4" s="5">
        <f>IF('tolls 2015'!R6="n/a",0,'tolls 2015'!R6)*CPI_2015_to_2000</f>
        <v>3.4965034965034967</v>
      </c>
      <c r="S4" s="5">
        <f>IF('tolls 2015'!S6="n/a",0,'tolls 2015'!S6)*CPI_2015_to_2000</f>
        <v>3.4965034965034967</v>
      </c>
      <c r="T4" s="5">
        <f>IF('tolls 2015'!T6="n/a",0,'tolls 2015'!T6)*CPI_2015_to_2000</f>
        <v>3.4965034965034967</v>
      </c>
      <c r="U4" s="5">
        <f>IF('tolls 2015'!U6="n/a",0,'tolls 2015'!U6)*CPI_2015_to_2000</f>
        <v>3.4965034965034967</v>
      </c>
      <c r="V4" s="5">
        <f>IF('tolls 2015'!G6="n/a",0,'tolls 2015'!G6)</f>
        <v>5</v>
      </c>
      <c r="W4" s="5">
        <f t="shared" si="1"/>
        <v>5</v>
      </c>
      <c r="X4" s="5">
        <f t="shared" si="2"/>
        <v>5</v>
      </c>
      <c r="Y4" s="5">
        <f t="shared" si="3"/>
        <v>5</v>
      </c>
      <c r="Z4" s="5">
        <f t="shared" si="4"/>
        <v>5</v>
      </c>
      <c r="AA4" s="5">
        <f>IF('tolls 2015'!G6="n/a",0,'tolls 2015'!G6)*CPI_2015_to_2000</f>
        <v>3.4965034965034967</v>
      </c>
      <c r="AB4" s="5">
        <f t="shared" si="5"/>
        <v>3.4965034965034967</v>
      </c>
      <c r="AC4" s="5">
        <f t="shared" si="6"/>
        <v>3.4965034965034967</v>
      </c>
      <c r="AD4" s="5">
        <f t="shared" si="7"/>
        <v>3.4965034965034967</v>
      </c>
      <c r="AE4" s="5">
        <f t="shared" si="8"/>
        <v>3.4965034965034967</v>
      </c>
      <c r="AF4" s="5">
        <f>IF('tolls 2015'!V6="n/a",0,'tolls 2015'!V6)*CPI_2015_to_2000</f>
        <v>10.48951048951049</v>
      </c>
      <c r="AG4" s="5">
        <f t="shared" si="9"/>
        <v>10.48951048951049</v>
      </c>
      <c r="AH4" s="5">
        <f t="shared" si="10"/>
        <v>10.48951048951049</v>
      </c>
      <c r="AI4" s="5">
        <f t="shared" si="11"/>
        <v>10.48951048951049</v>
      </c>
      <c r="AJ4" s="5">
        <f t="shared" si="12"/>
        <v>10.48951048951049</v>
      </c>
      <c r="AK4" s="5">
        <f>IF('tolls 2015'!X6="n/a",0,'tolls 2015'!X6)*CPI_2015_to_2000</f>
        <v>17.482517482517483</v>
      </c>
      <c r="AL4" s="5">
        <f t="shared" si="13"/>
        <v>17.482517482517483</v>
      </c>
      <c r="AM4" s="5">
        <f t="shared" si="14"/>
        <v>17.482517482517483</v>
      </c>
      <c r="AN4" s="5">
        <f t="shared" si="15"/>
        <v>17.482517482517483</v>
      </c>
      <c r="AO4" s="5">
        <f t="shared" si="16"/>
        <v>17.482517482517483</v>
      </c>
      <c r="AP4" s="1">
        <v>1</v>
      </c>
    </row>
    <row r="5" spans="1:42" x14ac:dyDescent="0.2">
      <c r="A5" s="1" t="str">
        <f>'tolls 2015'!A7</f>
        <v>Benicia-Martinez Bridge HOV</v>
      </c>
      <c r="B5" s="1">
        <f t="shared" si="0"/>
        <v>1003</v>
      </c>
      <c r="C5" s="1">
        <f>'tolls 2015'!C7</f>
        <v>1</v>
      </c>
      <c r="D5" s="1">
        <f>'tolls 2015'!D7</f>
        <v>0</v>
      </c>
      <c r="E5" s="1" t="s">
        <v>143</v>
      </c>
      <c r="F5" s="1">
        <f>'tolls 2015'!F7</f>
        <v>3</v>
      </c>
      <c r="G5" s="5">
        <f>IF('tolls 2015'!G7="n/a",0,'tolls 2015'!G7)*CPI_2015_to_2000</f>
        <v>3.4965034965034967</v>
      </c>
      <c r="H5" s="5">
        <f>IF('tolls 2015'!H7="n/a",0,'tolls 2015'!H7)*CPI_2015_to_2000</f>
        <v>3.4965034965034967</v>
      </c>
      <c r="I5" s="5">
        <f>IF('tolls 2015'!I7="n/a",0,'tolls 2015'!I7)*CPI_2015_to_2000</f>
        <v>3.4965034965034967</v>
      </c>
      <c r="J5" s="5">
        <f>IF('tolls 2015'!J7="n/a",0,'tolls 2015'!J7)*CPI_2015_to_2000</f>
        <v>3.4965034965034967</v>
      </c>
      <c r="K5" s="5">
        <f>IF('tolls 2015'!K7="n/a",0,'tolls 2015'!K7)*CPI_2015_to_2000</f>
        <v>3.4965034965034967</v>
      </c>
      <c r="L5" s="5">
        <f>IF('tolls 2015'!L7="n/a",0,'tolls 2015'!L7)*CPI_2015_to_2000</f>
        <v>3.4965034965034967</v>
      </c>
      <c r="M5" s="5">
        <f>IF('tolls 2015'!M7="n/a",0,'tolls 2015'!M7)*CPI_2015_to_2000</f>
        <v>3.4965034965034967</v>
      </c>
      <c r="N5" s="5">
        <f>IF('tolls 2015'!N7="n/a",0,'tolls 2015'!N7)*CPI_2015_to_2000</f>
        <v>3.4965034965034967</v>
      </c>
      <c r="O5" s="5">
        <f>IF('tolls 2015'!O7="n/a",0,'tolls 2015'!O7)*CPI_2015_to_2000</f>
        <v>3.4965034965034967</v>
      </c>
      <c r="P5" s="5">
        <f>IF('tolls 2015'!P7="n/a",0,'tolls 2015'!P7)*CPI_2015_to_2000</f>
        <v>3.4965034965034967</v>
      </c>
      <c r="Q5" s="5">
        <f>IF('tolls 2015'!Q7="n/a",0,'tolls 2015'!Q7)*CPI_2015_to_2000</f>
        <v>3.4965034965034967</v>
      </c>
      <c r="R5" s="5">
        <f>IF('tolls 2015'!R7="n/a",0,'tolls 2015'!R7)*CPI_2015_to_2000</f>
        <v>1.7482517482517483</v>
      </c>
      <c r="S5" s="5">
        <f>IF('tolls 2015'!S7="n/a",0,'tolls 2015'!S7)*CPI_2015_to_2000</f>
        <v>3.4965034965034967</v>
      </c>
      <c r="T5" s="5">
        <f>IF('tolls 2015'!T7="n/a",0,'tolls 2015'!T7)*CPI_2015_to_2000</f>
        <v>1.7482517482517483</v>
      </c>
      <c r="U5" s="5">
        <f>IF('tolls 2015'!U7="n/a",0,'tolls 2015'!U7)*CPI_2015_to_2000</f>
        <v>3.4965034965034967</v>
      </c>
      <c r="V5" s="5">
        <f>IF('tolls 2015'!G7="n/a",0,'tolls 2015'!G7)</f>
        <v>5</v>
      </c>
      <c r="W5" s="5">
        <f t="shared" si="1"/>
        <v>5</v>
      </c>
      <c r="X5" s="5">
        <f t="shared" si="2"/>
        <v>5</v>
      </c>
      <c r="Y5" s="5">
        <f t="shared" si="3"/>
        <v>5</v>
      </c>
      <c r="Z5" s="5">
        <f t="shared" si="4"/>
        <v>5</v>
      </c>
      <c r="AA5" s="5">
        <f>IF('tolls 2015'!G7="n/a",0,'tolls 2015'!G7)*CPI_2015_to_2000</f>
        <v>3.4965034965034967</v>
      </c>
      <c r="AB5" s="5">
        <f t="shared" si="5"/>
        <v>3.4965034965034967</v>
      </c>
      <c r="AC5" s="5">
        <f t="shared" si="6"/>
        <v>3.4965034965034967</v>
      </c>
      <c r="AD5" s="5">
        <f t="shared" si="7"/>
        <v>3.4965034965034967</v>
      </c>
      <c r="AE5" s="5">
        <f t="shared" si="8"/>
        <v>3.4965034965034967</v>
      </c>
      <c r="AF5" s="5">
        <f>IF('tolls 2015'!V7="n/a",0,'tolls 2015'!V7)*CPI_2015_to_2000</f>
        <v>0</v>
      </c>
      <c r="AG5" s="5">
        <f t="shared" si="9"/>
        <v>0</v>
      </c>
      <c r="AH5" s="5">
        <f t="shared" si="10"/>
        <v>0</v>
      </c>
      <c r="AI5" s="5">
        <f t="shared" si="11"/>
        <v>0</v>
      </c>
      <c r="AJ5" s="5">
        <f t="shared" si="12"/>
        <v>0</v>
      </c>
      <c r="AK5" s="5">
        <f>IF('tolls 2015'!X7="n/a",0,'tolls 2015'!X7)*CPI_2015_to_2000</f>
        <v>0</v>
      </c>
      <c r="AL5" s="5">
        <f t="shared" si="13"/>
        <v>0</v>
      </c>
      <c r="AM5" s="5">
        <f t="shared" si="14"/>
        <v>0</v>
      </c>
      <c r="AN5" s="5">
        <f t="shared" si="15"/>
        <v>0</v>
      </c>
      <c r="AO5" s="5">
        <f t="shared" si="16"/>
        <v>0</v>
      </c>
      <c r="AP5" s="1">
        <v>1</v>
      </c>
    </row>
    <row r="6" spans="1:42" x14ac:dyDescent="0.2">
      <c r="A6" s="1" t="str">
        <f>'tolls 2015'!A8</f>
        <v>Antioch Bridge GP</v>
      </c>
      <c r="B6" s="1">
        <f t="shared" si="0"/>
        <v>8001</v>
      </c>
      <c r="C6" s="1">
        <f>'tolls 2015'!C8</f>
        <v>8</v>
      </c>
      <c r="D6" s="1">
        <f>'tolls 2015'!D8</f>
        <v>0</v>
      </c>
      <c r="E6" s="1" t="s">
        <v>143</v>
      </c>
      <c r="F6" s="1">
        <f>'tolls 2015'!F8</f>
        <v>1</v>
      </c>
      <c r="G6" s="5">
        <f>IF('tolls 2015'!G8="n/a",0,'tolls 2015'!G8)*CPI_2015_to_2000</f>
        <v>3.4965034965034967</v>
      </c>
      <c r="H6" s="5">
        <f>IF('tolls 2015'!H8="n/a",0,'tolls 2015'!H8)*CPI_2015_to_2000</f>
        <v>3.4965034965034967</v>
      </c>
      <c r="I6" s="5">
        <f>IF('tolls 2015'!I8="n/a",0,'tolls 2015'!I8)*CPI_2015_to_2000</f>
        <v>3.4965034965034967</v>
      </c>
      <c r="J6" s="5">
        <f>IF('tolls 2015'!J8="n/a",0,'tolls 2015'!J8)*CPI_2015_to_2000</f>
        <v>3.4965034965034967</v>
      </c>
      <c r="K6" s="5">
        <f>IF('tolls 2015'!K8="n/a",0,'tolls 2015'!K8)*CPI_2015_to_2000</f>
        <v>3.4965034965034967</v>
      </c>
      <c r="L6" s="5">
        <f>IF('tolls 2015'!L8="n/a",0,'tolls 2015'!L8)*CPI_2015_to_2000</f>
        <v>3.4965034965034967</v>
      </c>
      <c r="M6" s="5">
        <f>IF('tolls 2015'!M8="n/a",0,'tolls 2015'!M8)*CPI_2015_to_2000</f>
        <v>3.4965034965034967</v>
      </c>
      <c r="N6" s="5">
        <f>IF('tolls 2015'!N8="n/a",0,'tolls 2015'!N8)*CPI_2015_to_2000</f>
        <v>3.4965034965034967</v>
      </c>
      <c r="O6" s="5">
        <f>IF('tolls 2015'!O8="n/a",0,'tolls 2015'!O8)*CPI_2015_to_2000</f>
        <v>3.4965034965034967</v>
      </c>
      <c r="P6" s="5">
        <f>IF('tolls 2015'!P8="n/a",0,'tolls 2015'!P8)*CPI_2015_to_2000</f>
        <v>3.4965034965034967</v>
      </c>
      <c r="Q6" s="5">
        <f>IF('tolls 2015'!Q8="n/a",0,'tolls 2015'!Q8)*CPI_2015_to_2000</f>
        <v>3.4965034965034967</v>
      </c>
      <c r="R6" s="5">
        <f>IF('tolls 2015'!R8="n/a",0,'tolls 2015'!R8)*CPI_2015_to_2000</f>
        <v>3.4965034965034967</v>
      </c>
      <c r="S6" s="5">
        <f>IF('tolls 2015'!S8="n/a",0,'tolls 2015'!S8)*CPI_2015_to_2000</f>
        <v>3.4965034965034967</v>
      </c>
      <c r="T6" s="5">
        <f>IF('tolls 2015'!T8="n/a",0,'tolls 2015'!T8)*CPI_2015_to_2000</f>
        <v>3.4965034965034967</v>
      </c>
      <c r="U6" s="5">
        <f>IF('tolls 2015'!U8="n/a",0,'tolls 2015'!U8)*CPI_2015_to_2000</f>
        <v>3.4965034965034967</v>
      </c>
      <c r="V6" s="5">
        <f>IF('tolls 2015'!G8="n/a",0,'tolls 2015'!G8)</f>
        <v>5</v>
      </c>
      <c r="W6" s="5">
        <f t="shared" si="1"/>
        <v>5</v>
      </c>
      <c r="X6" s="5">
        <f t="shared" si="2"/>
        <v>5</v>
      </c>
      <c r="Y6" s="5">
        <f t="shared" si="3"/>
        <v>5</v>
      </c>
      <c r="Z6" s="5">
        <f t="shared" si="4"/>
        <v>5</v>
      </c>
      <c r="AA6" s="5">
        <f>IF('tolls 2015'!G8="n/a",0,'tolls 2015'!G8)*CPI_2015_to_2000</f>
        <v>3.4965034965034967</v>
      </c>
      <c r="AB6" s="5">
        <f t="shared" si="5"/>
        <v>3.4965034965034967</v>
      </c>
      <c r="AC6" s="5">
        <f t="shared" si="6"/>
        <v>3.4965034965034967</v>
      </c>
      <c r="AD6" s="5">
        <f t="shared" si="7"/>
        <v>3.4965034965034967</v>
      </c>
      <c r="AE6" s="5">
        <f t="shared" si="8"/>
        <v>3.4965034965034967</v>
      </c>
      <c r="AF6" s="5">
        <f>IF('tolls 2015'!V8="n/a",0,'tolls 2015'!V8)*CPI_2015_to_2000</f>
        <v>4.1958041958041967</v>
      </c>
      <c r="AG6" s="5">
        <f t="shared" si="9"/>
        <v>4.1958041958041967</v>
      </c>
      <c r="AH6" s="5">
        <f t="shared" si="10"/>
        <v>4.1958041958041967</v>
      </c>
      <c r="AI6" s="5">
        <f t="shared" si="11"/>
        <v>4.1958041958041967</v>
      </c>
      <c r="AJ6" s="5">
        <f t="shared" si="12"/>
        <v>4.1958041958041967</v>
      </c>
      <c r="AK6" s="5">
        <f>IF('tolls 2015'!X8="n/a",0,'tolls 2015'!X8)*CPI_2015_to_2000</f>
        <v>7.8671328671328684</v>
      </c>
      <c r="AL6" s="5">
        <f t="shared" si="13"/>
        <v>7.8671328671328684</v>
      </c>
      <c r="AM6" s="5">
        <f t="shared" si="14"/>
        <v>7.8671328671328684</v>
      </c>
      <c r="AN6" s="5">
        <f t="shared" si="15"/>
        <v>7.8671328671328684</v>
      </c>
      <c r="AO6" s="5">
        <f t="shared" si="16"/>
        <v>7.8671328671328684</v>
      </c>
      <c r="AP6" s="1">
        <v>1</v>
      </c>
    </row>
    <row r="7" spans="1:42" x14ac:dyDescent="0.2">
      <c r="A7" s="1" t="str">
        <f>'tolls 2015'!A9</f>
        <v>Antioch Bridge HOV</v>
      </c>
      <c r="B7" s="1">
        <f t="shared" si="0"/>
        <v>8003</v>
      </c>
      <c r="C7" s="1">
        <f>'tolls 2015'!C9</f>
        <v>8</v>
      </c>
      <c r="D7" s="1">
        <f>'tolls 2015'!D9</f>
        <v>0</v>
      </c>
      <c r="E7" s="1" t="s">
        <v>143</v>
      </c>
      <c r="F7" s="1">
        <f>'tolls 2015'!F9</f>
        <v>3</v>
      </c>
      <c r="G7" s="5">
        <f>IF('tolls 2015'!G9="n/a",0,'tolls 2015'!G9)*CPI_2015_to_2000</f>
        <v>3.4965034965034967</v>
      </c>
      <c r="H7" s="5">
        <f>IF('tolls 2015'!H9="n/a",0,'tolls 2015'!H9)*CPI_2015_to_2000</f>
        <v>3.4965034965034967</v>
      </c>
      <c r="I7" s="5">
        <f>IF('tolls 2015'!I9="n/a",0,'tolls 2015'!I9)*CPI_2015_to_2000</f>
        <v>3.4965034965034967</v>
      </c>
      <c r="J7" s="5">
        <f>IF('tolls 2015'!J9="n/a",0,'tolls 2015'!J9)*CPI_2015_to_2000</f>
        <v>3.4965034965034967</v>
      </c>
      <c r="K7" s="5">
        <f>IF('tolls 2015'!K9="n/a",0,'tolls 2015'!K9)*CPI_2015_to_2000</f>
        <v>3.4965034965034967</v>
      </c>
      <c r="L7" s="5">
        <f>IF('tolls 2015'!L9="n/a",0,'tolls 2015'!L9)*CPI_2015_to_2000</f>
        <v>3.4965034965034967</v>
      </c>
      <c r="M7" s="5">
        <f>IF('tolls 2015'!M9="n/a",0,'tolls 2015'!M9)*CPI_2015_to_2000</f>
        <v>3.4965034965034967</v>
      </c>
      <c r="N7" s="5">
        <f>IF('tolls 2015'!N9="n/a",0,'tolls 2015'!N9)*CPI_2015_to_2000</f>
        <v>3.4965034965034967</v>
      </c>
      <c r="O7" s="5">
        <f>IF('tolls 2015'!O9="n/a",0,'tolls 2015'!O9)*CPI_2015_to_2000</f>
        <v>3.4965034965034967</v>
      </c>
      <c r="P7" s="5">
        <f>IF('tolls 2015'!P9="n/a",0,'tolls 2015'!P9)*CPI_2015_to_2000</f>
        <v>3.4965034965034967</v>
      </c>
      <c r="Q7" s="5">
        <f>IF('tolls 2015'!Q9="n/a",0,'tolls 2015'!Q9)*CPI_2015_to_2000</f>
        <v>3.4965034965034967</v>
      </c>
      <c r="R7" s="5">
        <f>IF('tolls 2015'!R9="n/a",0,'tolls 2015'!R9)*CPI_2015_to_2000</f>
        <v>1.7482517482517483</v>
      </c>
      <c r="S7" s="5">
        <f>IF('tolls 2015'!S9="n/a",0,'tolls 2015'!S9)*CPI_2015_to_2000</f>
        <v>3.4965034965034967</v>
      </c>
      <c r="T7" s="5">
        <f>IF('tolls 2015'!T9="n/a",0,'tolls 2015'!T9)*CPI_2015_to_2000</f>
        <v>1.7482517482517483</v>
      </c>
      <c r="U7" s="5">
        <f>IF('tolls 2015'!U9="n/a",0,'tolls 2015'!U9)*CPI_2015_to_2000</f>
        <v>3.4965034965034967</v>
      </c>
      <c r="V7" s="5">
        <f>IF('tolls 2015'!G9="n/a",0,'tolls 2015'!G9)</f>
        <v>5</v>
      </c>
      <c r="W7" s="5">
        <f t="shared" si="1"/>
        <v>5</v>
      </c>
      <c r="X7" s="5">
        <f t="shared" si="2"/>
        <v>5</v>
      </c>
      <c r="Y7" s="5">
        <f t="shared" si="3"/>
        <v>5</v>
      </c>
      <c r="Z7" s="5">
        <f t="shared" si="4"/>
        <v>5</v>
      </c>
      <c r="AA7" s="5">
        <f>IF('tolls 2015'!G9="n/a",0,'tolls 2015'!G9)*CPI_2015_to_2000</f>
        <v>3.4965034965034967</v>
      </c>
      <c r="AB7" s="5">
        <f t="shared" si="5"/>
        <v>3.4965034965034967</v>
      </c>
      <c r="AC7" s="5">
        <f t="shared" si="6"/>
        <v>3.4965034965034967</v>
      </c>
      <c r="AD7" s="5">
        <f t="shared" si="7"/>
        <v>3.4965034965034967</v>
      </c>
      <c r="AE7" s="5">
        <f t="shared" si="8"/>
        <v>3.4965034965034967</v>
      </c>
      <c r="AF7" s="5">
        <f>IF('tolls 2015'!V9="n/a",0,'tolls 2015'!V9)*CPI_2015_to_2000</f>
        <v>0</v>
      </c>
      <c r="AG7" s="5">
        <f t="shared" si="9"/>
        <v>0</v>
      </c>
      <c r="AH7" s="5">
        <f t="shared" si="10"/>
        <v>0</v>
      </c>
      <c r="AI7" s="5">
        <f t="shared" si="11"/>
        <v>0</v>
      </c>
      <c r="AJ7" s="5">
        <f t="shared" si="12"/>
        <v>0</v>
      </c>
      <c r="AK7" s="5">
        <f>IF('tolls 2015'!X9="n/a",0,'tolls 2015'!X9)*CPI_2015_to_2000</f>
        <v>0</v>
      </c>
      <c r="AL7" s="5">
        <f t="shared" si="13"/>
        <v>0</v>
      </c>
      <c r="AM7" s="5">
        <f t="shared" si="14"/>
        <v>0</v>
      </c>
      <c r="AN7" s="5">
        <f t="shared" si="15"/>
        <v>0</v>
      </c>
      <c r="AO7" s="5">
        <f t="shared" si="16"/>
        <v>0</v>
      </c>
      <c r="AP7" s="1">
        <v>1</v>
      </c>
    </row>
    <row r="8" spans="1:42" x14ac:dyDescent="0.2">
      <c r="A8" s="1" t="str">
        <f>'tolls 2015'!A10</f>
        <v>Richmond-San Rafael Bridge GP</v>
      </c>
      <c r="B8" s="1">
        <f t="shared" si="0"/>
        <v>3001</v>
      </c>
      <c r="C8" s="1">
        <f>'tolls 2015'!C10</f>
        <v>3</v>
      </c>
      <c r="D8" s="1">
        <f>'tolls 2015'!D10</f>
        <v>0</v>
      </c>
      <c r="E8" s="1" t="s">
        <v>143</v>
      </c>
      <c r="F8" s="1">
        <f>'tolls 2015'!F10</f>
        <v>1</v>
      </c>
      <c r="G8" s="5">
        <f>IF('tolls 2015'!G10="n/a",0,'tolls 2015'!G10)*CPI_2015_to_2000</f>
        <v>3.4965034965034967</v>
      </c>
      <c r="H8" s="5">
        <f>IF('tolls 2015'!H10="n/a",0,'tolls 2015'!H10)*CPI_2015_to_2000</f>
        <v>3.4965034965034967</v>
      </c>
      <c r="I8" s="5">
        <f>IF('tolls 2015'!I10="n/a",0,'tolls 2015'!I10)*CPI_2015_to_2000</f>
        <v>3.4965034965034967</v>
      </c>
      <c r="J8" s="5">
        <f>IF('tolls 2015'!J10="n/a",0,'tolls 2015'!J10)*CPI_2015_to_2000</f>
        <v>3.4965034965034967</v>
      </c>
      <c r="K8" s="5">
        <f>IF('tolls 2015'!K10="n/a",0,'tolls 2015'!K10)*CPI_2015_to_2000</f>
        <v>3.4965034965034967</v>
      </c>
      <c r="L8" s="5">
        <f>IF('tolls 2015'!L10="n/a",0,'tolls 2015'!L10)*CPI_2015_to_2000</f>
        <v>3.4965034965034967</v>
      </c>
      <c r="M8" s="5">
        <f>IF('tolls 2015'!M10="n/a",0,'tolls 2015'!M10)*CPI_2015_to_2000</f>
        <v>3.4965034965034967</v>
      </c>
      <c r="N8" s="5">
        <f>IF('tolls 2015'!N10="n/a",0,'tolls 2015'!N10)*CPI_2015_to_2000</f>
        <v>3.4965034965034967</v>
      </c>
      <c r="O8" s="5">
        <f>IF('tolls 2015'!O10="n/a",0,'tolls 2015'!O10)*CPI_2015_to_2000</f>
        <v>3.4965034965034967</v>
      </c>
      <c r="P8" s="5">
        <f>IF('tolls 2015'!P10="n/a",0,'tolls 2015'!P10)*CPI_2015_to_2000</f>
        <v>3.4965034965034967</v>
      </c>
      <c r="Q8" s="5">
        <f>IF('tolls 2015'!Q10="n/a",0,'tolls 2015'!Q10)*CPI_2015_to_2000</f>
        <v>3.4965034965034967</v>
      </c>
      <c r="R8" s="5">
        <f>IF('tolls 2015'!R10="n/a",0,'tolls 2015'!R10)*CPI_2015_to_2000</f>
        <v>3.4965034965034967</v>
      </c>
      <c r="S8" s="5">
        <f>IF('tolls 2015'!S10="n/a",0,'tolls 2015'!S10)*CPI_2015_to_2000</f>
        <v>3.4965034965034967</v>
      </c>
      <c r="T8" s="5">
        <f>IF('tolls 2015'!T10="n/a",0,'tolls 2015'!T10)*CPI_2015_to_2000</f>
        <v>3.4965034965034967</v>
      </c>
      <c r="U8" s="5">
        <f>IF('tolls 2015'!U10="n/a",0,'tolls 2015'!U10)*CPI_2015_to_2000</f>
        <v>3.4965034965034967</v>
      </c>
      <c r="V8" s="5">
        <f>IF('tolls 2015'!G10="n/a",0,'tolls 2015'!G10)</f>
        <v>5</v>
      </c>
      <c r="W8" s="5">
        <f t="shared" si="1"/>
        <v>5</v>
      </c>
      <c r="X8" s="5">
        <f t="shared" si="2"/>
        <v>5</v>
      </c>
      <c r="Y8" s="5">
        <f t="shared" si="3"/>
        <v>5</v>
      </c>
      <c r="Z8" s="5">
        <f t="shared" si="4"/>
        <v>5</v>
      </c>
      <c r="AA8" s="5">
        <f>IF('tolls 2015'!G10="n/a",0,'tolls 2015'!G10)*CPI_2015_to_2000</f>
        <v>3.4965034965034967</v>
      </c>
      <c r="AB8" s="5">
        <f t="shared" si="5"/>
        <v>3.4965034965034967</v>
      </c>
      <c r="AC8" s="5">
        <f t="shared" si="6"/>
        <v>3.4965034965034967</v>
      </c>
      <c r="AD8" s="5">
        <f t="shared" si="7"/>
        <v>3.4965034965034967</v>
      </c>
      <c r="AE8" s="5">
        <f t="shared" si="8"/>
        <v>3.4965034965034967</v>
      </c>
      <c r="AF8" s="5">
        <f>IF('tolls 2015'!V10="n/a",0,'tolls 2015'!V10)*CPI_2015_to_2000</f>
        <v>10.48951048951049</v>
      </c>
      <c r="AG8" s="5">
        <f t="shared" si="9"/>
        <v>10.48951048951049</v>
      </c>
      <c r="AH8" s="5">
        <f t="shared" si="10"/>
        <v>10.48951048951049</v>
      </c>
      <c r="AI8" s="5">
        <f t="shared" si="11"/>
        <v>10.48951048951049</v>
      </c>
      <c r="AJ8" s="5">
        <f t="shared" si="12"/>
        <v>10.48951048951049</v>
      </c>
      <c r="AK8" s="5">
        <f>IF('tolls 2015'!X10="n/a",0,'tolls 2015'!X10)*CPI_2015_to_2000</f>
        <v>17.482517482517483</v>
      </c>
      <c r="AL8" s="5">
        <f t="shared" si="13"/>
        <v>17.482517482517483</v>
      </c>
      <c r="AM8" s="5">
        <f t="shared" si="14"/>
        <v>17.482517482517483</v>
      </c>
      <c r="AN8" s="5">
        <f t="shared" si="15"/>
        <v>17.482517482517483</v>
      </c>
      <c r="AO8" s="5">
        <f t="shared" si="16"/>
        <v>17.482517482517483</v>
      </c>
      <c r="AP8" s="1">
        <v>1</v>
      </c>
    </row>
    <row r="9" spans="1:42" x14ac:dyDescent="0.2">
      <c r="A9" s="1" t="str">
        <f>'tolls 2015'!A11</f>
        <v>Richmond-San Rafael Bridge HOV</v>
      </c>
      <c r="B9" s="1">
        <f t="shared" si="0"/>
        <v>3003</v>
      </c>
      <c r="C9" s="1">
        <f>'tolls 2015'!C11</f>
        <v>3</v>
      </c>
      <c r="D9" s="1">
        <f>'tolls 2015'!D11</f>
        <v>0</v>
      </c>
      <c r="E9" s="1" t="s">
        <v>143</v>
      </c>
      <c r="F9" s="1">
        <f>'tolls 2015'!F11</f>
        <v>3</v>
      </c>
      <c r="G9" s="5">
        <f>IF('tolls 2015'!G11="n/a",0,'tolls 2015'!G11)*CPI_2015_to_2000</f>
        <v>3.4965034965034967</v>
      </c>
      <c r="H9" s="5">
        <f>IF('tolls 2015'!H11="n/a",0,'tolls 2015'!H11)*CPI_2015_to_2000</f>
        <v>3.4965034965034967</v>
      </c>
      <c r="I9" s="5">
        <f>IF('tolls 2015'!I11="n/a",0,'tolls 2015'!I11)*CPI_2015_to_2000</f>
        <v>3.4965034965034967</v>
      </c>
      <c r="J9" s="5">
        <f>IF('tolls 2015'!J11="n/a",0,'tolls 2015'!J11)*CPI_2015_to_2000</f>
        <v>3.4965034965034967</v>
      </c>
      <c r="K9" s="5">
        <f>IF('tolls 2015'!K11="n/a",0,'tolls 2015'!K11)*CPI_2015_to_2000</f>
        <v>3.4965034965034967</v>
      </c>
      <c r="L9" s="5">
        <f>IF('tolls 2015'!L11="n/a",0,'tolls 2015'!L11)*CPI_2015_to_2000</f>
        <v>3.4965034965034967</v>
      </c>
      <c r="M9" s="5">
        <f>IF('tolls 2015'!M11="n/a",0,'tolls 2015'!M11)*CPI_2015_to_2000</f>
        <v>3.4965034965034967</v>
      </c>
      <c r="N9" s="5">
        <f>IF('tolls 2015'!N11="n/a",0,'tolls 2015'!N11)*CPI_2015_to_2000</f>
        <v>3.4965034965034967</v>
      </c>
      <c r="O9" s="5">
        <f>IF('tolls 2015'!O11="n/a",0,'tolls 2015'!O11)*CPI_2015_to_2000</f>
        <v>3.4965034965034967</v>
      </c>
      <c r="P9" s="5">
        <f>IF('tolls 2015'!P11="n/a",0,'tolls 2015'!P11)*CPI_2015_to_2000</f>
        <v>3.4965034965034967</v>
      </c>
      <c r="Q9" s="5">
        <f>IF('tolls 2015'!Q11="n/a",0,'tolls 2015'!Q11)*CPI_2015_to_2000</f>
        <v>3.4965034965034967</v>
      </c>
      <c r="R9" s="5">
        <f>IF('tolls 2015'!R11="n/a",0,'tolls 2015'!R11)*CPI_2015_to_2000</f>
        <v>1.7482517482517483</v>
      </c>
      <c r="S9" s="5">
        <f>IF('tolls 2015'!S11="n/a",0,'tolls 2015'!S11)*CPI_2015_to_2000</f>
        <v>3.4965034965034967</v>
      </c>
      <c r="T9" s="5">
        <f>IF('tolls 2015'!T11="n/a",0,'tolls 2015'!T11)*CPI_2015_to_2000</f>
        <v>1.7482517482517483</v>
      </c>
      <c r="U9" s="5">
        <f>IF('tolls 2015'!U11="n/a",0,'tolls 2015'!U11)*CPI_2015_to_2000</f>
        <v>3.4965034965034967</v>
      </c>
      <c r="V9" s="5">
        <f>IF('tolls 2015'!G11="n/a",0,'tolls 2015'!G11)</f>
        <v>5</v>
      </c>
      <c r="W9" s="5">
        <f t="shared" si="1"/>
        <v>5</v>
      </c>
      <c r="X9" s="5">
        <f t="shared" si="2"/>
        <v>5</v>
      </c>
      <c r="Y9" s="5">
        <f t="shared" si="3"/>
        <v>5</v>
      </c>
      <c r="Z9" s="5">
        <f t="shared" si="4"/>
        <v>5</v>
      </c>
      <c r="AA9" s="5">
        <f>IF('tolls 2015'!G11="n/a",0,'tolls 2015'!G11)*CPI_2015_to_2000</f>
        <v>3.4965034965034967</v>
      </c>
      <c r="AB9" s="5">
        <f t="shared" si="5"/>
        <v>3.4965034965034967</v>
      </c>
      <c r="AC9" s="5">
        <f t="shared" si="6"/>
        <v>3.4965034965034967</v>
      </c>
      <c r="AD9" s="5">
        <f t="shared" si="7"/>
        <v>3.4965034965034967</v>
      </c>
      <c r="AE9" s="5">
        <f t="shared" si="8"/>
        <v>3.4965034965034967</v>
      </c>
      <c r="AF9" s="5">
        <f>IF('tolls 2015'!V11="n/a",0,'tolls 2015'!V11)*CPI_2015_to_2000</f>
        <v>0</v>
      </c>
      <c r="AG9" s="5">
        <f t="shared" si="9"/>
        <v>0</v>
      </c>
      <c r="AH9" s="5">
        <f t="shared" si="10"/>
        <v>0</v>
      </c>
      <c r="AI9" s="5">
        <f t="shared" si="11"/>
        <v>0</v>
      </c>
      <c r="AJ9" s="5">
        <f t="shared" si="12"/>
        <v>0</v>
      </c>
      <c r="AK9" s="5">
        <f>IF('tolls 2015'!X11="n/a",0,'tolls 2015'!X11)*CPI_2015_to_2000</f>
        <v>0</v>
      </c>
      <c r="AL9" s="5">
        <f t="shared" si="13"/>
        <v>0</v>
      </c>
      <c r="AM9" s="5">
        <f t="shared" si="14"/>
        <v>0</v>
      </c>
      <c r="AN9" s="5">
        <f t="shared" si="15"/>
        <v>0</v>
      </c>
      <c r="AO9" s="5">
        <f t="shared" si="16"/>
        <v>0</v>
      </c>
      <c r="AP9" s="1">
        <v>1</v>
      </c>
    </row>
    <row r="10" spans="1:42" x14ac:dyDescent="0.2">
      <c r="A10" s="1" t="str">
        <f>'tolls 2015'!A12</f>
        <v>San Francisco Bay Bridge GP</v>
      </c>
      <c r="B10" s="1">
        <f t="shared" si="0"/>
        <v>5001</v>
      </c>
      <c r="C10" s="1">
        <f>'tolls 2015'!C12</f>
        <v>5</v>
      </c>
      <c r="D10" s="1">
        <f>'tolls 2015'!D12</f>
        <v>0</v>
      </c>
      <c r="E10" s="1" t="s">
        <v>143</v>
      </c>
      <c r="F10" s="1">
        <f>'tolls 2015'!F12</f>
        <v>1</v>
      </c>
      <c r="G10" s="5">
        <f>IF('tolls 2015'!G12="n/a",0,'tolls 2015'!G12)*CPI_2015_to_2000</f>
        <v>2.7972027972027975</v>
      </c>
      <c r="H10" s="5">
        <f>IF('tolls 2015'!H12="n/a",0,'tolls 2015'!H12)*CPI_2015_to_2000</f>
        <v>4.1958041958041967</v>
      </c>
      <c r="I10" s="5">
        <f>IF('tolls 2015'!I12="n/a",0,'tolls 2015'!I12)*CPI_2015_to_2000</f>
        <v>2.7972027972027975</v>
      </c>
      <c r="J10" s="5">
        <f>IF('tolls 2015'!J12="n/a",0,'tolls 2015'!J12)*CPI_2015_to_2000</f>
        <v>4.1958041958041967</v>
      </c>
      <c r="K10" s="5">
        <f>IF('tolls 2015'!K12="n/a",0,'tolls 2015'!K12)*CPI_2015_to_2000</f>
        <v>2.7972027972027975</v>
      </c>
      <c r="L10" s="5">
        <f>IF('tolls 2015'!L12="n/a",0,'tolls 2015'!L12)*CPI_2015_to_2000</f>
        <v>2.7972027972027975</v>
      </c>
      <c r="M10" s="5">
        <f>IF('tolls 2015'!M12="n/a",0,'tolls 2015'!M12)*CPI_2015_to_2000</f>
        <v>4.1958041958041967</v>
      </c>
      <c r="N10" s="5">
        <f>IF('tolls 2015'!N12="n/a",0,'tolls 2015'!N12)*CPI_2015_to_2000</f>
        <v>2.7972027972027975</v>
      </c>
      <c r="O10" s="5">
        <f>IF('tolls 2015'!O12="n/a",0,'tolls 2015'!O12)*CPI_2015_to_2000</f>
        <v>4.1958041958041967</v>
      </c>
      <c r="P10" s="5">
        <f>IF('tolls 2015'!P12="n/a",0,'tolls 2015'!P12)*CPI_2015_to_2000</f>
        <v>2.7972027972027975</v>
      </c>
      <c r="Q10" s="5">
        <f>IF('tolls 2015'!Q12="n/a",0,'tolls 2015'!Q12)*CPI_2015_to_2000</f>
        <v>2.7972027972027975</v>
      </c>
      <c r="R10" s="5">
        <f>IF('tolls 2015'!R12="n/a",0,'tolls 2015'!R12)*CPI_2015_to_2000</f>
        <v>4.1958041958041967</v>
      </c>
      <c r="S10" s="5">
        <f>IF('tolls 2015'!S12="n/a",0,'tolls 2015'!S12)*CPI_2015_to_2000</f>
        <v>2.7972027972027975</v>
      </c>
      <c r="T10" s="5">
        <f>IF('tolls 2015'!T12="n/a",0,'tolls 2015'!T12)*CPI_2015_to_2000</f>
        <v>4.1958041958041967</v>
      </c>
      <c r="U10" s="5">
        <f>IF('tolls 2015'!U12="n/a",0,'tolls 2015'!U12)*CPI_2015_to_2000</f>
        <v>2.7972027972027975</v>
      </c>
      <c r="V10" s="5">
        <f>IF('tolls 2015'!G12="n/a",0,'tolls 2015'!G12)</f>
        <v>4</v>
      </c>
      <c r="W10" s="5">
        <f t="shared" si="1"/>
        <v>4</v>
      </c>
      <c r="X10" s="5">
        <f t="shared" si="2"/>
        <v>4</v>
      </c>
      <c r="Y10" s="5">
        <f t="shared" si="3"/>
        <v>4</v>
      </c>
      <c r="Z10" s="5">
        <f t="shared" si="4"/>
        <v>4</v>
      </c>
      <c r="AA10" s="5">
        <f>IF('tolls 2015'!G12="n/a",0,'tolls 2015'!G12)*CPI_2015_to_2000</f>
        <v>2.7972027972027975</v>
      </c>
      <c r="AB10" s="5">
        <f t="shared" si="5"/>
        <v>2.7972027972027975</v>
      </c>
      <c r="AC10" s="5">
        <f t="shared" si="6"/>
        <v>2.7972027972027975</v>
      </c>
      <c r="AD10" s="5">
        <f t="shared" si="7"/>
        <v>2.7972027972027975</v>
      </c>
      <c r="AE10" s="5">
        <f t="shared" si="8"/>
        <v>2.7972027972027975</v>
      </c>
      <c r="AF10" s="5">
        <f>IF('tolls 2015'!V12="n/a",0,'tolls 2015'!V12)*CPI_2015_to_2000</f>
        <v>4.1958041958041967</v>
      </c>
      <c r="AG10" s="5">
        <f t="shared" si="9"/>
        <v>4.1958041958041967</v>
      </c>
      <c r="AH10" s="5">
        <f t="shared" si="10"/>
        <v>4.1958041958041967</v>
      </c>
      <c r="AI10" s="5">
        <f t="shared" si="11"/>
        <v>4.1958041958041967</v>
      </c>
      <c r="AJ10" s="5">
        <f t="shared" si="12"/>
        <v>4.1958041958041967</v>
      </c>
      <c r="AK10" s="5">
        <f>IF('tolls 2015'!X12="n/a",0,'tolls 2015'!X12)*CPI_2015_to_2000</f>
        <v>7.8671328671328684</v>
      </c>
      <c r="AL10" s="5">
        <f t="shared" si="13"/>
        <v>7.8671328671328684</v>
      </c>
      <c r="AM10" s="5">
        <f t="shared" si="14"/>
        <v>7.8671328671328684</v>
      </c>
      <c r="AN10" s="5">
        <f t="shared" si="15"/>
        <v>7.8671328671328684</v>
      </c>
      <c r="AO10" s="5">
        <f t="shared" si="16"/>
        <v>7.8671328671328684</v>
      </c>
      <c r="AP10" s="1">
        <v>1</v>
      </c>
    </row>
    <row r="11" spans="1:42" x14ac:dyDescent="0.2">
      <c r="A11" s="1" t="str">
        <f>'tolls 2015'!A13</f>
        <v>San Francisco Bay Bridge HOV</v>
      </c>
      <c r="B11" s="1">
        <f t="shared" si="0"/>
        <v>5003</v>
      </c>
      <c r="C11" s="1">
        <f>'tolls 2015'!C13</f>
        <v>5</v>
      </c>
      <c r="D11" s="1">
        <f>'tolls 2015'!D13</f>
        <v>0</v>
      </c>
      <c r="E11" s="1" t="s">
        <v>143</v>
      </c>
      <c r="F11" s="1">
        <f>'tolls 2015'!F13</f>
        <v>3</v>
      </c>
      <c r="G11" s="5">
        <f>IF('tolls 2015'!G13="n/a",0,'tolls 2015'!G13)*CPI_2015_to_2000</f>
        <v>2.7972027972027975</v>
      </c>
      <c r="H11" s="5">
        <f>IF('tolls 2015'!H13="n/a",0,'tolls 2015'!H13)*CPI_2015_to_2000</f>
        <v>4.1958041958041967</v>
      </c>
      <c r="I11" s="5">
        <f>IF('tolls 2015'!I13="n/a",0,'tolls 2015'!I13)*CPI_2015_to_2000</f>
        <v>2.7972027972027975</v>
      </c>
      <c r="J11" s="5">
        <f>IF('tolls 2015'!J13="n/a",0,'tolls 2015'!J13)*CPI_2015_to_2000</f>
        <v>4.1958041958041967</v>
      </c>
      <c r="K11" s="5">
        <f>IF('tolls 2015'!K13="n/a",0,'tolls 2015'!K13)*CPI_2015_to_2000</f>
        <v>2.7972027972027975</v>
      </c>
      <c r="L11" s="5">
        <f>IF('tolls 2015'!L13="n/a",0,'tolls 2015'!L13)*CPI_2015_to_2000</f>
        <v>2.7972027972027975</v>
      </c>
      <c r="M11" s="5">
        <f>IF('tolls 2015'!M13="n/a",0,'tolls 2015'!M13)*CPI_2015_to_2000</f>
        <v>4.1958041958041967</v>
      </c>
      <c r="N11" s="5">
        <f>IF('tolls 2015'!N13="n/a",0,'tolls 2015'!N13)*CPI_2015_to_2000</f>
        <v>2.7972027972027975</v>
      </c>
      <c r="O11" s="5">
        <f>IF('tolls 2015'!O13="n/a",0,'tolls 2015'!O13)*CPI_2015_to_2000</f>
        <v>4.1958041958041967</v>
      </c>
      <c r="P11" s="5">
        <f>IF('tolls 2015'!P13="n/a",0,'tolls 2015'!P13)*CPI_2015_to_2000</f>
        <v>2.7972027972027975</v>
      </c>
      <c r="Q11" s="5">
        <f>IF('tolls 2015'!Q13="n/a",0,'tolls 2015'!Q13)*CPI_2015_to_2000</f>
        <v>2.7972027972027975</v>
      </c>
      <c r="R11" s="5">
        <f>IF('tolls 2015'!R13="n/a",0,'tolls 2015'!R13)*CPI_2015_to_2000</f>
        <v>1.7482517482517483</v>
      </c>
      <c r="S11" s="5">
        <f>IF('tolls 2015'!S13="n/a",0,'tolls 2015'!S13)*CPI_2015_to_2000</f>
        <v>2.7972027972027975</v>
      </c>
      <c r="T11" s="5">
        <f>IF('tolls 2015'!T13="n/a",0,'tolls 2015'!T13)*CPI_2015_to_2000</f>
        <v>1.7482517482517483</v>
      </c>
      <c r="U11" s="5">
        <f>IF('tolls 2015'!U13="n/a",0,'tolls 2015'!U13)*CPI_2015_to_2000</f>
        <v>2.7972027972027975</v>
      </c>
      <c r="V11" s="5">
        <f>IF('tolls 2015'!G13="n/a",0,'tolls 2015'!G13)</f>
        <v>4</v>
      </c>
      <c r="W11" s="5">
        <f t="shared" si="1"/>
        <v>4</v>
      </c>
      <c r="X11" s="5">
        <f t="shared" si="2"/>
        <v>4</v>
      </c>
      <c r="Y11" s="5">
        <f t="shared" si="3"/>
        <v>4</v>
      </c>
      <c r="Z11" s="5">
        <f t="shared" si="4"/>
        <v>4</v>
      </c>
      <c r="AA11" s="5">
        <f>IF('tolls 2015'!G13="n/a",0,'tolls 2015'!G13)*CPI_2015_to_2000</f>
        <v>2.7972027972027975</v>
      </c>
      <c r="AB11" s="5">
        <f t="shared" si="5"/>
        <v>2.7972027972027975</v>
      </c>
      <c r="AC11" s="5">
        <f t="shared" si="6"/>
        <v>2.7972027972027975</v>
      </c>
      <c r="AD11" s="5">
        <f t="shared" si="7"/>
        <v>2.7972027972027975</v>
      </c>
      <c r="AE11" s="5">
        <f t="shared" si="8"/>
        <v>2.7972027972027975</v>
      </c>
      <c r="AF11" s="5">
        <f>IF('tolls 2015'!V13="n/a",0,'tolls 2015'!V13)*CPI_2015_to_2000</f>
        <v>0</v>
      </c>
      <c r="AG11" s="5">
        <f t="shared" si="9"/>
        <v>0</v>
      </c>
      <c r="AH11" s="5">
        <f t="shared" si="10"/>
        <v>0</v>
      </c>
      <c r="AI11" s="5">
        <f t="shared" si="11"/>
        <v>0</v>
      </c>
      <c r="AJ11" s="5">
        <f t="shared" si="12"/>
        <v>0</v>
      </c>
      <c r="AK11" s="5">
        <f>IF('tolls 2015'!X13="n/a",0,'tolls 2015'!X13)*CPI_2015_to_2000</f>
        <v>0</v>
      </c>
      <c r="AL11" s="5">
        <f t="shared" si="13"/>
        <v>0</v>
      </c>
      <c r="AM11" s="5">
        <f t="shared" si="14"/>
        <v>0</v>
      </c>
      <c r="AN11" s="5">
        <f t="shared" si="15"/>
        <v>0</v>
      </c>
      <c r="AO11" s="5">
        <f t="shared" si="16"/>
        <v>0</v>
      </c>
      <c r="AP11" s="1">
        <v>1</v>
      </c>
    </row>
    <row r="12" spans="1:42" x14ac:dyDescent="0.2">
      <c r="A12" s="1" t="str">
        <f>'tolls 2015'!A14</f>
        <v>Golden Gate Bridge GP</v>
      </c>
      <c r="B12" s="1">
        <f t="shared" si="0"/>
        <v>4001</v>
      </c>
      <c r="C12" s="1">
        <f>'tolls 2015'!C14</f>
        <v>4</v>
      </c>
      <c r="D12" s="1">
        <f>'tolls 2015'!D14</f>
        <v>0</v>
      </c>
      <c r="E12" s="1" t="s">
        <v>143</v>
      </c>
      <c r="F12" s="1">
        <f>'tolls 2015'!F14</f>
        <v>1</v>
      </c>
      <c r="G12" s="5">
        <f>IF('tolls 2015'!G14="n/a",0,'tolls 2015'!G14)*CPI_2015_to_2000</f>
        <v>4.7202797202797209</v>
      </c>
      <c r="H12" s="5">
        <f>IF('tolls 2015'!H14="n/a",0,'tolls 2015'!H14)*CPI_2015_to_2000</f>
        <v>4.7202797202797209</v>
      </c>
      <c r="I12" s="5">
        <f>IF('tolls 2015'!I14="n/a",0,'tolls 2015'!I14)*CPI_2015_to_2000</f>
        <v>4.7202797202797209</v>
      </c>
      <c r="J12" s="5">
        <f>IF('tolls 2015'!J14="n/a",0,'tolls 2015'!J14)*CPI_2015_to_2000</f>
        <v>4.7202797202797209</v>
      </c>
      <c r="K12" s="5">
        <f>IF('tolls 2015'!K14="n/a",0,'tolls 2015'!K14)*CPI_2015_to_2000</f>
        <v>4.7202797202797209</v>
      </c>
      <c r="L12" s="5">
        <f>IF('tolls 2015'!L14="n/a",0,'tolls 2015'!L14)*CPI_2015_to_2000</f>
        <v>4.7202797202797209</v>
      </c>
      <c r="M12" s="5">
        <f>IF('tolls 2015'!M14="n/a",0,'tolls 2015'!M14)*CPI_2015_to_2000</f>
        <v>4.7202797202797209</v>
      </c>
      <c r="N12" s="5">
        <f>IF('tolls 2015'!N14="n/a",0,'tolls 2015'!N14)*CPI_2015_to_2000</f>
        <v>4.7202797202797209</v>
      </c>
      <c r="O12" s="5">
        <f>IF('tolls 2015'!O14="n/a",0,'tolls 2015'!O14)*CPI_2015_to_2000</f>
        <v>4.7202797202797209</v>
      </c>
      <c r="P12" s="5">
        <f>IF('tolls 2015'!P14="n/a",0,'tolls 2015'!P14)*CPI_2015_to_2000</f>
        <v>4.7202797202797209</v>
      </c>
      <c r="Q12" s="5">
        <f>IF('tolls 2015'!Q14="n/a",0,'tolls 2015'!Q14)*CPI_2015_to_2000</f>
        <v>4.7202797202797209</v>
      </c>
      <c r="R12" s="5">
        <f>IF('tolls 2015'!R14="n/a",0,'tolls 2015'!R14)*CPI_2015_to_2000</f>
        <v>4.7202797202797209</v>
      </c>
      <c r="S12" s="5">
        <f>IF('tolls 2015'!S14="n/a",0,'tolls 2015'!S14)*CPI_2015_to_2000</f>
        <v>4.7202797202797209</v>
      </c>
      <c r="T12" s="5">
        <f>IF('tolls 2015'!T14="n/a",0,'tolls 2015'!T14)*CPI_2015_to_2000</f>
        <v>4.7202797202797209</v>
      </c>
      <c r="U12" s="5">
        <f>IF('tolls 2015'!U14="n/a",0,'tolls 2015'!U14)*CPI_2015_to_2000</f>
        <v>4.7202797202797209</v>
      </c>
      <c r="V12" s="5">
        <f>IF('tolls 2015'!G14="n/a",0,'tolls 2015'!G14)</f>
        <v>6.75</v>
      </c>
      <c r="W12" s="5">
        <f t="shared" si="1"/>
        <v>6.75</v>
      </c>
      <c r="X12" s="5">
        <f t="shared" si="2"/>
        <v>6.75</v>
      </c>
      <c r="Y12" s="5">
        <f t="shared" si="3"/>
        <v>6.75</v>
      </c>
      <c r="Z12" s="5">
        <f t="shared" si="4"/>
        <v>6.75</v>
      </c>
      <c r="AA12" s="5">
        <f>IF('tolls 2015'!G14="n/a",0,'tolls 2015'!G14)*CPI_2015_to_2000</f>
        <v>4.7202797202797209</v>
      </c>
      <c r="AB12" s="5">
        <f t="shared" si="5"/>
        <v>4.7202797202797209</v>
      </c>
      <c r="AC12" s="5">
        <f t="shared" si="6"/>
        <v>4.7202797202797209</v>
      </c>
      <c r="AD12" s="5">
        <f t="shared" si="7"/>
        <v>4.7202797202797209</v>
      </c>
      <c r="AE12" s="5">
        <f t="shared" si="8"/>
        <v>4.7202797202797209</v>
      </c>
      <c r="AF12" s="5">
        <f>IF('tolls 2015'!V14="n/a",0,'tolls 2015'!V14)*CPI_2015_to_2000</f>
        <v>14.160839160839162</v>
      </c>
      <c r="AG12" s="5">
        <f t="shared" si="9"/>
        <v>14.160839160839162</v>
      </c>
      <c r="AH12" s="5">
        <f t="shared" si="10"/>
        <v>14.160839160839162</v>
      </c>
      <c r="AI12" s="5">
        <f t="shared" si="11"/>
        <v>14.160839160839162</v>
      </c>
      <c r="AJ12" s="5">
        <f t="shared" si="12"/>
        <v>14.160839160839162</v>
      </c>
      <c r="AK12" s="5">
        <f>IF('tolls 2015'!X14="n/a",0,'tolls 2015'!X14)*CPI_2015_to_2000</f>
        <v>23.601398601398603</v>
      </c>
      <c r="AL12" s="5">
        <f t="shared" si="13"/>
        <v>23.601398601398603</v>
      </c>
      <c r="AM12" s="5">
        <f t="shared" si="14"/>
        <v>23.601398601398603</v>
      </c>
      <c r="AN12" s="5">
        <f t="shared" si="15"/>
        <v>23.601398601398603</v>
      </c>
      <c r="AO12" s="5">
        <f t="shared" si="16"/>
        <v>23.601398601398603</v>
      </c>
      <c r="AP12" s="1">
        <v>1</v>
      </c>
    </row>
    <row r="13" spans="1:42" x14ac:dyDescent="0.2">
      <c r="A13" s="1" t="str">
        <f>'tolls 2015'!A15</f>
        <v>Golden Gate Bridge HOV</v>
      </c>
      <c r="B13" s="1">
        <f t="shared" si="0"/>
        <v>4003</v>
      </c>
      <c r="C13" s="1">
        <f>'tolls 2015'!C15</f>
        <v>4</v>
      </c>
      <c r="D13" s="1">
        <f>'tolls 2015'!D15</f>
        <v>0</v>
      </c>
      <c r="E13" s="1" t="s">
        <v>143</v>
      </c>
      <c r="F13" s="1">
        <f>'tolls 2015'!F15</f>
        <v>3</v>
      </c>
      <c r="G13" s="5">
        <f>IF('tolls 2015'!G15="n/a",0,'tolls 2015'!G15)*CPI_2015_to_2000</f>
        <v>4.7202797202797209</v>
      </c>
      <c r="H13" s="5">
        <f>IF('tolls 2015'!H15="n/a",0,'tolls 2015'!H15)*CPI_2015_to_2000</f>
        <v>4.7202797202797209</v>
      </c>
      <c r="I13" s="5">
        <f>IF('tolls 2015'!I15="n/a",0,'tolls 2015'!I15)*CPI_2015_to_2000</f>
        <v>4.7202797202797209</v>
      </c>
      <c r="J13" s="5">
        <f>IF('tolls 2015'!J15="n/a",0,'tolls 2015'!J15)*CPI_2015_to_2000</f>
        <v>4.7202797202797209</v>
      </c>
      <c r="K13" s="5">
        <f>IF('tolls 2015'!K15="n/a",0,'tolls 2015'!K15)*CPI_2015_to_2000</f>
        <v>4.7202797202797209</v>
      </c>
      <c r="L13" s="5">
        <f>IF('tolls 2015'!L15="n/a",0,'tolls 2015'!L15)*CPI_2015_to_2000</f>
        <v>4.7202797202797209</v>
      </c>
      <c r="M13" s="5">
        <f>IF('tolls 2015'!M15="n/a",0,'tolls 2015'!M15)*CPI_2015_to_2000</f>
        <v>4.7202797202797209</v>
      </c>
      <c r="N13" s="5">
        <f>IF('tolls 2015'!N15="n/a",0,'tolls 2015'!N15)*CPI_2015_to_2000</f>
        <v>4.7202797202797209</v>
      </c>
      <c r="O13" s="5">
        <f>IF('tolls 2015'!O15="n/a",0,'tolls 2015'!O15)*CPI_2015_to_2000</f>
        <v>4.7202797202797209</v>
      </c>
      <c r="P13" s="5">
        <f>IF('tolls 2015'!P15="n/a",0,'tolls 2015'!P15)*CPI_2015_to_2000</f>
        <v>4.7202797202797209</v>
      </c>
      <c r="Q13" s="5">
        <f>IF('tolls 2015'!Q15="n/a",0,'tolls 2015'!Q15)*CPI_2015_to_2000</f>
        <v>4.7202797202797209</v>
      </c>
      <c r="R13" s="5">
        <f>IF('tolls 2015'!R15="n/a",0,'tolls 2015'!R15)*CPI_2015_to_2000</f>
        <v>3.3216783216783221</v>
      </c>
      <c r="S13" s="5">
        <f>IF('tolls 2015'!S15="n/a",0,'tolls 2015'!S15)*CPI_2015_to_2000</f>
        <v>4.7202797202797209</v>
      </c>
      <c r="T13" s="5">
        <f>IF('tolls 2015'!T15="n/a",0,'tolls 2015'!T15)*CPI_2015_to_2000</f>
        <v>3.3216783216783221</v>
      </c>
      <c r="U13" s="5">
        <f>IF('tolls 2015'!U15="n/a",0,'tolls 2015'!U15)*CPI_2015_to_2000</f>
        <v>4.7202797202797209</v>
      </c>
      <c r="V13" s="5">
        <f>IF('tolls 2015'!G15="n/a",0,'tolls 2015'!G15)</f>
        <v>6.75</v>
      </c>
      <c r="W13" s="5">
        <f t="shared" si="1"/>
        <v>6.75</v>
      </c>
      <c r="X13" s="5">
        <f t="shared" si="2"/>
        <v>6.75</v>
      </c>
      <c r="Y13" s="5">
        <f t="shared" si="3"/>
        <v>6.75</v>
      </c>
      <c r="Z13" s="5">
        <f t="shared" si="4"/>
        <v>6.75</v>
      </c>
      <c r="AA13" s="5">
        <f>IF('tolls 2015'!G15="n/a",0,'tolls 2015'!G15)*CPI_2015_to_2000</f>
        <v>4.7202797202797209</v>
      </c>
      <c r="AB13" s="5">
        <f t="shared" si="5"/>
        <v>4.7202797202797209</v>
      </c>
      <c r="AC13" s="5">
        <f t="shared" si="6"/>
        <v>4.7202797202797209</v>
      </c>
      <c r="AD13" s="5">
        <f t="shared" si="7"/>
        <v>4.7202797202797209</v>
      </c>
      <c r="AE13" s="5">
        <f t="shared" si="8"/>
        <v>4.7202797202797209</v>
      </c>
      <c r="AF13" s="5">
        <f>IF('tolls 2015'!V15="n/a",0,'tolls 2015'!V15)*CPI_2015_to_2000</f>
        <v>0</v>
      </c>
      <c r="AG13" s="5">
        <f t="shared" si="9"/>
        <v>0</v>
      </c>
      <c r="AH13" s="5">
        <f t="shared" si="10"/>
        <v>0</v>
      </c>
      <c r="AI13" s="5">
        <f t="shared" si="11"/>
        <v>0</v>
      </c>
      <c r="AJ13" s="5">
        <f t="shared" si="12"/>
        <v>0</v>
      </c>
      <c r="AK13" s="5">
        <f>IF('tolls 2015'!X15="n/a",0,'tolls 2015'!X15)*CPI_2015_to_2000</f>
        <v>0</v>
      </c>
      <c r="AL13" s="5">
        <f t="shared" si="13"/>
        <v>0</v>
      </c>
      <c r="AM13" s="5">
        <f t="shared" si="14"/>
        <v>0</v>
      </c>
      <c r="AN13" s="5">
        <f t="shared" si="15"/>
        <v>0</v>
      </c>
      <c r="AO13" s="5">
        <f t="shared" si="16"/>
        <v>0</v>
      </c>
      <c r="AP13" s="1">
        <v>1</v>
      </c>
    </row>
    <row r="14" spans="1:42" x14ac:dyDescent="0.2">
      <c r="A14" s="1" t="str">
        <f>'tolls 2015'!A16</f>
        <v>San Mateo-Hayward Bridge GP</v>
      </c>
      <c r="B14" s="1">
        <f t="shared" si="0"/>
        <v>6001</v>
      </c>
      <c r="C14" s="1">
        <f>'tolls 2015'!C16</f>
        <v>6</v>
      </c>
      <c r="D14" s="1">
        <f>'tolls 2015'!D16</f>
        <v>0</v>
      </c>
      <c r="E14" s="1" t="s">
        <v>143</v>
      </c>
      <c r="F14" s="1">
        <f>'tolls 2015'!F16</f>
        <v>1</v>
      </c>
      <c r="G14" s="5">
        <f>IF('tolls 2015'!G16="n/a",0,'tolls 2015'!G16)*CPI_2015_to_2000</f>
        <v>3.4965034965034967</v>
      </c>
      <c r="H14" s="5">
        <f>IF('tolls 2015'!H16="n/a",0,'tolls 2015'!H16)*CPI_2015_to_2000</f>
        <v>3.4965034965034967</v>
      </c>
      <c r="I14" s="5">
        <f>IF('tolls 2015'!I16="n/a",0,'tolls 2015'!I16)*CPI_2015_to_2000</f>
        <v>3.4965034965034967</v>
      </c>
      <c r="J14" s="5">
        <f>IF('tolls 2015'!J16="n/a",0,'tolls 2015'!J16)*CPI_2015_to_2000</f>
        <v>3.4965034965034967</v>
      </c>
      <c r="K14" s="5">
        <f>IF('tolls 2015'!K16="n/a",0,'tolls 2015'!K16)*CPI_2015_to_2000</f>
        <v>3.4965034965034967</v>
      </c>
      <c r="L14" s="5">
        <f>IF('tolls 2015'!L16="n/a",0,'tolls 2015'!L16)*CPI_2015_to_2000</f>
        <v>3.4965034965034967</v>
      </c>
      <c r="M14" s="5">
        <f>IF('tolls 2015'!M16="n/a",0,'tolls 2015'!M16)*CPI_2015_to_2000</f>
        <v>3.4965034965034967</v>
      </c>
      <c r="N14" s="5">
        <f>IF('tolls 2015'!N16="n/a",0,'tolls 2015'!N16)*CPI_2015_to_2000</f>
        <v>3.4965034965034967</v>
      </c>
      <c r="O14" s="5">
        <f>IF('tolls 2015'!O16="n/a",0,'tolls 2015'!O16)*CPI_2015_to_2000</f>
        <v>3.4965034965034967</v>
      </c>
      <c r="P14" s="5">
        <f>IF('tolls 2015'!P16="n/a",0,'tolls 2015'!P16)*CPI_2015_to_2000</f>
        <v>3.4965034965034967</v>
      </c>
      <c r="Q14" s="5">
        <f>IF('tolls 2015'!Q16="n/a",0,'tolls 2015'!Q16)*CPI_2015_to_2000</f>
        <v>3.4965034965034967</v>
      </c>
      <c r="R14" s="5">
        <f>IF('tolls 2015'!R16="n/a",0,'tolls 2015'!R16)*CPI_2015_to_2000</f>
        <v>3.4965034965034967</v>
      </c>
      <c r="S14" s="5">
        <f>IF('tolls 2015'!S16="n/a",0,'tolls 2015'!S16)*CPI_2015_to_2000</f>
        <v>3.4965034965034967</v>
      </c>
      <c r="T14" s="5">
        <f>IF('tolls 2015'!T16="n/a",0,'tolls 2015'!T16)*CPI_2015_to_2000</f>
        <v>3.4965034965034967</v>
      </c>
      <c r="U14" s="5">
        <f>IF('tolls 2015'!U16="n/a",0,'tolls 2015'!U16)*CPI_2015_to_2000</f>
        <v>3.4965034965034967</v>
      </c>
      <c r="V14" s="5">
        <f>IF('tolls 2015'!G16="n/a",0,'tolls 2015'!G16)</f>
        <v>5</v>
      </c>
      <c r="W14" s="5">
        <f t="shared" si="1"/>
        <v>5</v>
      </c>
      <c r="X14" s="5">
        <f t="shared" si="2"/>
        <v>5</v>
      </c>
      <c r="Y14" s="5">
        <f t="shared" si="3"/>
        <v>5</v>
      </c>
      <c r="Z14" s="5">
        <f t="shared" si="4"/>
        <v>5</v>
      </c>
      <c r="AA14" s="5">
        <f>IF('tolls 2015'!G16="n/a",0,'tolls 2015'!G16)*CPI_2015_to_2000</f>
        <v>3.4965034965034967</v>
      </c>
      <c r="AB14" s="5">
        <f t="shared" si="5"/>
        <v>3.4965034965034967</v>
      </c>
      <c r="AC14" s="5">
        <f t="shared" si="6"/>
        <v>3.4965034965034967</v>
      </c>
      <c r="AD14" s="5">
        <f t="shared" si="7"/>
        <v>3.4965034965034967</v>
      </c>
      <c r="AE14" s="5">
        <f t="shared" si="8"/>
        <v>3.4965034965034967</v>
      </c>
      <c r="AF14" s="5">
        <f>IF('tolls 2015'!V16="n/a",0,'tolls 2015'!V16)*CPI_2015_to_2000</f>
        <v>10.48951048951049</v>
      </c>
      <c r="AG14" s="5">
        <f t="shared" si="9"/>
        <v>10.48951048951049</v>
      </c>
      <c r="AH14" s="5">
        <f t="shared" si="10"/>
        <v>10.48951048951049</v>
      </c>
      <c r="AI14" s="5">
        <f t="shared" si="11"/>
        <v>10.48951048951049</v>
      </c>
      <c r="AJ14" s="5">
        <f t="shared" si="12"/>
        <v>10.48951048951049</v>
      </c>
      <c r="AK14" s="5">
        <f>IF('tolls 2015'!X16="n/a",0,'tolls 2015'!X16)*CPI_2015_to_2000</f>
        <v>17.482517482517483</v>
      </c>
      <c r="AL14" s="5">
        <f t="shared" si="13"/>
        <v>17.482517482517483</v>
      </c>
      <c r="AM14" s="5">
        <f t="shared" si="14"/>
        <v>17.482517482517483</v>
      </c>
      <c r="AN14" s="5">
        <f t="shared" si="15"/>
        <v>17.482517482517483</v>
      </c>
      <c r="AO14" s="5">
        <f t="shared" si="16"/>
        <v>17.482517482517483</v>
      </c>
      <c r="AP14" s="1">
        <v>1</v>
      </c>
    </row>
    <row r="15" spans="1:42" x14ac:dyDescent="0.2">
      <c r="A15" s="1" t="str">
        <f>'tolls 2015'!A17</f>
        <v>San Mateo-Hayward Bridge HOV</v>
      </c>
      <c r="B15" s="1">
        <f t="shared" si="0"/>
        <v>6002</v>
      </c>
      <c r="C15" s="1">
        <f>'tolls 2015'!C17</f>
        <v>6</v>
      </c>
      <c r="D15" s="1">
        <f>'tolls 2015'!D17</f>
        <v>0</v>
      </c>
      <c r="E15" s="1" t="s">
        <v>143</v>
      </c>
      <c r="F15" s="1">
        <f>'tolls 2015'!F17</f>
        <v>2</v>
      </c>
      <c r="G15" s="5">
        <f>IF('tolls 2015'!G17="n/a",0,'tolls 2015'!G17)*CPI_2015_to_2000</f>
        <v>3.4965034965034967</v>
      </c>
      <c r="H15" s="5">
        <f>IF('tolls 2015'!H17="n/a",0,'tolls 2015'!H17)*CPI_2015_to_2000</f>
        <v>3.4965034965034967</v>
      </c>
      <c r="I15" s="5">
        <f>IF('tolls 2015'!I17="n/a",0,'tolls 2015'!I17)*CPI_2015_to_2000</f>
        <v>3.4965034965034967</v>
      </c>
      <c r="J15" s="5">
        <f>IF('tolls 2015'!J17="n/a",0,'tolls 2015'!J17)*CPI_2015_to_2000</f>
        <v>3.4965034965034967</v>
      </c>
      <c r="K15" s="5">
        <f>IF('tolls 2015'!K17="n/a",0,'tolls 2015'!K17)*CPI_2015_to_2000</f>
        <v>3.4965034965034967</v>
      </c>
      <c r="L15" s="5">
        <f>IF('tolls 2015'!L17="n/a",0,'tolls 2015'!L17)*CPI_2015_to_2000</f>
        <v>3.4965034965034967</v>
      </c>
      <c r="M15" s="5">
        <f>IF('tolls 2015'!M17="n/a",0,'tolls 2015'!M17)*CPI_2015_to_2000</f>
        <v>1.7482517482517483</v>
      </c>
      <c r="N15" s="5">
        <f>IF('tolls 2015'!N17="n/a",0,'tolls 2015'!N17)*CPI_2015_to_2000</f>
        <v>3.4965034965034967</v>
      </c>
      <c r="O15" s="5">
        <f>IF('tolls 2015'!O17="n/a",0,'tolls 2015'!O17)*CPI_2015_to_2000</f>
        <v>1.7482517482517483</v>
      </c>
      <c r="P15" s="5">
        <f>IF('tolls 2015'!P17="n/a",0,'tolls 2015'!P17)*CPI_2015_to_2000</f>
        <v>3.4965034965034967</v>
      </c>
      <c r="Q15" s="5">
        <f>IF('tolls 2015'!Q17="n/a",0,'tolls 2015'!Q17)*CPI_2015_to_2000</f>
        <v>3.4965034965034967</v>
      </c>
      <c r="R15" s="5">
        <f>IF('tolls 2015'!R17="n/a",0,'tolls 2015'!R17)*CPI_2015_to_2000</f>
        <v>1.7482517482517483</v>
      </c>
      <c r="S15" s="5">
        <f>IF('tolls 2015'!S17="n/a",0,'tolls 2015'!S17)*CPI_2015_to_2000</f>
        <v>3.4965034965034967</v>
      </c>
      <c r="T15" s="5">
        <f>IF('tolls 2015'!T17="n/a",0,'tolls 2015'!T17)*CPI_2015_to_2000</f>
        <v>1.7482517482517483</v>
      </c>
      <c r="U15" s="5">
        <f>IF('tolls 2015'!U17="n/a",0,'tolls 2015'!U17)*CPI_2015_to_2000</f>
        <v>3.4965034965034967</v>
      </c>
      <c r="V15" s="5">
        <f>IF('tolls 2015'!G17="n/a",0,'tolls 2015'!G17)</f>
        <v>5</v>
      </c>
      <c r="W15" s="5">
        <f t="shared" si="1"/>
        <v>5</v>
      </c>
      <c r="X15" s="5">
        <f t="shared" si="2"/>
        <v>5</v>
      </c>
      <c r="Y15" s="5">
        <f t="shared" si="3"/>
        <v>5</v>
      </c>
      <c r="Z15" s="5">
        <f t="shared" si="4"/>
        <v>5</v>
      </c>
      <c r="AA15" s="5">
        <f>IF('tolls 2015'!G17="n/a",0,'tolls 2015'!G17)*CPI_2015_to_2000</f>
        <v>3.4965034965034967</v>
      </c>
      <c r="AB15" s="5">
        <f t="shared" si="5"/>
        <v>3.4965034965034967</v>
      </c>
      <c r="AC15" s="5">
        <f t="shared" si="6"/>
        <v>3.4965034965034967</v>
      </c>
      <c r="AD15" s="5">
        <f t="shared" si="7"/>
        <v>3.4965034965034967</v>
      </c>
      <c r="AE15" s="5">
        <f t="shared" si="8"/>
        <v>3.4965034965034967</v>
      </c>
      <c r="AF15" s="5">
        <f>IF('tolls 2015'!V17="n/a",0,'tolls 2015'!V17)*CPI_2015_to_2000</f>
        <v>0</v>
      </c>
      <c r="AG15" s="5">
        <f t="shared" si="9"/>
        <v>0</v>
      </c>
      <c r="AH15" s="5">
        <f t="shared" si="10"/>
        <v>0</v>
      </c>
      <c r="AI15" s="5">
        <f t="shared" si="11"/>
        <v>0</v>
      </c>
      <c r="AJ15" s="5">
        <f t="shared" si="12"/>
        <v>0</v>
      </c>
      <c r="AK15" s="5">
        <f>IF('tolls 2015'!X17="n/a",0,'tolls 2015'!X17)*CPI_2015_to_2000</f>
        <v>0</v>
      </c>
      <c r="AL15" s="5">
        <f t="shared" si="13"/>
        <v>0</v>
      </c>
      <c r="AM15" s="5">
        <f t="shared" si="14"/>
        <v>0</v>
      </c>
      <c r="AN15" s="5">
        <f t="shared" si="15"/>
        <v>0</v>
      </c>
      <c r="AO15" s="5">
        <f t="shared" si="16"/>
        <v>0</v>
      </c>
      <c r="AP15" s="1">
        <v>1</v>
      </c>
    </row>
    <row r="16" spans="1:42" x14ac:dyDescent="0.2">
      <c r="A16" s="1" t="str">
        <f>'tolls 2015'!A18</f>
        <v>Dumbarton Bridge GP</v>
      </c>
      <c r="B16" s="1">
        <f t="shared" si="0"/>
        <v>7001</v>
      </c>
      <c r="C16" s="1">
        <f>'tolls 2015'!C18</f>
        <v>7</v>
      </c>
      <c r="D16" s="1">
        <f>'tolls 2015'!D18</f>
        <v>0</v>
      </c>
      <c r="E16" s="1" t="s">
        <v>143</v>
      </c>
      <c r="F16" s="1">
        <f>'tolls 2015'!F18</f>
        <v>1</v>
      </c>
      <c r="G16" s="5">
        <f>IF('tolls 2015'!G18="n/a",0,'tolls 2015'!G18)*CPI_2015_to_2000</f>
        <v>3.4965034965034967</v>
      </c>
      <c r="H16" s="5">
        <f>IF('tolls 2015'!H18="n/a",0,'tolls 2015'!H18)*CPI_2015_to_2000</f>
        <v>3.4965034965034967</v>
      </c>
      <c r="I16" s="5">
        <f>IF('tolls 2015'!I18="n/a",0,'tolls 2015'!I18)*CPI_2015_to_2000</f>
        <v>3.4965034965034967</v>
      </c>
      <c r="J16" s="5">
        <f>IF('tolls 2015'!J18="n/a",0,'tolls 2015'!J18)*CPI_2015_to_2000</f>
        <v>3.4965034965034967</v>
      </c>
      <c r="K16" s="5">
        <f>IF('tolls 2015'!K18="n/a",0,'tolls 2015'!K18)*CPI_2015_to_2000</f>
        <v>3.4965034965034967</v>
      </c>
      <c r="L16" s="5">
        <f>IF('tolls 2015'!L18="n/a",0,'tolls 2015'!L18)*CPI_2015_to_2000</f>
        <v>3.4965034965034967</v>
      </c>
      <c r="M16" s="5">
        <f>IF('tolls 2015'!M18="n/a",0,'tolls 2015'!M18)*CPI_2015_to_2000</f>
        <v>3.4965034965034967</v>
      </c>
      <c r="N16" s="5">
        <f>IF('tolls 2015'!N18="n/a",0,'tolls 2015'!N18)*CPI_2015_to_2000</f>
        <v>3.4965034965034967</v>
      </c>
      <c r="O16" s="5">
        <f>IF('tolls 2015'!O18="n/a",0,'tolls 2015'!O18)*CPI_2015_to_2000</f>
        <v>3.4965034965034967</v>
      </c>
      <c r="P16" s="5">
        <f>IF('tolls 2015'!P18="n/a",0,'tolls 2015'!P18)*CPI_2015_to_2000</f>
        <v>3.4965034965034967</v>
      </c>
      <c r="Q16" s="5">
        <f>IF('tolls 2015'!Q18="n/a",0,'tolls 2015'!Q18)*CPI_2015_to_2000</f>
        <v>3.4965034965034967</v>
      </c>
      <c r="R16" s="5">
        <f>IF('tolls 2015'!R18="n/a",0,'tolls 2015'!R18)*CPI_2015_to_2000</f>
        <v>3.4965034965034967</v>
      </c>
      <c r="S16" s="5">
        <f>IF('tolls 2015'!S18="n/a",0,'tolls 2015'!S18)*CPI_2015_to_2000</f>
        <v>3.4965034965034967</v>
      </c>
      <c r="T16" s="5">
        <f>IF('tolls 2015'!T18="n/a",0,'tolls 2015'!T18)*CPI_2015_to_2000</f>
        <v>3.4965034965034967</v>
      </c>
      <c r="U16" s="5">
        <f>IF('tolls 2015'!U18="n/a",0,'tolls 2015'!U18)*CPI_2015_to_2000</f>
        <v>3.4965034965034967</v>
      </c>
      <c r="V16" s="5">
        <f>IF('tolls 2015'!G18="n/a",0,'tolls 2015'!G18)</f>
        <v>5</v>
      </c>
      <c r="W16" s="5">
        <f t="shared" si="1"/>
        <v>5</v>
      </c>
      <c r="X16" s="5">
        <f t="shared" si="2"/>
        <v>5</v>
      </c>
      <c r="Y16" s="5">
        <f t="shared" si="3"/>
        <v>5</v>
      </c>
      <c r="Z16" s="5">
        <f t="shared" si="4"/>
        <v>5</v>
      </c>
      <c r="AA16" s="5">
        <f>IF('tolls 2015'!G18="n/a",0,'tolls 2015'!G18)*CPI_2015_to_2000</f>
        <v>3.4965034965034967</v>
      </c>
      <c r="AB16" s="5">
        <f t="shared" si="5"/>
        <v>3.4965034965034967</v>
      </c>
      <c r="AC16" s="5">
        <f t="shared" si="6"/>
        <v>3.4965034965034967</v>
      </c>
      <c r="AD16" s="5">
        <f t="shared" si="7"/>
        <v>3.4965034965034967</v>
      </c>
      <c r="AE16" s="5">
        <f t="shared" si="8"/>
        <v>3.4965034965034967</v>
      </c>
      <c r="AF16" s="5">
        <f>IF('tolls 2015'!V18="n/a",0,'tolls 2015'!V18)*CPI_2015_to_2000</f>
        <v>10.48951048951049</v>
      </c>
      <c r="AG16" s="5">
        <f t="shared" si="9"/>
        <v>10.48951048951049</v>
      </c>
      <c r="AH16" s="5">
        <f t="shared" si="10"/>
        <v>10.48951048951049</v>
      </c>
      <c r="AI16" s="5">
        <f t="shared" si="11"/>
        <v>10.48951048951049</v>
      </c>
      <c r="AJ16" s="5">
        <f t="shared" si="12"/>
        <v>10.48951048951049</v>
      </c>
      <c r="AK16" s="5">
        <f>IF('tolls 2015'!X18="n/a",0,'tolls 2015'!X18)*CPI_2015_to_2000</f>
        <v>17.482517482517483</v>
      </c>
      <c r="AL16" s="5">
        <f t="shared" si="13"/>
        <v>17.482517482517483</v>
      </c>
      <c r="AM16" s="5">
        <f t="shared" si="14"/>
        <v>17.482517482517483</v>
      </c>
      <c r="AN16" s="5">
        <f t="shared" si="15"/>
        <v>17.482517482517483</v>
      </c>
      <c r="AO16" s="5">
        <f t="shared" si="16"/>
        <v>17.482517482517483</v>
      </c>
      <c r="AP16" s="1">
        <v>1</v>
      </c>
    </row>
    <row r="17" spans="1:42" x14ac:dyDescent="0.2">
      <c r="A17" s="1" t="str">
        <f>'tolls 2015'!A19</f>
        <v>Dumbarton Bridge HOV</v>
      </c>
      <c r="B17" s="1">
        <f t="shared" si="0"/>
        <v>7002</v>
      </c>
      <c r="C17" s="1">
        <f>'tolls 2015'!C19</f>
        <v>7</v>
      </c>
      <c r="D17" s="1">
        <f>'tolls 2015'!D19</f>
        <v>0</v>
      </c>
      <c r="E17" s="1" t="s">
        <v>143</v>
      </c>
      <c r="F17" s="1">
        <f>'tolls 2015'!F19</f>
        <v>2</v>
      </c>
      <c r="G17" s="5">
        <f>IF('tolls 2015'!G19="n/a",0,'tolls 2015'!G19)*CPI_2015_to_2000</f>
        <v>3.4965034965034967</v>
      </c>
      <c r="H17" s="5">
        <f>IF('tolls 2015'!H19="n/a",0,'tolls 2015'!H19)*CPI_2015_to_2000</f>
        <v>3.4965034965034967</v>
      </c>
      <c r="I17" s="5">
        <f>IF('tolls 2015'!I19="n/a",0,'tolls 2015'!I19)*CPI_2015_to_2000</f>
        <v>3.4965034965034967</v>
      </c>
      <c r="J17" s="5">
        <f>IF('tolls 2015'!J19="n/a",0,'tolls 2015'!J19)*CPI_2015_to_2000</f>
        <v>3.4965034965034967</v>
      </c>
      <c r="K17" s="5">
        <f>IF('tolls 2015'!K19="n/a",0,'tolls 2015'!K19)*CPI_2015_to_2000</f>
        <v>3.4965034965034967</v>
      </c>
      <c r="L17" s="5">
        <f>IF('tolls 2015'!L19="n/a",0,'tolls 2015'!L19)*CPI_2015_to_2000</f>
        <v>3.4965034965034967</v>
      </c>
      <c r="M17" s="5">
        <f>IF('tolls 2015'!M19="n/a",0,'tolls 2015'!M19)*CPI_2015_to_2000</f>
        <v>1.7482517482517483</v>
      </c>
      <c r="N17" s="5">
        <f>IF('tolls 2015'!N19="n/a",0,'tolls 2015'!N19)*CPI_2015_to_2000</f>
        <v>3.4965034965034967</v>
      </c>
      <c r="O17" s="5">
        <f>IF('tolls 2015'!O19="n/a",0,'tolls 2015'!O19)*CPI_2015_to_2000</f>
        <v>1.7482517482517483</v>
      </c>
      <c r="P17" s="5">
        <f>IF('tolls 2015'!P19="n/a",0,'tolls 2015'!P19)*CPI_2015_to_2000</f>
        <v>3.4965034965034967</v>
      </c>
      <c r="Q17" s="5">
        <f>IF('tolls 2015'!Q19="n/a",0,'tolls 2015'!Q19)*CPI_2015_to_2000</f>
        <v>3.4965034965034967</v>
      </c>
      <c r="R17" s="5">
        <f>IF('tolls 2015'!R19="n/a",0,'tolls 2015'!R19)*CPI_2015_to_2000</f>
        <v>1.7482517482517483</v>
      </c>
      <c r="S17" s="5">
        <f>IF('tolls 2015'!S19="n/a",0,'tolls 2015'!S19)*CPI_2015_to_2000</f>
        <v>3.4965034965034967</v>
      </c>
      <c r="T17" s="5">
        <f>IF('tolls 2015'!T19="n/a",0,'tolls 2015'!T19)*CPI_2015_to_2000</f>
        <v>1.7482517482517483</v>
      </c>
      <c r="U17" s="5">
        <f>IF('tolls 2015'!U19="n/a",0,'tolls 2015'!U19)*CPI_2015_to_2000</f>
        <v>3.4965034965034967</v>
      </c>
      <c r="V17" s="5">
        <f>IF('tolls 2015'!G19="n/a",0,'tolls 2015'!G19)</f>
        <v>5</v>
      </c>
      <c r="W17" s="5">
        <f t="shared" si="1"/>
        <v>5</v>
      </c>
      <c r="X17" s="5">
        <f t="shared" si="2"/>
        <v>5</v>
      </c>
      <c r="Y17" s="5">
        <f t="shared" si="3"/>
        <v>5</v>
      </c>
      <c r="Z17" s="5">
        <f t="shared" si="4"/>
        <v>5</v>
      </c>
      <c r="AA17" s="5">
        <f>IF('tolls 2015'!G19="n/a",0,'tolls 2015'!G19)*CPI_2015_to_2000</f>
        <v>3.4965034965034967</v>
      </c>
      <c r="AB17" s="5">
        <f t="shared" ref="AB17" si="17">AA17</f>
        <v>3.4965034965034967</v>
      </c>
      <c r="AC17" s="5">
        <f t="shared" ref="AC17" si="18">AA17</f>
        <v>3.4965034965034967</v>
      </c>
      <c r="AD17" s="5">
        <f t="shared" ref="AD17" si="19">AA17</f>
        <v>3.4965034965034967</v>
      </c>
      <c r="AE17" s="5">
        <f t="shared" ref="AE17" si="20">AA17</f>
        <v>3.4965034965034967</v>
      </c>
      <c r="AF17" s="5">
        <f>IF('tolls 2015'!V19="n/a",0,'tolls 2015'!V19)</f>
        <v>0</v>
      </c>
      <c r="AG17" s="5">
        <f t="shared" ref="AG17" si="21">AF17</f>
        <v>0</v>
      </c>
      <c r="AH17" s="5">
        <f t="shared" ref="AH17" si="22">AF17</f>
        <v>0</v>
      </c>
      <c r="AI17" s="5">
        <f t="shared" ref="AI17" si="23">AF17</f>
        <v>0</v>
      </c>
      <c r="AJ17" s="5">
        <f t="shared" ref="AJ17" si="24">AF17</f>
        <v>0</v>
      </c>
      <c r="AK17" s="5">
        <f>IF('tolls 2015'!X19="n/a",0,'tolls 2015'!X19)</f>
        <v>0</v>
      </c>
      <c r="AL17" s="5">
        <f t="shared" ref="AL17" si="25">AK17</f>
        <v>0</v>
      </c>
      <c r="AM17" s="5">
        <f t="shared" ref="AM17" si="26">AK17</f>
        <v>0</v>
      </c>
      <c r="AN17" s="5">
        <f t="shared" ref="AN17" si="27">AK17</f>
        <v>0</v>
      </c>
      <c r="AO17" s="5">
        <f t="shared" ref="AO17" si="28">AK17</f>
        <v>0</v>
      </c>
      <c r="AP17" s="1">
        <v>1</v>
      </c>
    </row>
    <row r="18" spans="1:42" s="41" customFormat="1" x14ac:dyDescent="0.2">
      <c r="A18" s="41" t="str">
        <f>"I-680 Sunol EL SB: "&amp;'tolls 2015'!A21</f>
        <v>I-680 Sunol EL SB: SCL County Line to SR84</v>
      </c>
      <c r="B18" s="41">
        <f>C18*1000+D18*10+F18</f>
        <v>690004</v>
      </c>
      <c r="C18" s="41">
        <f>'tolls 2015'!C21</f>
        <v>690</v>
      </c>
      <c r="D18" s="41">
        <f>'tolls 2015'!D21</f>
        <v>0</v>
      </c>
      <c r="E18" s="41" t="s">
        <v>144</v>
      </c>
      <c r="F18" s="41">
        <v>4</v>
      </c>
      <c r="G18" s="39">
        <f>IF('tolls 2015'!G21="n/a",0,'tolls 2015'!G21)*CPI_2015_to_2000</f>
        <v>0</v>
      </c>
      <c r="H18" s="39">
        <f>IF('tolls 2015'!H21="n/a",0,'tolls 2015'!H21)*CPI_2015_to_2000</f>
        <v>0.22906227630637085</v>
      </c>
      <c r="I18" s="39">
        <f>IF('tolls 2015'!I21="n/a",0,'tolls 2015'!I21)*CPI_2015_to_2000</f>
        <v>6.0789604096690722E-2</v>
      </c>
      <c r="J18" s="39">
        <f>IF('tolls 2015'!J21="n/a",0,'tolls 2015'!J21)*CPI_2015_to_2000</f>
        <v>3.2074224987610818E-2</v>
      </c>
      <c r="K18" s="39">
        <f>IF('tolls 2015'!K21="n/a",0,'tolls 2015'!K21)*CPI_2015_to_2000</f>
        <v>0</v>
      </c>
      <c r="L18" s="39">
        <f>IF('tolls 2015'!L21="n/a",0,'tolls 2015'!L21)*CPI_2015_to_2000</f>
        <v>0</v>
      </c>
      <c r="M18" s="39">
        <f>IF('tolls 2015'!M21="n/a",0,'tolls 2015'!M21)*CPI_2015_to_2000</f>
        <v>0</v>
      </c>
      <c r="N18" s="39">
        <f>IF('tolls 2015'!N21="n/a",0,'tolls 2015'!N21)*CPI_2015_to_2000</f>
        <v>0</v>
      </c>
      <c r="O18" s="39">
        <f>IF('tolls 2015'!O21="n/a",0,'tolls 2015'!O21)*CPI_2015_to_2000</f>
        <v>0</v>
      </c>
      <c r="P18" s="39">
        <f>IF('tolls 2015'!P21="n/a",0,'tolls 2015'!P21)*CPI_2015_to_2000</f>
        <v>0</v>
      </c>
      <c r="Q18" s="39">
        <f>IF('tolls 2015'!Q21="n/a",0,'tolls 2015'!Q21)*CPI_2015_to_2000</f>
        <v>0</v>
      </c>
      <c r="R18" s="39">
        <f>IF('tolls 2015'!R21="n/a",0,'tolls 2015'!R21)*CPI_2015_to_2000</f>
        <v>0</v>
      </c>
      <c r="S18" s="39">
        <f>IF('tolls 2015'!S21="n/a",0,'tolls 2015'!S21)*CPI_2015_to_2000</f>
        <v>0</v>
      </c>
      <c r="T18" s="39">
        <f>IF('tolls 2015'!T21="n/a",0,'tolls 2015'!T21)*CPI_2015_to_2000</f>
        <v>0</v>
      </c>
      <c r="U18" s="39">
        <f>IF('tolls 2015'!U21="n/a",0,'tolls 2015'!U21)*CPI_2015_to_2000</f>
        <v>0</v>
      </c>
      <c r="V18" s="39">
        <f>IF('tolls 2015'!G21="n/a",0,'tolls 2015'!G21)</f>
        <v>0</v>
      </c>
      <c r="W18" s="39">
        <f>IF('tolls 2015'!H21="n/a",0,'tolls 2015'!H21)</f>
        <v>0.32755905511811029</v>
      </c>
      <c r="X18" s="39">
        <f>IF('tolls 2015'!I21="n/a",0,'tolls 2015'!I21)</f>
        <v>8.6929133858267726E-2</v>
      </c>
      <c r="Y18" s="39">
        <f>IF('tolls 2015'!J21="n/a",0,'tolls 2015'!J21)</f>
        <v>4.5866141732283469E-2</v>
      </c>
      <c r="Z18" s="39">
        <f>IF('tolls 2015'!K21="n/a",0,'tolls 2015'!K21)</f>
        <v>0</v>
      </c>
      <c r="AA18" s="39">
        <f>IF('tolls 2015'!G21="n/a",0,'tolls 2015'!G21)*CPI_2015_to_2000</f>
        <v>0</v>
      </c>
      <c r="AB18" s="39">
        <f>IF('tolls 2015'!H21="n/a",0,'tolls 2015'!H21)*CPI_2015_to_2000</f>
        <v>0.22906227630637085</v>
      </c>
      <c r="AC18" s="39">
        <f>IF('tolls 2015'!I21="n/a",0,'tolls 2015'!I21)*CPI_2015_to_2000</f>
        <v>6.0789604096690722E-2</v>
      </c>
      <c r="AD18" s="39">
        <f>IF('tolls 2015'!J21="n/a",0,'tolls 2015'!J21)*CPI_2015_to_2000</f>
        <v>3.2074224987610818E-2</v>
      </c>
      <c r="AE18" s="39">
        <f>IF('tolls 2015'!K21="n/a",0,'tolls 2015'!K21)*CPI_2015_to_2000</f>
        <v>0</v>
      </c>
      <c r="AF18" s="39">
        <f>IF('tolls 2015'!G21="n/a",0,'tolls 2015'!G21)*CPI_2015_to_2000</f>
        <v>0</v>
      </c>
      <c r="AG18" s="39">
        <f>IF('tolls 2015'!H21="n/a",0,'tolls 2015'!H21)*CPI_2015_to_2000</f>
        <v>0.22906227630637085</v>
      </c>
      <c r="AH18" s="39">
        <f>IF('tolls 2015'!I21="n/a",0,'tolls 2015'!I21)*CPI_2015_to_2000</f>
        <v>6.0789604096690722E-2</v>
      </c>
      <c r="AI18" s="39">
        <f>IF('tolls 2015'!J21="n/a",0,'tolls 2015'!J21)*CPI_2015_to_2000</f>
        <v>3.2074224987610818E-2</v>
      </c>
      <c r="AJ18" s="39">
        <f>IF('tolls 2015'!K21="n/a",0,'tolls 2015'!K21)*CPI_2015_to_2000</f>
        <v>0</v>
      </c>
      <c r="AK18" s="39">
        <f>IF('tolls 2015'!G21="n/a",0,'tolls 2015'!G21)*CPI_2015_to_2000</f>
        <v>0</v>
      </c>
      <c r="AL18" s="39">
        <f>IF('tolls 2015'!H21="n/a",0,'tolls 2015'!H21)*CPI_2015_to_2000</f>
        <v>0.22906227630637085</v>
      </c>
      <c r="AM18" s="39">
        <f>IF('tolls 2015'!I21="n/a",0,'tolls 2015'!I21)*CPI_2015_to_2000</f>
        <v>6.0789604096690722E-2</v>
      </c>
      <c r="AN18" s="39">
        <f>IF('tolls 2015'!J21="n/a",0,'tolls 2015'!J21)*CPI_2015_to_2000</f>
        <v>3.2074224987610818E-2</v>
      </c>
      <c r="AO18" s="39">
        <f>IF('tolls 2015'!K21="n/a",0,'tolls 2015'!K21)*CPI_2015_to_2000</f>
        <v>0</v>
      </c>
      <c r="AP18" s="41">
        <v>0</v>
      </c>
    </row>
    <row r="19" spans="1:42" s="41" customFormat="1" x14ac:dyDescent="0.2">
      <c r="A19" s="41" t="str">
        <f>"SR-237 EL SB: "&amp;'tolls 2015'!A23</f>
        <v>SR-237 EL SB: US101 Interchange to I-880 Interchange</v>
      </c>
      <c r="B19" s="41">
        <f t="shared" ref="B19:B20" si="29">C19*1000+D19*10+F19</f>
        <v>232004</v>
      </c>
      <c r="C19" s="41">
        <f>'tolls 2015'!C23</f>
        <v>232</v>
      </c>
      <c r="D19" s="41">
        <v>0</v>
      </c>
      <c r="E19" s="41" t="s">
        <v>144</v>
      </c>
      <c r="F19" s="41">
        <v>4</v>
      </c>
      <c r="G19" s="39">
        <f>IF('tolls 2015'!G23="n/a",0,'tolls 2015'!G23)*CPI_2015_to_2000</f>
        <v>0</v>
      </c>
      <c r="H19" s="39">
        <f>IF('tolls 2015'!H23="n/a",0,'tolls 2015'!H23)*CPI_2015_to_2000</f>
        <v>0.90352126569935742</v>
      </c>
      <c r="I19" s="39">
        <f>IF('tolls 2015'!I23="n/a",0,'tolls 2015'!I23)*CPI_2015_to_2000</f>
        <v>0</v>
      </c>
      <c r="J19" s="39">
        <f>IF('tolls 2015'!J23="n/a",0,'tolls 2015'!J23)*CPI_2015_to_2000</f>
        <v>0.15111578953290489</v>
      </c>
      <c r="K19" s="39">
        <f>IF('tolls 2015'!K23="n/a",0,'tolls 2015'!K23)*CPI_2015_to_2000</f>
        <v>0</v>
      </c>
      <c r="L19" s="39">
        <f>IF('tolls 2015'!L23="n/a",0,'tolls 2015'!L23)*CPI_2015_to_2000</f>
        <v>0</v>
      </c>
      <c r="M19" s="39">
        <f>IF('tolls 2015'!M23="n/a",0,'tolls 2015'!M23)*CPI_2015_to_2000</f>
        <v>0</v>
      </c>
      <c r="N19" s="39">
        <f>IF('tolls 2015'!N23="n/a",0,'tolls 2015'!N23)*CPI_2015_to_2000</f>
        <v>0</v>
      </c>
      <c r="O19" s="39">
        <f>IF('tolls 2015'!O23="n/a",0,'tolls 2015'!O23)*CPI_2015_to_2000</f>
        <v>0</v>
      </c>
      <c r="P19" s="39">
        <f>IF('tolls 2015'!P23="n/a",0,'tolls 2015'!P23)*CPI_2015_to_2000</f>
        <v>0</v>
      </c>
      <c r="Q19" s="39">
        <f>IF('tolls 2015'!Q23="n/a",0,'tolls 2015'!Q23)*CPI_2015_to_2000</f>
        <v>0</v>
      </c>
      <c r="R19" s="39">
        <f>IF('tolls 2015'!R23="n/a",0,'tolls 2015'!R23)*CPI_2015_to_2000</f>
        <v>0</v>
      </c>
      <c r="S19" s="39">
        <f>IF('tolls 2015'!S23="n/a",0,'tolls 2015'!S23)*CPI_2015_to_2000</f>
        <v>0</v>
      </c>
      <c r="T19" s="39">
        <f>IF('tolls 2015'!T23="n/a",0,'tolls 2015'!T23)*CPI_2015_to_2000</f>
        <v>0</v>
      </c>
      <c r="U19" s="39">
        <f>IF('tolls 2015'!U23="n/a",0,'tolls 2015'!U23)*CPI_2015_to_2000</f>
        <v>0</v>
      </c>
      <c r="V19" s="39">
        <f>IF('tolls 2015'!G23="n/a",0,'tolls 2015'!G23)</f>
        <v>0</v>
      </c>
      <c r="W19" s="39">
        <f>IF('tolls 2015'!H23="n/a",0,'tolls 2015'!H23)</f>
        <v>1.292035409950081</v>
      </c>
      <c r="X19" s="39">
        <f>IF('tolls 2015'!I23="n/a",0,'tolls 2015'!I23)</f>
        <v>0</v>
      </c>
      <c r="Y19" s="39">
        <f>IF('tolls 2015'!J23="n/a",0,'tolls 2015'!J23)</f>
        <v>0.21609557903205395</v>
      </c>
      <c r="Z19" s="39">
        <f>IF('tolls 2015'!K23="n/a",0,'tolls 2015'!K23)</f>
        <v>0</v>
      </c>
      <c r="AA19" s="39">
        <f>IF('tolls 2015'!G23="n/a",0,'tolls 2015'!G23)*CPI_2015_to_2000</f>
        <v>0</v>
      </c>
      <c r="AB19" s="39">
        <f>IF('tolls 2015'!H23="n/a",0,'tolls 2015'!H23)*CPI_2015_to_2000</f>
        <v>0.90352126569935742</v>
      </c>
      <c r="AC19" s="39">
        <f>IF('tolls 2015'!I23="n/a",0,'tolls 2015'!I23)*CPI_2015_to_2000</f>
        <v>0</v>
      </c>
      <c r="AD19" s="39">
        <f>IF('tolls 2015'!J23="n/a",0,'tolls 2015'!J23)*CPI_2015_to_2000</f>
        <v>0.15111578953290489</v>
      </c>
      <c r="AE19" s="39">
        <f>IF('tolls 2015'!K23="n/a",0,'tolls 2015'!K23)*CPI_2015_to_2000</f>
        <v>0</v>
      </c>
      <c r="AF19" s="39">
        <f>IF('tolls 2015'!G23="n/a",0,'tolls 2015'!G23)*CPI_2015_to_2000</f>
        <v>0</v>
      </c>
      <c r="AG19" s="39">
        <f>IF('tolls 2015'!H23="n/a",0,'tolls 2015'!H23)*CPI_2015_to_2000</f>
        <v>0.90352126569935742</v>
      </c>
      <c r="AH19" s="39">
        <f>IF('tolls 2015'!I23="n/a",0,'tolls 2015'!I23)*CPI_2015_to_2000</f>
        <v>0</v>
      </c>
      <c r="AI19" s="39">
        <f>IF('tolls 2015'!J23="n/a",0,'tolls 2015'!J23)*CPI_2015_to_2000</f>
        <v>0.15111578953290489</v>
      </c>
      <c r="AJ19" s="39">
        <f>IF('tolls 2015'!K23="n/a",0,'tolls 2015'!K23)*CPI_2015_to_2000</f>
        <v>0</v>
      </c>
      <c r="AK19" s="39">
        <f>IF('tolls 2015'!G23="n/a",0,'tolls 2015'!G23)*CPI_2015_to_2000</f>
        <v>0</v>
      </c>
      <c r="AL19" s="39">
        <f>IF('tolls 2015'!H23="n/a",0,'tolls 2015'!H23)*CPI_2015_to_2000</f>
        <v>0.90352126569935742</v>
      </c>
      <c r="AM19" s="39">
        <f>IF('tolls 2015'!I23="n/a",0,'tolls 2015'!I23)*CPI_2015_to_2000</f>
        <v>0</v>
      </c>
      <c r="AN19" s="39">
        <f>IF('tolls 2015'!J23="n/a",0,'tolls 2015'!J23)*CPI_2015_to_2000</f>
        <v>0.15111578953290489</v>
      </c>
      <c r="AO19" s="39">
        <f>IF('tolls 2015'!K23="n/a",0,'tolls 2015'!K23)*CPI_2015_to_2000</f>
        <v>0</v>
      </c>
      <c r="AP19" s="41">
        <v>0</v>
      </c>
    </row>
    <row r="20" spans="1:42" s="41" customFormat="1" x14ac:dyDescent="0.2">
      <c r="A20" s="41" t="str">
        <f>"SR-237 EL NB: "&amp;'tolls 2015'!A25</f>
        <v>SR-237 EL NB: US101 Interchange to I-880 Interchange</v>
      </c>
      <c r="B20" s="41">
        <f t="shared" si="29"/>
        <v>231004</v>
      </c>
      <c r="C20" s="41">
        <f>'tolls 2015'!C25</f>
        <v>231</v>
      </c>
      <c r="D20" s="41">
        <v>0</v>
      </c>
      <c r="E20" s="41" t="s">
        <v>144</v>
      </c>
      <c r="F20" s="41">
        <v>4</v>
      </c>
      <c r="G20" s="39">
        <f>IF('tolls 2015'!G25="n/a",0,'tolls 2015'!G25)*CPI_2015_to_2000</f>
        <v>0</v>
      </c>
      <c r="H20" s="39">
        <f>IF('tolls 2015'!H25="n/a",0,'tolls 2015'!H25)*CPI_2015_to_2000</f>
        <v>6.2840269170262836E-2</v>
      </c>
      <c r="I20" s="39">
        <f>IF('tolls 2015'!I25="n/a",0,'tolls 2015'!I25)*CPI_2015_to_2000</f>
        <v>0</v>
      </c>
      <c r="J20" s="39">
        <f>IF('tolls 2015'!J25="n/a",0,'tolls 2015'!J25)*CPI_2015_to_2000</f>
        <v>0.54366977956691254</v>
      </c>
      <c r="K20" s="39">
        <f>IF('tolls 2015'!K25="n/a",0,'tolls 2015'!K25)*CPI_2015_to_2000</f>
        <v>0</v>
      </c>
      <c r="L20" s="39">
        <f>IF('tolls 2015'!L25="n/a",0,'tolls 2015'!L25)*CPI_2015_to_2000</f>
        <v>0</v>
      </c>
      <c r="M20" s="39">
        <f>IF('tolls 2015'!M25="n/a",0,'tolls 2015'!M25)*CPI_2015_to_2000</f>
        <v>0</v>
      </c>
      <c r="N20" s="39">
        <f>IF('tolls 2015'!N25="n/a",0,'tolls 2015'!N25)*CPI_2015_to_2000</f>
        <v>0</v>
      </c>
      <c r="O20" s="39">
        <f>IF('tolls 2015'!O25="n/a",0,'tolls 2015'!O25)*CPI_2015_to_2000</f>
        <v>0</v>
      </c>
      <c r="P20" s="39">
        <f>IF('tolls 2015'!P25="n/a",0,'tolls 2015'!P25)*CPI_2015_to_2000</f>
        <v>0</v>
      </c>
      <c r="Q20" s="39">
        <f>IF('tolls 2015'!Q25="n/a",0,'tolls 2015'!Q25)*CPI_2015_to_2000</f>
        <v>0</v>
      </c>
      <c r="R20" s="39">
        <f>IF('tolls 2015'!R25="n/a",0,'tolls 2015'!R25)*CPI_2015_to_2000</f>
        <v>0</v>
      </c>
      <c r="S20" s="39">
        <f>IF('tolls 2015'!S25="n/a",0,'tolls 2015'!S25)*CPI_2015_to_2000</f>
        <v>0</v>
      </c>
      <c r="T20" s="39">
        <f>IF('tolls 2015'!T25="n/a",0,'tolls 2015'!T25)*CPI_2015_to_2000</f>
        <v>0</v>
      </c>
      <c r="U20" s="39">
        <f>IF('tolls 2015'!U25="n/a",0,'tolls 2015'!U25)*CPI_2015_to_2000</f>
        <v>0</v>
      </c>
      <c r="V20" s="39">
        <f>IF('tolls 2015'!G25="n/a",0,'tolls 2015'!G25)</f>
        <v>0</v>
      </c>
      <c r="W20" s="39">
        <f>IF('tolls 2015'!H25="n/a",0,'tolls 2015'!H25)</f>
        <v>8.9861584913475845E-2</v>
      </c>
      <c r="X20" s="39">
        <f>IF('tolls 2015'!I25="n/a",0,'tolls 2015'!I25)</f>
        <v>0</v>
      </c>
      <c r="Y20" s="39">
        <f>IF('tolls 2015'!J25="n/a",0,'tolls 2015'!J25)</f>
        <v>0.77744778478068477</v>
      </c>
      <c r="Z20" s="39">
        <f>IF('tolls 2015'!K25="n/a",0,'tolls 2015'!K25)</f>
        <v>0</v>
      </c>
      <c r="AA20" s="39">
        <f>IF('tolls 2015'!G25="n/a",0,'tolls 2015'!G25)*CPI_2015_to_2000</f>
        <v>0</v>
      </c>
      <c r="AB20" s="39">
        <f>IF('tolls 2015'!H25="n/a",0,'tolls 2015'!H25)*CPI_2015_to_2000</f>
        <v>6.2840269170262836E-2</v>
      </c>
      <c r="AC20" s="39">
        <f>IF('tolls 2015'!I25="n/a",0,'tolls 2015'!I25)*CPI_2015_to_2000</f>
        <v>0</v>
      </c>
      <c r="AD20" s="39">
        <f>IF('tolls 2015'!J25="n/a",0,'tolls 2015'!J25)*CPI_2015_to_2000</f>
        <v>0.54366977956691254</v>
      </c>
      <c r="AE20" s="39">
        <f>IF('tolls 2015'!K25="n/a",0,'tolls 2015'!K25)*CPI_2015_to_2000</f>
        <v>0</v>
      </c>
      <c r="AF20" s="39">
        <f>IF('tolls 2015'!G25="n/a",0,'tolls 2015'!G25)*CPI_2015_to_2000</f>
        <v>0</v>
      </c>
      <c r="AG20" s="39">
        <f>IF('tolls 2015'!H25="n/a",0,'tolls 2015'!H25)*CPI_2015_to_2000</f>
        <v>6.2840269170262836E-2</v>
      </c>
      <c r="AH20" s="39">
        <f>IF('tolls 2015'!I25="n/a",0,'tolls 2015'!I25)*CPI_2015_to_2000</f>
        <v>0</v>
      </c>
      <c r="AI20" s="39">
        <f>IF('tolls 2015'!J25="n/a",0,'tolls 2015'!J25)*CPI_2015_to_2000</f>
        <v>0.54366977956691254</v>
      </c>
      <c r="AJ20" s="39">
        <f>IF('tolls 2015'!K25="n/a",0,'tolls 2015'!K25)*CPI_2015_to_2000</f>
        <v>0</v>
      </c>
      <c r="AK20" s="39">
        <f>IF('tolls 2015'!G25="n/a",0,'tolls 2015'!G25)*CPI_2015_to_2000</f>
        <v>0</v>
      </c>
      <c r="AL20" s="39">
        <f>IF('tolls 2015'!H25="n/a",0,'tolls 2015'!H25)*CPI_2015_to_2000</f>
        <v>6.2840269170262836E-2</v>
      </c>
      <c r="AM20" s="39">
        <f>IF('tolls 2015'!I25="n/a",0,'tolls 2015'!I25)*CPI_2015_to_2000</f>
        <v>0</v>
      </c>
      <c r="AN20" s="39">
        <f>IF('tolls 2015'!J25="n/a",0,'tolls 2015'!J25)*CPI_2015_to_2000</f>
        <v>0.54366977956691254</v>
      </c>
      <c r="AO20" s="39">
        <f>IF('tolls 2015'!K25="n/a",0,'tolls 2015'!K25)*CPI_2015_to_2000</f>
        <v>0</v>
      </c>
      <c r="AP20" s="41">
        <v>0</v>
      </c>
    </row>
    <row r="21" spans="1:42" x14ac:dyDescent="0.2">
      <c r="A21" s="1" t="str">
        <f>CONCATENATE('tolls 2015'!A26, " ",'tolls 2015'!A27)</f>
        <v>SR-237 Express Lanes (first segment before TOLLCLASS 232): I-880 SCL - SR237 to SR262 Mission Blvd - SB</v>
      </c>
      <c r="B21" s="41">
        <f t="shared" ref="B21" si="30">C21*1000+D21*10+F21</f>
        <v>888004</v>
      </c>
      <c r="C21" s="1">
        <f>'tolls 2015'!C27</f>
        <v>888</v>
      </c>
      <c r="D21" s="1">
        <v>0</v>
      </c>
      <c r="E21" s="41" t="s">
        <v>144</v>
      </c>
      <c r="F21" s="41">
        <v>4</v>
      </c>
      <c r="G21" s="39">
        <f>IF('tolls 2015'!G27="n/a",0,'tolls 2015'!G27)*CPI_2015_to_2000</f>
        <v>0</v>
      </c>
      <c r="H21" s="39">
        <f>IF('tolls 2015'!H27="n/a",0,'tolls 2015'!H27)*CPI_2015_to_2000</f>
        <v>0.90352126569935742</v>
      </c>
      <c r="I21" s="39">
        <f>IF('tolls 2015'!I27="n/a",0,'tolls 2015'!I27)*CPI_2015_to_2000</f>
        <v>0</v>
      </c>
      <c r="J21" s="39">
        <f>IF('tolls 2015'!J27="n/a",0,'tolls 2015'!J27)*CPI_2015_to_2000</f>
        <v>0.15111578953290489</v>
      </c>
      <c r="K21" s="39">
        <f>IF('tolls 2015'!K27="n/a",0,'tolls 2015'!K27)*CPI_2015_to_2000</f>
        <v>0</v>
      </c>
      <c r="L21" s="39">
        <f>IF('tolls 2015'!L27="n/a",0,'tolls 2015'!L27)*CPI_2015_to_2000</f>
        <v>0</v>
      </c>
      <c r="M21" s="39">
        <f>IF('tolls 2015'!M27="n/a",0,'tolls 2015'!M27)*CPI_2015_to_2000</f>
        <v>0</v>
      </c>
      <c r="N21" s="39">
        <f>IF('tolls 2015'!N27="n/a",0,'tolls 2015'!N27)*CPI_2015_to_2000</f>
        <v>0</v>
      </c>
      <c r="O21" s="39">
        <f>IF('tolls 2015'!O27="n/a",0,'tolls 2015'!O27)*CPI_2015_to_2000</f>
        <v>0</v>
      </c>
      <c r="P21" s="39">
        <f>IF('tolls 2015'!P27="n/a",0,'tolls 2015'!P27)*CPI_2015_to_2000</f>
        <v>0</v>
      </c>
      <c r="Q21" s="39">
        <f>IF('tolls 2015'!Q27="n/a",0,'tolls 2015'!Q27)*CPI_2015_to_2000</f>
        <v>0</v>
      </c>
      <c r="R21" s="39">
        <f>IF('tolls 2015'!R27="n/a",0,'tolls 2015'!R27)*CPI_2015_to_2000</f>
        <v>0</v>
      </c>
      <c r="S21" s="39">
        <f>IF('tolls 2015'!S27="n/a",0,'tolls 2015'!S27)*CPI_2015_to_2000</f>
        <v>0</v>
      </c>
      <c r="T21" s="39">
        <f>IF('tolls 2015'!T27="n/a",0,'tolls 2015'!T27)*CPI_2015_to_2000</f>
        <v>0</v>
      </c>
      <c r="U21" s="39">
        <f>IF('tolls 2015'!U27="n/a",0,'tolls 2015'!U27)*CPI_2015_to_2000</f>
        <v>0</v>
      </c>
      <c r="V21" s="39">
        <f>IF('tolls 2015'!G27="n/a",0,'tolls 2015'!G27)</f>
        <v>0</v>
      </c>
      <c r="W21" s="39">
        <f>IF('tolls 2015'!H27="n/a",0,'tolls 2015'!H27)</f>
        <v>1.292035409950081</v>
      </c>
      <c r="X21" s="39">
        <f>IF('tolls 2015'!I27="n/a",0,'tolls 2015'!I27)</f>
        <v>0</v>
      </c>
      <c r="Y21" s="39">
        <f>IF('tolls 2015'!J27="n/a",0,'tolls 2015'!J27)</f>
        <v>0.21609557903205395</v>
      </c>
      <c r="Z21" s="39">
        <f>IF('tolls 2015'!K27="n/a",0,'tolls 2015'!K27)</f>
        <v>0</v>
      </c>
      <c r="AA21" s="39">
        <f>IF('tolls 2015'!G27="n/a",0,'tolls 2015'!G27)*CPI_2015_to_2000</f>
        <v>0</v>
      </c>
      <c r="AB21" s="39">
        <f>IF('tolls 2015'!H27="n/a",0,'tolls 2015'!H27)*CPI_2015_to_2000</f>
        <v>0.90352126569935742</v>
      </c>
      <c r="AC21" s="39">
        <f>IF('tolls 2015'!I27="n/a",0,'tolls 2015'!I27)*CPI_2015_to_2000</f>
        <v>0</v>
      </c>
      <c r="AD21" s="39">
        <f>IF('tolls 2015'!J27="n/a",0,'tolls 2015'!J27)*CPI_2015_to_2000</f>
        <v>0.15111578953290489</v>
      </c>
      <c r="AE21" s="39">
        <f>IF('tolls 2015'!K27="n/a",0,'tolls 2015'!K27)*CPI_2015_to_2000</f>
        <v>0</v>
      </c>
      <c r="AF21" s="39">
        <f>IF('tolls 2015'!G27="n/a",0,'tolls 2015'!G27)*CPI_2015_to_2000</f>
        <v>0</v>
      </c>
      <c r="AG21" s="39">
        <f>IF('tolls 2015'!H27="n/a",0,'tolls 2015'!H27)*CPI_2015_to_2000</f>
        <v>0.90352126569935742</v>
      </c>
      <c r="AH21" s="39">
        <f>IF('tolls 2015'!I27="n/a",0,'tolls 2015'!I27)*CPI_2015_to_2000</f>
        <v>0</v>
      </c>
      <c r="AI21" s="39">
        <f>IF('tolls 2015'!J27="n/a",0,'tolls 2015'!J27)*CPI_2015_to_2000</f>
        <v>0.15111578953290489</v>
      </c>
      <c r="AJ21" s="39">
        <f>IF('tolls 2015'!K27="n/a",0,'tolls 2015'!K27)*CPI_2015_to_2000</f>
        <v>0</v>
      </c>
      <c r="AK21" s="39">
        <f>IF('tolls 2015'!G27="n/a",0,'tolls 2015'!G27)*CPI_2015_to_2000</f>
        <v>0</v>
      </c>
      <c r="AL21" s="39">
        <f>IF('tolls 2015'!H27="n/a",0,'tolls 2015'!H27)*CPI_2015_to_2000</f>
        <v>0.90352126569935742</v>
      </c>
      <c r="AM21" s="39">
        <f>IF('tolls 2015'!I27="n/a",0,'tolls 2015'!I27)*CPI_2015_to_2000</f>
        <v>0</v>
      </c>
      <c r="AN21" s="39">
        <f>IF('tolls 2015'!J27="n/a",0,'tolls 2015'!J27)*CPI_2015_to_2000</f>
        <v>0.15111578953290489</v>
      </c>
      <c r="AO21" s="39">
        <f>IF('tolls 2015'!K27="n/a",0,'tolls 2015'!K27)*CPI_2015_to_2000</f>
        <v>0</v>
      </c>
      <c r="AP21" s="41">
        <v>0</v>
      </c>
    </row>
    <row r="22" spans="1:42" x14ac:dyDescent="0.2">
      <c r="A22" s="1" t="str">
        <f>CONCATENATE('tolls 2015'!A28, " ",'tolls 2015'!A29)</f>
        <v>SR-237 Express Lanes (last segment after TOLLCLASS 231): I-880 SCL - SR237 to SR262 Mission Blvd - NB</v>
      </c>
      <c r="B22" s="41">
        <f t="shared" ref="B22" si="31">C22*1000+D22*10+F22</f>
        <v>887004</v>
      </c>
      <c r="C22" s="1">
        <f>'tolls 2015'!C29</f>
        <v>887</v>
      </c>
      <c r="D22" s="1">
        <v>0</v>
      </c>
      <c r="E22" s="41" t="s">
        <v>144</v>
      </c>
      <c r="F22" s="41">
        <v>4</v>
      </c>
      <c r="G22" s="39">
        <f>IF('tolls 2015'!G29="n/a",0,'tolls 2015'!G29)*CPI_2015_to_2000</f>
        <v>0</v>
      </c>
      <c r="H22" s="39">
        <f>IF('tolls 2015'!H29="n/a",0,'tolls 2015'!H29)*CPI_2015_to_2000</f>
        <v>6.2840269170262836E-2</v>
      </c>
      <c r="I22" s="39">
        <f>IF('tolls 2015'!I29="n/a",0,'tolls 2015'!I29)*CPI_2015_to_2000</f>
        <v>0</v>
      </c>
      <c r="J22" s="39">
        <f>IF('tolls 2015'!J29="n/a",0,'tolls 2015'!J29)*CPI_2015_to_2000</f>
        <v>0.54366977956691254</v>
      </c>
      <c r="K22" s="39">
        <f>IF('tolls 2015'!K29="n/a",0,'tolls 2015'!K29)*CPI_2015_to_2000</f>
        <v>0</v>
      </c>
      <c r="L22" s="39">
        <f>IF('tolls 2015'!L29="n/a",0,'tolls 2015'!L29)*CPI_2015_to_2000</f>
        <v>0</v>
      </c>
      <c r="M22" s="39">
        <f>IF('tolls 2015'!M29="n/a",0,'tolls 2015'!M29)*CPI_2015_to_2000</f>
        <v>0</v>
      </c>
      <c r="N22" s="39">
        <f>IF('tolls 2015'!N29="n/a",0,'tolls 2015'!N29)*CPI_2015_to_2000</f>
        <v>0</v>
      </c>
      <c r="O22" s="39">
        <f>IF('tolls 2015'!O29="n/a",0,'tolls 2015'!O29)*CPI_2015_to_2000</f>
        <v>0</v>
      </c>
      <c r="P22" s="39">
        <f>IF('tolls 2015'!P29="n/a",0,'tolls 2015'!P29)*CPI_2015_to_2000</f>
        <v>0</v>
      </c>
      <c r="Q22" s="39">
        <f>IF('tolls 2015'!Q29="n/a",0,'tolls 2015'!Q29)*CPI_2015_to_2000</f>
        <v>0</v>
      </c>
      <c r="R22" s="39">
        <f>IF('tolls 2015'!R29="n/a",0,'tolls 2015'!R29)*CPI_2015_to_2000</f>
        <v>0</v>
      </c>
      <c r="S22" s="39">
        <f>IF('tolls 2015'!S29="n/a",0,'tolls 2015'!S29)*CPI_2015_to_2000</f>
        <v>0</v>
      </c>
      <c r="T22" s="39">
        <f>IF('tolls 2015'!T29="n/a",0,'tolls 2015'!T29)*CPI_2015_to_2000</f>
        <v>0</v>
      </c>
      <c r="U22" s="39">
        <f>IF('tolls 2015'!U29="n/a",0,'tolls 2015'!U29)*CPI_2015_to_2000</f>
        <v>0</v>
      </c>
      <c r="V22" s="39">
        <f>IF('tolls 2015'!G29="n/a",0,'tolls 2015'!G29)</f>
        <v>0</v>
      </c>
      <c r="W22" s="39">
        <f>IF('tolls 2015'!H29="n/a",0,'tolls 2015'!H29)</f>
        <v>8.9861584913475845E-2</v>
      </c>
      <c r="X22" s="39">
        <f>IF('tolls 2015'!I29="n/a",0,'tolls 2015'!I29)</f>
        <v>0</v>
      </c>
      <c r="Y22" s="39">
        <f>IF('tolls 2015'!J29="n/a",0,'tolls 2015'!J29)</f>
        <v>0.77744778478068477</v>
      </c>
      <c r="Z22" s="39">
        <f>IF('tolls 2015'!K29="n/a",0,'tolls 2015'!K29)</f>
        <v>0</v>
      </c>
      <c r="AA22" s="39">
        <f>IF('tolls 2015'!G29="n/a",0,'tolls 2015'!G29)*CPI_2015_to_2000</f>
        <v>0</v>
      </c>
      <c r="AB22" s="39">
        <f>IF('tolls 2015'!H29="n/a",0,'tolls 2015'!H29)*CPI_2015_to_2000</f>
        <v>6.2840269170262836E-2</v>
      </c>
      <c r="AC22" s="39">
        <f>IF('tolls 2015'!I29="n/a",0,'tolls 2015'!I29)*CPI_2015_to_2000</f>
        <v>0</v>
      </c>
      <c r="AD22" s="39">
        <f>IF('tolls 2015'!J29="n/a",0,'tolls 2015'!J29)*CPI_2015_to_2000</f>
        <v>0.54366977956691254</v>
      </c>
      <c r="AE22" s="39">
        <f>IF('tolls 2015'!K29="n/a",0,'tolls 2015'!K29)*CPI_2015_to_2000</f>
        <v>0</v>
      </c>
      <c r="AF22" s="39">
        <f>IF('tolls 2015'!G29="n/a",0,'tolls 2015'!G29)*CPI_2015_to_2000</f>
        <v>0</v>
      </c>
      <c r="AG22" s="39">
        <f>IF('tolls 2015'!H29="n/a",0,'tolls 2015'!H29)*CPI_2015_to_2000</f>
        <v>6.2840269170262836E-2</v>
      </c>
      <c r="AH22" s="39">
        <f>IF('tolls 2015'!I29="n/a",0,'tolls 2015'!I29)*CPI_2015_to_2000</f>
        <v>0</v>
      </c>
      <c r="AI22" s="39">
        <f>IF('tolls 2015'!J29="n/a",0,'tolls 2015'!J29)*CPI_2015_to_2000</f>
        <v>0.54366977956691254</v>
      </c>
      <c r="AJ22" s="39">
        <f>IF('tolls 2015'!K29="n/a",0,'tolls 2015'!K29)*CPI_2015_to_2000</f>
        <v>0</v>
      </c>
      <c r="AK22" s="39">
        <f>IF('tolls 2015'!G29="n/a",0,'tolls 2015'!G29)*CPI_2015_to_2000</f>
        <v>0</v>
      </c>
      <c r="AL22" s="39">
        <f>IF('tolls 2015'!H29="n/a",0,'tolls 2015'!H29)*CPI_2015_to_2000</f>
        <v>6.2840269170262836E-2</v>
      </c>
      <c r="AM22" s="39">
        <f>IF('tolls 2015'!I29="n/a",0,'tolls 2015'!I29)*CPI_2015_to_2000</f>
        <v>0</v>
      </c>
      <c r="AN22" s="39">
        <f>IF('tolls 2015'!J29="n/a",0,'tolls 2015'!J29)*CPI_2015_to_2000</f>
        <v>0.54366977956691254</v>
      </c>
      <c r="AO22" s="39">
        <f>IF('tolls 2015'!K29="n/a",0,'tolls 2015'!K29)*CPI_2015_to_2000</f>
        <v>0</v>
      </c>
      <c r="AP22" s="41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499984740745262"/>
  </sheetPr>
  <dimension ref="A1:AO35"/>
  <sheetViews>
    <sheetView zoomScale="110" zoomScaleNormal="110" workbookViewId="0">
      <pane ySplit="1" topLeftCell="A2" activePane="bottomLeft" state="frozen"/>
      <selection pane="bottomLeft" activeCell="H18" sqref="H18"/>
    </sheetView>
  </sheetViews>
  <sheetFormatPr defaultColWidth="9.140625" defaultRowHeight="12.75" x14ac:dyDescent="0.2"/>
  <cols>
    <col min="1" max="1" width="40.7109375" style="1" customWidth="1"/>
    <col min="2" max="3" width="8.28515625" style="1" bestFit="1" customWidth="1"/>
    <col min="4" max="4" width="6.140625" style="1" bestFit="1" customWidth="1"/>
    <col min="5" max="5" width="8.7109375" style="1" bestFit="1" customWidth="1"/>
    <col min="6" max="6" width="7.140625" style="1" bestFit="1" customWidth="1"/>
    <col min="7" max="7" width="8.140625" style="1" bestFit="1" customWidth="1"/>
    <col min="8" max="8" width="8.7109375" style="1" bestFit="1" customWidth="1"/>
    <col min="9" max="10" width="8.85546875" style="1" bestFit="1" customWidth="1"/>
    <col min="11" max="11" width="8.140625" style="1" bestFit="1" customWidth="1"/>
    <col min="12" max="12" width="8" style="1" bestFit="1" customWidth="1"/>
    <col min="13" max="13" width="8.5703125" style="1" bestFit="1" customWidth="1"/>
    <col min="14" max="15" width="8.7109375" style="1" bestFit="1" customWidth="1"/>
    <col min="16" max="17" width="8" style="1" bestFit="1" customWidth="1"/>
    <col min="18" max="18" width="8.5703125" style="1" bestFit="1" customWidth="1"/>
    <col min="19" max="20" width="8.7109375" style="1" bestFit="1" customWidth="1"/>
    <col min="21" max="21" width="8" style="1" bestFit="1" customWidth="1"/>
    <col min="22" max="22" width="9.42578125" style="1" bestFit="1" customWidth="1"/>
    <col min="23" max="23" width="10" style="1" bestFit="1" customWidth="1"/>
    <col min="24" max="25" width="10.140625" style="1" bestFit="1" customWidth="1"/>
    <col min="26" max="26" width="9.42578125" style="1" bestFit="1" customWidth="1"/>
    <col min="27" max="27" width="9" style="1" bestFit="1" customWidth="1"/>
    <col min="28" max="28" width="9.5703125" style="1" bestFit="1" customWidth="1"/>
    <col min="29" max="30" width="9.7109375" style="1" bestFit="1" customWidth="1"/>
    <col min="31" max="31" width="9" style="1" bestFit="1" customWidth="1"/>
    <col min="32" max="32" width="9.85546875" style="1" bestFit="1" customWidth="1"/>
    <col min="33" max="33" width="10.42578125" style="1" bestFit="1" customWidth="1"/>
    <col min="34" max="35" width="10.5703125" style="1" bestFit="1" customWidth="1"/>
    <col min="36" max="36" width="9.85546875" style="1" bestFit="1" customWidth="1"/>
    <col min="37" max="37" width="8.28515625" style="1" bestFit="1" customWidth="1"/>
    <col min="38" max="38" width="8.85546875" style="1" bestFit="1" customWidth="1"/>
    <col min="39" max="40" width="9" style="1" bestFit="1" customWidth="1"/>
    <col min="41" max="41" width="8.28515625" style="1" bestFit="1" customWidth="1"/>
    <col min="42" max="16384" width="9.140625" style="1"/>
  </cols>
  <sheetData>
    <row r="1" spans="1:41" x14ac:dyDescent="0.2">
      <c r="A1" s="3" t="s">
        <v>102</v>
      </c>
      <c r="B1" s="3" t="s">
        <v>103</v>
      </c>
      <c r="C1" s="3" t="s">
        <v>104</v>
      </c>
      <c r="D1" s="3" t="s">
        <v>105</v>
      </c>
      <c r="E1" s="3" t="s">
        <v>106</v>
      </c>
      <c r="F1" s="3" t="s">
        <v>107</v>
      </c>
      <c r="G1" s="35" t="s">
        <v>108</v>
      </c>
      <c r="H1" s="35" t="s">
        <v>109</v>
      </c>
      <c r="I1" s="35" t="s">
        <v>110</v>
      </c>
      <c r="J1" s="35" t="s">
        <v>111</v>
      </c>
      <c r="K1" s="35" t="s">
        <v>112</v>
      </c>
      <c r="L1" s="36" t="s">
        <v>113</v>
      </c>
      <c r="M1" s="36" t="s">
        <v>114</v>
      </c>
      <c r="N1" s="36" t="s">
        <v>115</v>
      </c>
      <c r="O1" s="36" t="s">
        <v>116</v>
      </c>
      <c r="P1" s="36" t="s">
        <v>117</v>
      </c>
      <c r="Q1" s="33" t="s">
        <v>118</v>
      </c>
      <c r="R1" s="33" t="s">
        <v>119</v>
      </c>
      <c r="S1" s="33" t="s">
        <v>120</v>
      </c>
      <c r="T1" s="33" t="s">
        <v>121</v>
      </c>
      <c r="U1" s="33" t="s">
        <v>122</v>
      </c>
      <c r="V1" s="37" t="s">
        <v>123</v>
      </c>
      <c r="W1" s="37" t="s">
        <v>124</v>
      </c>
      <c r="X1" s="37" t="s">
        <v>125</v>
      </c>
      <c r="Y1" s="37" t="s">
        <v>126</v>
      </c>
      <c r="Z1" s="37" t="s">
        <v>127</v>
      </c>
      <c r="AA1" s="34" t="s">
        <v>128</v>
      </c>
      <c r="AB1" s="34" t="s">
        <v>129</v>
      </c>
      <c r="AC1" s="34" t="s">
        <v>130</v>
      </c>
      <c r="AD1" s="34" t="s">
        <v>131</v>
      </c>
      <c r="AE1" s="34" t="s">
        <v>132</v>
      </c>
      <c r="AF1" s="38" t="s">
        <v>133</v>
      </c>
      <c r="AG1" s="38" t="s">
        <v>134</v>
      </c>
      <c r="AH1" s="38" t="s">
        <v>135</v>
      </c>
      <c r="AI1" s="38" t="s">
        <v>136</v>
      </c>
      <c r="AJ1" s="38" t="s">
        <v>137</v>
      </c>
      <c r="AK1" s="36" t="s">
        <v>138</v>
      </c>
      <c r="AL1" s="36" t="s">
        <v>139</v>
      </c>
      <c r="AM1" s="36" t="s">
        <v>140</v>
      </c>
      <c r="AN1" s="36" t="s">
        <v>141</v>
      </c>
      <c r="AO1" s="36" t="s">
        <v>142</v>
      </c>
    </row>
    <row r="2" spans="1:41" x14ac:dyDescent="0.2">
      <c r="A2" s="1" t="str">
        <f>'tolls 2015'!A4</f>
        <v>Carquinez Bridge GP</v>
      </c>
      <c r="B2" s="1">
        <f>C2*1000+D2*10+F2</f>
        <v>2001</v>
      </c>
      <c r="C2" s="1">
        <f>'tolls 2015'!C4</f>
        <v>2</v>
      </c>
      <c r="D2" s="1">
        <f>'tolls 2015'!D4</f>
        <v>0</v>
      </c>
      <c r="E2" s="1" t="s">
        <v>143</v>
      </c>
      <c r="F2" s="1">
        <f>'tolls 2015'!F4</f>
        <v>1</v>
      </c>
      <c r="G2" s="5">
        <f>IF('tolls 2015'!G4="n/a",0,'tolls 2015'!G4)*CPI_2015_to_2000</f>
        <v>3.4965034965034967</v>
      </c>
      <c r="H2" s="5">
        <f>IF('tolls 2015'!H4="n/a",0,'tolls 2015'!H4)*CPI_2015_to_2000</f>
        <v>3.4965034965034967</v>
      </c>
      <c r="I2" s="5">
        <f>IF('tolls 2015'!I4="n/a",0,'tolls 2015'!I4)*CPI_2015_to_2000</f>
        <v>3.4965034965034967</v>
      </c>
      <c r="J2" s="5">
        <f>IF('tolls 2015'!J4="n/a",0,'tolls 2015'!J4)*CPI_2015_to_2000</f>
        <v>3.4965034965034967</v>
      </c>
      <c r="K2" s="5">
        <f>IF('tolls 2015'!K4="n/a",0,'tolls 2015'!K4)*CPI_2015_to_2000</f>
        <v>3.4965034965034967</v>
      </c>
      <c r="L2" s="5">
        <f>IF('tolls 2015'!L4="n/a",0,'tolls 2015'!L4)*CPI_2015_to_2000</f>
        <v>3.4965034965034967</v>
      </c>
      <c r="M2" s="5">
        <f>IF('tolls 2015'!M4="n/a",0,'tolls 2015'!M4)*CPI_2015_to_2000</f>
        <v>3.4965034965034967</v>
      </c>
      <c r="N2" s="5">
        <f>IF('tolls 2015'!N4="n/a",0,'tolls 2015'!N4)*CPI_2015_to_2000</f>
        <v>3.4965034965034967</v>
      </c>
      <c r="O2" s="5">
        <f>IF('tolls 2015'!O4="n/a",0,'tolls 2015'!O4)*CPI_2015_to_2000</f>
        <v>3.4965034965034967</v>
      </c>
      <c r="P2" s="5">
        <f>IF('tolls 2015'!P4="n/a",0,'tolls 2015'!P4)*CPI_2015_to_2000</f>
        <v>3.4965034965034967</v>
      </c>
      <c r="Q2" s="5">
        <f>IF('tolls 2015'!Q4="n/a",0,'tolls 2015'!Q4)*CPI_2015_to_2000</f>
        <v>3.4965034965034967</v>
      </c>
      <c r="R2" s="5">
        <f>IF('tolls 2015'!R4="n/a",0,'tolls 2015'!R4)*CPI_2015_to_2000</f>
        <v>3.4965034965034967</v>
      </c>
      <c r="S2" s="5">
        <f>IF('tolls 2015'!S4="n/a",0,'tolls 2015'!S4)*CPI_2015_to_2000</f>
        <v>3.4965034965034967</v>
      </c>
      <c r="T2" s="5">
        <f>IF('tolls 2015'!T4="n/a",0,'tolls 2015'!T4)*CPI_2015_to_2000</f>
        <v>3.4965034965034967</v>
      </c>
      <c r="U2" s="5">
        <f>IF('tolls 2015'!U4="n/a",0,'tolls 2015'!U4)*CPI_2015_to_2000</f>
        <v>3.4965034965034967</v>
      </c>
      <c r="V2" s="5">
        <f>IF('tolls 2015'!G4="n/a",0,'tolls 2015'!G4)*CPI_2015_to_2000</f>
        <v>3.4965034965034967</v>
      </c>
      <c r="W2" s="5">
        <f>V2</f>
        <v>3.4965034965034967</v>
      </c>
      <c r="X2" s="5">
        <f>V2</f>
        <v>3.4965034965034967</v>
      </c>
      <c r="Y2" s="5">
        <f>V2</f>
        <v>3.4965034965034967</v>
      </c>
      <c r="Z2" s="5">
        <f>V2</f>
        <v>3.4965034965034967</v>
      </c>
      <c r="AA2" s="5">
        <f>IF('tolls 2015'!G4="n/a",0,'tolls 2015'!G4)*CPI_2015_to_2000</f>
        <v>3.4965034965034967</v>
      </c>
      <c r="AB2" s="5">
        <f>AA2</f>
        <v>3.4965034965034967</v>
      </c>
      <c r="AC2" s="5">
        <f>AA2</f>
        <v>3.4965034965034967</v>
      </c>
      <c r="AD2" s="5">
        <f>AA2</f>
        <v>3.4965034965034967</v>
      </c>
      <c r="AE2" s="5">
        <f>AA2</f>
        <v>3.4965034965034967</v>
      </c>
      <c r="AF2" s="5">
        <f>IF('tolls 2015'!V4="n/a",0,'tolls 2015'!V4)*CPI_2015_to_2000</f>
        <v>10.48951048951049</v>
      </c>
      <c r="AG2" s="5">
        <f>AF2</f>
        <v>10.48951048951049</v>
      </c>
      <c r="AH2" s="5">
        <f>AF2</f>
        <v>10.48951048951049</v>
      </c>
      <c r="AI2" s="5">
        <f>AF2</f>
        <v>10.48951048951049</v>
      </c>
      <c r="AJ2" s="5">
        <f>AF2</f>
        <v>10.48951048951049</v>
      </c>
      <c r="AK2" s="5">
        <f>IF('tolls 2015'!X4="n/a",0,'tolls 2015'!X4)*CPI_2015_to_2000</f>
        <v>17.482517482517483</v>
      </c>
      <c r="AL2" s="5">
        <f>AK2</f>
        <v>17.482517482517483</v>
      </c>
      <c r="AM2" s="5">
        <f>AK2</f>
        <v>17.482517482517483</v>
      </c>
      <c r="AN2" s="5">
        <f>AK2</f>
        <v>17.482517482517483</v>
      </c>
      <c r="AO2" s="5">
        <f>AK2</f>
        <v>17.482517482517483</v>
      </c>
    </row>
    <row r="3" spans="1:41" x14ac:dyDescent="0.2">
      <c r="A3" s="1" t="str">
        <f>'tolls 2015'!A5</f>
        <v>Carquinez Bridge HOV</v>
      </c>
      <c r="B3" s="1">
        <f t="shared" ref="B3:B17" si="0">C3*1000+D3*10+F3</f>
        <v>2003</v>
      </c>
      <c r="C3" s="1">
        <f>'tolls 2015'!C5</f>
        <v>2</v>
      </c>
      <c r="D3" s="1">
        <f>'tolls 2015'!D5</f>
        <v>0</v>
      </c>
      <c r="E3" s="1" t="s">
        <v>143</v>
      </c>
      <c r="F3" s="1">
        <f>'tolls 2015'!F5</f>
        <v>3</v>
      </c>
      <c r="G3" s="5">
        <f>IF('tolls 2015'!G5="n/a",0,'tolls 2015'!G5)*CPI_2015_to_2000</f>
        <v>3.4965034965034967</v>
      </c>
      <c r="H3" s="5">
        <f>IF('tolls 2015'!H5="n/a",0,'tolls 2015'!H5)*CPI_2015_to_2000</f>
        <v>3.4965034965034967</v>
      </c>
      <c r="I3" s="5">
        <f>IF('tolls 2015'!I5="n/a",0,'tolls 2015'!I5)*CPI_2015_to_2000</f>
        <v>3.4965034965034967</v>
      </c>
      <c r="J3" s="5">
        <f>IF('tolls 2015'!J5="n/a",0,'tolls 2015'!J5)*CPI_2015_to_2000</f>
        <v>3.4965034965034967</v>
      </c>
      <c r="K3" s="5">
        <f>IF('tolls 2015'!K5="n/a",0,'tolls 2015'!K5)*CPI_2015_to_2000</f>
        <v>3.4965034965034967</v>
      </c>
      <c r="L3" s="5">
        <f>IF('tolls 2015'!L5="n/a",0,'tolls 2015'!L5)*CPI_2015_to_2000</f>
        <v>3.4965034965034967</v>
      </c>
      <c r="M3" s="5">
        <f>IF('tolls 2015'!M5="n/a",0,'tolls 2015'!M5)*CPI_2015_to_2000</f>
        <v>3.4965034965034967</v>
      </c>
      <c r="N3" s="5">
        <f>IF('tolls 2015'!N5="n/a",0,'tolls 2015'!N5)*CPI_2015_to_2000</f>
        <v>3.4965034965034967</v>
      </c>
      <c r="O3" s="5">
        <f>IF('tolls 2015'!O5="n/a",0,'tolls 2015'!O5)*CPI_2015_to_2000</f>
        <v>3.4965034965034967</v>
      </c>
      <c r="P3" s="5">
        <f>IF('tolls 2015'!P5="n/a",0,'tolls 2015'!P5)*CPI_2015_to_2000</f>
        <v>3.4965034965034967</v>
      </c>
      <c r="Q3" s="5">
        <f>IF('tolls 2015'!Q5="n/a",0,'tolls 2015'!Q5)*CPI_2015_to_2000</f>
        <v>3.4965034965034967</v>
      </c>
      <c r="R3" s="5">
        <f>IF('tolls 2015'!R5="n/a",0,'tolls 2015'!R5)*CPI_2015_to_2000</f>
        <v>1.7482517482517483</v>
      </c>
      <c r="S3" s="5">
        <f>IF('tolls 2015'!S5="n/a",0,'tolls 2015'!S5)*CPI_2015_to_2000</f>
        <v>3.4965034965034967</v>
      </c>
      <c r="T3" s="5">
        <f>IF('tolls 2015'!T5="n/a",0,'tolls 2015'!T5)*CPI_2015_to_2000</f>
        <v>1.7482517482517483</v>
      </c>
      <c r="U3" s="5">
        <f>IF('tolls 2015'!U5="n/a",0,'tolls 2015'!U5)*CPI_2015_to_2000</f>
        <v>3.4965034965034967</v>
      </c>
      <c r="V3" s="5">
        <f>IF('tolls 2015'!G5="n/a",0,'tolls 2015'!G5)</f>
        <v>5</v>
      </c>
      <c r="W3" s="5">
        <f t="shared" ref="W3:W17" si="1">V3</f>
        <v>5</v>
      </c>
      <c r="X3" s="5">
        <f t="shared" ref="X3:X17" si="2">V3</f>
        <v>5</v>
      </c>
      <c r="Y3" s="5">
        <f t="shared" ref="Y3:Y17" si="3">V3</f>
        <v>5</v>
      </c>
      <c r="Z3" s="5">
        <f t="shared" ref="Z3:Z17" si="4">V3</f>
        <v>5</v>
      </c>
      <c r="AA3" s="5">
        <f>IF('tolls 2015'!G5="n/a",0,'tolls 2015'!G5)*CPI_2015_to_2000</f>
        <v>3.4965034965034967</v>
      </c>
      <c r="AB3" s="5">
        <f t="shared" ref="AB3:AB17" si="5">AA3</f>
        <v>3.4965034965034967</v>
      </c>
      <c r="AC3" s="5">
        <f t="shared" ref="AC3:AC17" si="6">AA3</f>
        <v>3.4965034965034967</v>
      </c>
      <c r="AD3" s="5">
        <f t="shared" ref="AD3:AD17" si="7">AA3</f>
        <v>3.4965034965034967</v>
      </c>
      <c r="AE3" s="5">
        <f t="shared" ref="AE3:AE17" si="8">AA3</f>
        <v>3.4965034965034967</v>
      </c>
      <c r="AF3" s="5">
        <f>IF('tolls 2015'!V5="n/a",0,'tolls 2015'!V5)*CPI_2015_to_2000</f>
        <v>0</v>
      </c>
      <c r="AG3" s="5">
        <f t="shared" ref="AG3:AG17" si="9">AF3</f>
        <v>0</v>
      </c>
      <c r="AH3" s="5">
        <f t="shared" ref="AH3:AH17" si="10">AF3</f>
        <v>0</v>
      </c>
      <c r="AI3" s="5">
        <f t="shared" ref="AI3:AI17" si="11">AF3</f>
        <v>0</v>
      </c>
      <c r="AJ3" s="5">
        <f t="shared" ref="AJ3:AJ17" si="12">AF3</f>
        <v>0</v>
      </c>
      <c r="AK3" s="5">
        <f>IF('tolls 2015'!X5="n/a",0,'tolls 2015'!X5)*CPI_2015_to_2000</f>
        <v>0</v>
      </c>
      <c r="AL3" s="5">
        <f t="shared" ref="AL3:AL17" si="13">AK3</f>
        <v>0</v>
      </c>
      <c r="AM3" s="5">
        <f t="shared" ref="AM3:AM17" si="14">AK3</f>
        <v>0</v>
      </c>
      <c r="AN3" s="5">
        <f t="shared" ref="AN3:AN17" si="15">AK3</f>
        <v>0</v>
      </c>
      <c r="AO3" s="5">
        <f t="shared" ref="AO3:AO17" si="16">AK3</f>
        <v>0</v>
      </c>
    </row>
    <row r="4" spans="1:41" x14ac:dyDescent="0.2">
      <c r="A4" s="1" t="str">
        <f>'tolls 2015'!A6</f>
        <v>Benicia-Martinez Bridge GP</v>
      </c>
      <c r="B4" s="1">
        <f t="shared" si="0"/>
        <v>1001</v>
      </c>
      <c r="C4" s="1">
        <f>'tolls 2015'!C6</f>
        <v>1</v>
      </c>
      <c r="D4" s="1">
        <f>'tolls 2015'!D6</f>
        <v>0</v>
      </c>
      <c r="E4" s="1" t="s">
        <v>143</v>
      </c>
      <c r="F4" s="1">
        <f>'tolls 2015'!F6</f>
        <v>1</v>
      </c>
      <c r="G4" s="5">
        <f>IF('tolls 2015'!G6="n/a",0,'tolls 2015'!G6)*CPI_2015_to_2000</f>
        <v>3.4965034965034967</v>
      </c>
      <c r="H4" s="5">
        <f>IF('tolls 2015'!H6="n/a",0,'tolls 2015'!H6)*CPI_2015_to_2000</f>
        <v>3.4965034965034967</v>
      </c>
      <c r="I4" s="5">
        <f>IF('tolls 2015'!I6="n/a",0,'tolls 2015'!I6)*CPI_2015_to_2000</f>
        <v>3.4965034965034967</v>
      </c>
      <c r="J4" s="5">
        <f>IF('tolls 2015'!J6="n/a",0,'tolls 2015'!J6)*CPI_2015_to_2000</f>
        <v>3.4965034965034967</v>
      </c>
      <c r="K4" s="5">
        <f>IF('tolls 2015'!K6="n/a",0,'tolls 2015'!K6)*CPI_2015_to_2000</f>
        <v>3.4965034965034967</v>
      </c>
      <c r="L4" s="5">
        <f>IF('tolls 2015'!L6="n/a",0,'tolls 2015'!L6)*CPI_2015_to_2000</f>
        <v>3.4965034965034967</v>
      </c>
      <c r="M4" s="5">
        <f>IF('tolls 2015'!M6="n/a",0,'tolls 2015'!M6)*CPI_2015_to_2000</f>
        <v>3.4965034965034967</v>
      </c>
      <c r="N4" s="5">
        <f>IF('tolls 2015'!N6="n/a",0,'tolls 2015'!N6)*CPI_2015_to_2000</f>
        <v>3.4965034965034967</v>
      </c>
      <c r="O4" s="5">
        <f>IF('tolls 2015'!O6="n/a",0,'tolls 2015'!O6)*CPI_2015_to_2000</f>
        <v>3.4965034965034967</v>
      </c>
      <c r="P4" s="5">
        <f>IF('tolls 2015'!P6="n/a",0,'tolls 2015'!P6)*CPI_2015_to_2000</f>
        <v>3.4965034965034967</v>
      </c>
      <c r="Q4" s="5">
        <f>IF('tolls 2015'!Q6="n/a",0,'tolls 2015'!Q6)*CPI_2015_to_2000</f>
        <v>3.4965034965034967</v>
      </c>
      <c r="R4" s="5">
        <f>IF('tolls 2015'!R6="n/a",0,'tolls 2015'!R6)*CPI_2015_to_2000</f>
        <v>3.4965034965034967</v>
      </c>
      <c r="S4" s="5">
        <f>IF('tolls 2015'!S6="n/a",0,'tolls 2015'!S6)*CPI_2015_to_2000</f>
        <v>3.4965034965034967</v>
      </c>
      <c r="T4" s="5">
        <f>IF('tolls 2015'!T6="n/a",0,'tolls 2015'!T6)*CPI_2015_to_2000</f>
        <v>3.4965034965034967</v>
      </c>
      <c r="U4" s="5">
        <f>IF('tolls 2015'!U6="n/a",0,'tolls 2015'!U6)*CPI_2015_to_2000</f>
        <v>3.4965034965034967</v>
      </c>
      <c r="V4" s="5">
        <f>IF('tolls 2015'!G6="n/a",0,'tolls 2015'!G6)</f>
        <v>5</v>
      </c>
      <c r="W4" s="5">
        <f t="shared" si="1"/>
        <v>5</v>
      </c>
      <c r="X4" s="5">
        <f t="shared" si="2"/>
        <v>5</v>
      </c>
      <c r="Y4" s="5">
        <f t="shared" si="3"/>
        <v>5</v>
      </c>
      <c r="Z4" s="5">
        <f t="shared" si="4"/>
        <v>5</v>
      </c>
      <c r="AA4" s="5">
        <f>IF('tolls 2015'!G6="n/a",0,'tolls 2015'!G6)*CPI_2015_to_2000</f>
        <v>3.4965034965034967</v>
      </c>
      <c r="AB4" s="5">
        <f t="shared" si="5"/>
        <v>3.4965034965034967</v>
      </c>
      <c r="AC4" s="5">
        <f t="shared" si="6"/>
        <v>3.4965034965034967</v>
      </c>
      <c r="AD4" s="5">
        <f t="shared" si="7"/>
        <v>3.4965034965034967</v>
      </c>
      <c r="AE4" s="5">
        <f t="shared" si="8"/>
        <v>3.4965034965034967</v>
      </c>
      <c r="AF4" s="5">
        <f>IF('tolls 2015'!V6="n/a",0,'tolls 2015'!V6)*CPI_2015_to_2000</f>
        <v>10.48951048951049</v>
      </c>
      <c r="AG4" s="5">
        <f t="shared" si="9"/>
        <v>10.48951048951049</v>
      </c>
      <c r="AH4" s="5">
        <f t="shared" si="10"/>
        <v>10.48951048951049</v>
      </c>
      <c r="AI4" s="5">
        <f t="shared" si="11"/>
        <v>10.48951048951049</v>
      </c>
      <c r="AJ4" s="5">
        <f t="shared" si="12"/>
        <v>10.48951048951049</v>
      </c>
      <c r="AK4" s="5">
        <f>IF('tolls 2015'!X6="n/a",0,'tolls 2015'!X6)*CPI_2015_to_2000</f>
        <v>17.482517482517483</v>
      </c>
      <c r="AL4" s="5">
        <f t="shared" si="13"/>
        <v>17.482517482517483</v>
      </c>
      <c r="AM4" s="5">
        <f t="shared" si="14"/>
        <v>17.482517482517483</v>
      </c>
      <c r="AN4" s="5">
        <f t="shared" si="15"/>
        <v>17.482517482517483</v>
      </c>
      <c r="AO4" s="5">
        <f t="shared" si="16"/>
        <v>17.482517482517483</v>
      </c>
    </row>
    <row r="5" spans="1:41" x14ac:dyDescent="0.2">
      <c r="A5" s="1" t="str">
        <f>'tolls 2015'!A7</f>
        <v>Benicia-Martinez Bridge HOV</v>
      </c>
      <c r="B5" s="1">
        <f t="shared" si="0"/>
        <v>1003</v>
      </c>
      <c r="C5" s="1">
        <f>'tolls 2015'!C7</f>
        <v>1</v>
      </c>
      <c r="D5" s="1">
        <f>'tolls 2015'!D7</f>
        <v>0</v>
      </c>
      <c r="E5" s="1" t="s">
        <v>143</v>
      </c>
      <c r="F5" s="1">
        <f>'tolls 2015'!F7</f>
        <v>3</v>
      </c>
      <c r="G5" s="5">
        <f>IF('tolls 2015'!G7="n/a",0,'tolls 2015'!G7)*CPI_2015_to_2000</f>
        <v>3.4965034965034967</v>
      </c>
      <c r="H5" s="5">
        <f>IF('tolls 2015'!H7="n/a",0,'tolls 2015'!H7)*CPI_2015_to_2000</f>
        <v>3.4965034965034967</v>
      </c>
      <c r="I5" s="5">
        <f>IF('tolls 2015'!I7="n/a",0,'tolls 2015'!I7)*CPI_2015_to_2000</f>
        <v>3.4965034965034967</v>
      </c>
      <c r="J5" s="5">
        <f>IF('tolls 2015'!J7="n/a",0,'tolls 2015'!J7)*CPI_2015_to_2000</f>
        <v>3.4965034965034967</v>
      </c>
      <c r="K5" s="5">
        <f>IF('tolls 2015'!K7="n/a",0,'tolls 2015'!K7)*CPI_2015_to_2000</f>
        <v>3.4965034965034967</v>
      </c>
      <c r="L5" s="5">
        <f>IF('tolls 2015'!L7="n/a",0,'tolls 2015'!L7)*CPI_2015_to_2000</f>
        <v>3.4965034965034967</v>
      </c>
      <c r="M5" s="5">
        <f>IF('tolls 2015'!M7="n/a",0,'tolls 2015'!M7)*CPI_2015_to_2000</f>
        <v>3.4965034965034967</v>
      </c>
      <c r="N5" s="5">
        <f>IF('tolls 2015'!N7="n/a",0,'tolls 2015'!N7)*CPI_2015_to_2000</f>
        <v>3.4965034965034967</v>
      </c>
      <c r="O5" s="5">
        <f>IF('tolls 2015'!O7="n/a",0,'tolls 2015'!O7)*CPI_2015_to_2000</f>
        <v>3.4965034965034967</v>
      </c>
      <c r="P5" s="5">
        <f>IF('tolls 2015'!P7="n/a",0,'tolls 2015'!P7)*CPI_2015_to_2000</f>
        <v>3.4965034965034967</v>
      </c>
      <c r="Q5" s="5">
        <f>IF('tolls 2015'!Q7="n/a",0,'tolls 2015'!Q7)*CPI_2015_to_2000</f>
        <v>3.4965034965034967</v>
      </c>
      <c r="R5" s="5">
        <f>IF('tolls 2015'!R7="n/a",0,'tolls 2015'!R7)*CPI_2015_to_2000</f>
        <v>1.7482517482517483</v>
      </c>
      <c r="S5" s="5">
        <f>IF('tolls 2015'!S7="n/a",0,'tolls 2015'!S7)*CPI_2015_to_2000</f>
        <v>3.4965034965034967</v>
      </c>
      <c r="T5" s="5">
        <f>IF('tolls 2015'!T7="n/a",0,'tolls 2015'!T7)*CPI_2015_to_2000</f>
        <v>1.7482517482517483</v>
      </c>
      <c r="U5" s="5">
        <f>IF('tolls 2015'!U7="n/a",0,'tolls 2015'!U7)*CPI_2015_to_2000</f>
        <v>3.4965034965034967</v>
      </c>
      <c r="V5" s="5">
        <f>IF('tolls 2015'!G7="n/a",0,'tolls 2015'!G7)</f>
        <v>5</v>
      </c>
      <c r="W5" s="5">
        <f t="shared" si="1"/>
        <v>5</v>
      </c>
      <c r="X5" s="5">
        <f t="shared" si="2"/>
        <v>5</v>
      </c>
      <c r="Y5" s="5">
        <f t="shared" si="3"/>
        <v>5</v>
      </c>
      <c r="Z5" s="5">
        <f t="shared" si="4"/>
        <v>5</v>
      </c>
      <c r="AA5" s="5">
        <f>IF('tolls 2015'!G7="n/a",0,'tolls 2015'!G7)*CPI_2015_to_2000</f>
        <v>3.4965034965034967</v>
      </c>
      <c r="AB5" s="5">
        <f t="shared" si="5"/>
        <v>3.4965034965034967</v>
      </c>
      <c r="AC5" s="5">
        <f t="shared" si="6"/>
        <v>3.4965034965034967</v>
      </c>
      <c r="AD5" s="5">
        <f t="shared" si="7"/>
        <v>3.4965034965034967</v>
      </c>
      <c r="AE5" s="5">
        <f t="shared" si="8"/>
        <v>3.4965034965034967</v>
      </c>
      <c r="AF5" s="5">
        <f>IF('tolls 2015'!V7="n/a",0,'tolls 2015'!V7)*CPI_2015_to_2000</f>
        <v>0</v>
      </c>
      <c r="AG5" s="5">
        <f t="shared" si="9"/>
        <v>0</v>
      </c>
      <c r="AH5" s="5">
        <f t="shared" si="10"/>
        <v>0</v>
      </c>
      <c r="AI5" s="5">
        <f t="shared" si="11"/>
        <v>0</v>
      </c>
      <c r="AJ5" s="5">
        <f t="shared" si="12"/>
        <v>0</v>
      </c>
      <c r="AK5" s="5">
        <f>IF('tolls 2015'!X7="n/a",0,'tolls 2015'!X7)*CPI_2015_to_2000</f>
        <v>0</v>
      </c>
      <c r="AL5" s="5">
        <f t="shared" si="13"/>
        <v>0</v>
      </c>
      <c r="AM5" s="5">
        <f t="shared" si="14"/>
        <v>0</v>
      </c>
      <c r="AN5" s="5">
        <f t="shared" si="15"/>
        <v>0</v>
      </c>
      <c r="AO5" s="5">
        <f t="shared" si="16"/>
        <v>0</v>
      </c>
    </row>
    <row r="6" spans="1:41" x14ac:dyDescent="0.2">
      <c r="A6" s="1" t="str">
        <f>'tolls 2015'!A8</f>
        <v>Antioch Bridge GP</v>
      </c>
      <c r="B6" s="1">
        <f t="shared" si="0"/>
        <v>8001</v>
      </c>
      <c r="C6" s="1">
        <f>'tolls 2015'!C8</f>
        <v>8</v>
      </c>
      <c r="D6" s="1">
        <f>'tolls 2015'!D8</f>
        <v>0</v>
      </c>
      <c r="E6" s="1" t="s">
        <v>143</v>
      </c>
      <c r="F6" s="1">
        <f>'tolls 2015'!F8</f>
        <v>1</v>
      </c>
      <c r="G6" s="5">
        <f>IF('tolls 2015'!G8="n/a",0,'tolls 2015'!G8)*CPI_2015_to_2000</f>
        <v>3.4965034965034967</v>
      </c>
      <c r="H6" s="5">
        <f>IF('tolls 2015'!H8="n/a",0,'tolls 2015'!H8)*CPI_2015_to_2000</f>
        <v>3.4965034965034967</v>
      </c>
      <c r="I6" s="5">
        <f>IF('tolls 2015'!I8="n/a",0,'tolls 2015'!I8)*CPI_2015_to_2000</f>
        <v>3.4965034965034967</v>
      </c>
      <c r="J6" s="5">
        <f>IF('tolls 2015'!J8="n/a",0,'tolls 2015'!J8)*CPI_2015_to_2000</f>
        <v>3.4965034965034967</v>
      </c>
      <c r="K6" s="5">
        <f>IF('tolls 2015'!K8="n/a",0,'tolls 2015'!K8)*CPI_2015_to_2000</f>
        <v>3.4965034965034967</v>
      </c>
      <c r="L6" s="5">
        <f>IF('tolls 2015'!L8="n/a",0,'tolls 2015'!L8)*CPI_2015_to_2000</f>
        <v>3.4965034965034967</v>
      </c>
      <c r="M6" s="5">
        <f>IF('tolls 2015'!M8="n/a",0,'tolls 2015'!M8)*CPI_2015_to_2000</f>
        <v>3.4965034965034967</v>
      </c>
      <c r="N6" s="5">
        <f>IF('tolls 2015'!N8="n/a",0,'tolls 2015'!N8)*CPI_2015_to_2000</f>
        <v>3.4965034965034967</v>
      </c>
      <c r="O6" s="5">
        <f>IF('tolls 2015'!O8="n/a",0,'tolls 2015'!O8)*CPI_2015_to_2000</f>
        <v>3.4965034965034967</v>
      </c>
      <c r="P6" s="5">
        <f>IF('tolls 2015'!P8="n/a",0,'tolls 2015'!P8)*CPI_2015_to_2000</f>
        <v>3.4965034965034967</v>
      </c>
      <c r="Q6" s="5">
        <f>IF('tolls 2015'!Q8="n/a",0,'tolls 2015'!Q8)*CPI_2015_to_2000</f>
        <v>3.4965034965034967</v>
      </c>
      <c r="R6" s="5">
        <f>IF('tolls 2015'!R8="n/a",0,'tolls 2015'!R8)*CPI_2015_to_2000</f>
        <v>3.4965034965034967</v>
      </c>
      <c r="S6" s="5">
        <f>IF('tolls 2015'!S8="n/a",0,'tolls 2015'!S8)*CPI_2015_to_2000</f>
        <v>3.4965034965034967</v>
      </c>
      <c r="T6" s="5">
        <f>IF('tolls 2015'!T8="n/a",0,'tolls 2015'!T8)*CPI_2015_to_2000</f>
        <v>3.4965034965034967</v>
      </c>
      <c r="U6" s="5">
        <f>IF('tolls 2015'!U8="n/a",0,'tolls 2015'!U8)*CPI_2015_to_2000</f>
        <v>3.4965034965034967</v>
      </c>
      <c r="V6" s="5">
        <f>IF('tolls 2015'!G8="n/a",0,'tolls 2015'!G8)</f>
        <v>5</v>
      </c>
      <c r="W6" s="5">
        <f t="shared" si="1"/>
        <v>5</v>
      </c>
      <c r="X6" s="5">
        <f t="shared" si="2"/>
        <v>5</v>
      </c>
      <c r="Y6" s="5">
        <f t="shared" si="3"/>
        <v>5</v>
      </c>
      <c r="Z6" s="5">
        <f t="shared" si="4"/>
        <v>5</v>
      </c>
      <c r="AA6" s="5">
        <f>IF('tolls 2015'!G8="n/a",0,'tolls 2015'!G8)*CPI_2015_to_2000</f>
        <v>3.4965034965034967</v>
      </c>
      <c r="AB6" s="5">
        <f t="shared" si="5"/>
        <v>3.4965034965034967</v>
      </c>
      <c r="AC6" s="5">
        <f t="shared" si="6"/>
        <v>3.4965034965034967</v>
      </c>
      <c r="AD6" s="5">
        <f t="shared" si="7"/>
        <v>3.4965034965034967</v>
      </c>
      <c r="AE6" s="5">
        <f t="shared" si="8"/>
        <v>3.4965034965034967</v>
      </c>
      <c r="AF6" s="5">
        <f>IF('tolls 2015'!V8="n/a",0,'tolls 2015'!V8)*CPI_2015_to_2000</f>
        <v>4.1958041958041967</v>
      </c>
      <c r="AG6" s="5">
        <f t="shared" si="9"/>
        <v>4.1958041958041967</v>
      </c>
      <c r="AH6" s="5">
        <f t="shared" si="10"/>
        <v>4.1958041958041967</v>
      </c>
      <c r="AI6" s="5">
        <f t="shared" si="11"/>
        <v>4.1958041958041967</v>
      </c>
      <c r="AJ6" s="5">
        <f t="shared" si="12"/>
        <v>4.1958041958041967</v>
      </c>
      <c r="AK6" s="5">
        <f>IF('tolls 2015'!X8="n/a",0,'tolls 2015'!X8)*CPI_2015_to_2000</f>
        <v>7.8671328671328684</v>
      </c>
      <c r="AL6" s="5">
        <f t="shared" si="13"/>
        <v>7.8671328671328684</v>
      </c>
      <c r="AM6" s="5">
        <f t="shared" si="14"/>
        <v>7.8671328671328684</v>
      </c>
      <c r="AN6" s="5">
        <f t="shared" si="15"/>
        <v>7.8671328671328684</v>
      </c>
      <c r="AO6" s="5">
        <f t="shared" si="16"/>
        <v>7.8671328671328684</v>
      </c>
    </row>
    <row r="7" spans="1:41" x14ac:dyDescent="0.2">
      <c r="A7" s="1" t="str">
        <f>'tolls 2015'!A9</f>
        <v>Antioch Bridge HOV</v>
      </c>
      <c r="B7" s="1">
        <f t="shared" si="0"/>
        <v>8003</v>
      </c>
      <c r="C7" s="1">
        <f>'tolls 2015'!C9</f>
        <v>8</v>
      </c>
      <c r="D7" s="1">
        <f>'tolls 2015'!D9</f>
        <v>0</v>
      </c>
      <c r="E7" s="1" t="s">
        <v>143</v>
      </c>
      <c r="F7" s="1">
        <f>'tolls 2015'!F9</f>
        <v>3</v>
      </c>
      <c r="G7" s="5">
        <f>IF('tolls 2015'!G9="n/a",0,'tolls 2015'!G9)*CPI_2015_to_2000</f>
        <v>3.4965034965034967</v>
      </c>
      <c r="H7" s="5">
        <f>IF('tolls 2015'!H9="n/a",0,'tolls 2015'!H9)*CPI_2015_to_2000</f>
        <v>3.4965034965034967</v>
      </c>
      <c r="I7" s="5">
        <f>IF('tolls 2015'!I9="n/a",0,'tolls 2015'!I9)*CPI_2015_to_2000</f>
        <v>3.4965034965034967</v>
      </c>
      <c r="J7" s="5">
        <f>IF('tolls 2015'!J9="n/a",0,'tolls 2015'!J9)*CPI_2015_to_2000</f>
        <v>3.4965034965034967</v>
      </c>
      <c r="K7" s="5">
        <f>IF('tolls 2015'!K9="n/a",0,'tolls 2015'!K9)*CPI_2015_to_2000</f>
        <v>3.4965034965034967</v>
      </c>
      <c r="L7" s="5">
        <f>IF('tolls 2015'!L9="n/a",0,'tolls 2015'!L9)*CPI_2015_to_2000</f>
        <v>3.4965034965034967</v>
      </c>
      <c r="M7" s="5">
        <f>IF('tolls 2015'!M9="n/a",0,'tolls 2015'!M9)*CPI_2015_to_2000</f>
        <v>3.4965034965034967</v>
      </c>
      <c r="N7" s="5">
        <f>IF('tolls 2015'!N9="n/a",0,'tolls 2015'!N9)*CPI_2015_to_2000</f>
        <v>3.4965034965034967</v>
      </c>
      <c r="O7" s="5">
        <f>IF('tolls 2015'!O9="n/a",0,'tolls 2015'!O9)*CPI_2015_to_2000</f>
        <v>3.4965034965034967</v>
      </c>
      <c r="P7" s="5">
        <f>IF('tolls 2015'!P9="n/a",0,'tolls 2015'!P9)*CPI_2015_to_2000</f>
        <v>3.4965034965034967</v>
      </c>
      <c r="Q7" s="5">
        <f>IF('tolls 2015'!Q9="n/a",0,'tolls 2015'!Q9)*CPI_2015_to_2000</f>
        <v>3.4965034965034967</v>
      </c>
      <c r="R7" s="5">
        <f>IF('tolls 2015'!R9="n/a",0,'tolls 2015'!R9)*CPI_2015_to_2000</f>
        <v>1.7482517482517483</v>
      </c>
      <c r="S7" s="5">
        <f>IF('tolls 2015'!S9="n/a",0,'tolls 2015'!S9)*CPI_2015_to_2000</f>
        <v>3.4965034965034967</v>
      </c>
      <c r="T7" s="5">
        <f>IF('tolls 2015'!T9="n/a",0,'tolls 2015'!T9)*CPI_2015_to_2000</f>
        <v>1.7482517482517483</v>
      </c>
      <c r="U7" s="5">
        <f>IF('tolls 2015'!U9="n/a",0,'tolls 2015'!U9)*CPI_2015_to_2000</f>
        <v>3.4965034965034967</v>
      </c>
      <c r="V7" s="5">
        <f>IF('tolls 2015'!G9="n/a",0,'tolls 2015'!G9)</f>
        <v>5</v>
      </c>
      <c r="W7" s="5">
        <f t="shared" si="1"/>
        <v>5</v>
      </c>
      <c r="X7" s="5">
        <f t="shared" si="2"/>
        <v>5</v>
      </c>
      <c r="Y7" s="5">
        <f t="shared" si="3"/>
        <v>5</v>
      </c>
      <c r="Z7" s="5">
        <f t="shared" si="4"/>
        <v>5</v>
      </c>
      <c r="AA7" s="5">
        <f>IF('tolls 2015'!G9="n/a",0,'tolls 2015'!G9)*CPI_2015_to_2000</f>
        <v>3.4965034965034967</v>
      </c>
      <c r="AB7" s="5">
        <f t="shared" si="5"/>
        <v>3.4965034965034967</v>
      </c>
      <c r="AC7" s="5">
        <f t="shared" si="6"/>
        <v>3.4965034965034967</v>
      </c>
      <c r="AD7" s="5">
        <f t="shared" si="7"/>
        <v>3.4965034965034967</v>
      </c>
      <c r="AE7" s="5">
        <f t="shared" si="8"/>
        <v>3.4965034965034967</v>
      </c>
      <c r="AF7" s="5">
        <f>IF('tolls 2015'!V9="n/a",0,'tolls 2015'!V9)*CPI_2015_to_2000</f>
        <v>0</v>
      </c>
      <c r="AG7" s="5">
        <f t="shared" si="9"/>
        <v>0</v>
      </c>
      <c r="AH7" s="5">
        <f t="shared" si="10"/>
        <v>0</v>
      </c>
      <c r="AI7" s="5">
        <f t="shared" si="11"/>
        <v>0</v>
      </c>
      <c r="AJ7" s="5">
        <f t="shared" si="12"/>
        <v>0</v>
      </c>
      <c r="AK7" s="5">
        <f>IF('tolls 2015'!X9="n/a",0,'tolls 2015'!X9)*CPI_2015_to_2000</f>
        <v>0</v>
      </c>
      <c r="AL7" s="5">
        <f t="shared" si="13"/>
        <v>0</v>
      </c>
      <c r="AM7" s="5">
        <f t="shared" si="14"/>
        <v>0</v>
      </c>
      <c r="AN7" s="5">
        <f t="shared" si="15"/>
        <v>0</v>
      </c>
      <c r="AO7" s="5">
        <f t="shared" si="16"/>
        <v>0</v>
      </c>
    </row>
    <row r="8" spans="1:41" x14ac:dyDescent="0.2">
      <c r="A8" s="1" t="str">
        <f>'tolls 2015'!A10</f>
        <v>Richmond-San Rafael Bridge GP</v>
      </c>
      <c r="B8" s="1">
        <f t="shared" si="0"/>
        <v>3001</v>
      </c>
      <c r="C8" s="1">
        <f>'tolls 2015'!C10</f>
        <v>3</v>
      </c>
      <c r="D8" s="1">
        <f>'tolls 2015'!D10</f>
        <v>0</v>
      </c>
      <c r="E8" s="1" t="s">
        <v>143</v>
      </c>
      <c r="F8" s="1">
        <f>'tolls 2015'!F10</f>
        <v>1</v>
      </c>
      <c r="G8" s="5">
        <f>IF('tolls 2015'!G10="n/a",0,'tolls 2015'!G10)*CPI_2015_to_2000</f>
        <v>3.4965034965034967</v>
      </c>
      <c r="H8" s="5">
        <f>IF('tolls 2015'!H10="n/a",0,'tolls 2015'!H10)*CPI_2015_to_2000</f>
        <v>3.4965034965034967</v>
      </c>
      <c r="I8" s="5">
        <f>IF('tolls 2015'!I10="n/a",0,'tolls 2015'!I10)*CPI_2015_to_2000</f>
        <v>3.4965034965034967</v>
      </c>
      <c r="J8" s="5">
        <f>IF('tolls 2015'!J10="n/a",0,'tolls 2015'!J10)*CPI_2015_to_2000</f>
        <v>3.4965034965034967</v>
      </c>
      <c r="K8" s="5">
        <f>IF('tolls 2015'!K10="n/a",0,'tolls 2015'!K10)*CPI_2015_to_2000</f>
        <v>3.4965034965034967</v>
      </c>
      <c r="L8" s="5">
        <f>IF('tolls 2015'!L10="n/a",0,'tolls 2015'!L10)*CPI_2015_to_2000</f>
        <v>3.4965034965034967</v>
      </c>
      <c r="M8" s="5">
        <f>IF('tolls 2015'!M10="n/a",0,'tolls 2015'!M10)*CPI_2015_to_2000</f>
        <v>3.4965034965034967</v>
      </c>
      <c r="N8" s="5">
        <f>IF('tolls 2015'!N10="n/a",0,'tolls 2015'!N10)*CPI_2015_to_2000</f>
        <v>3.4965034965034967</v>
      </c>
      <c r="O8" s="5">
        <f>IF('tolls 2015'!O10="n/a",0,'tolls 2015'!O10)*CPI_2015_to_2000</f>
        <v>3.4965034965034967</v>
      </c>
      <c r="P8" s="5">
        <f>IF('tolls 2015'!P10="n/a",0,'tolls 2015'!P10)*CPI_2015_to_2000</f>
        <v>3.4965034965034967</v>
      </c>
      <c r="Q8" s="5">
        <f>IF('tolls 2015'!Q10="n/a",0,'tolls 2015'!Q10)*CPI_2015_to_2000</f>
        <v>3.4965034965034967</v>
      </c>
      <c r="R8" s="5">
        <f>IF('tolls 2015'!R10="n/a",0,'tolls 2015'!R10)*CPI_2015_to_2000</f>
        <v>3.4965034965034967</v>
      </c>
      <c r="S8" s="5">
        <f>IF('tolls 2015'!S10="n/a",0,'tolls 2015'!S10)*CPI_2015_to_2000</f>
        <v>3.4965034965034967</v>
      </c>
      <c r="T8" s="5">
        <f>IF('tolls 2015'!T10="n/a",0,'tolls 2015'!T10)*CPI_2015_to_2000</f>
        <v>3.4965034965034967</v>
      </c>
      <c r="U8" s="5">
        <f>IF('tolls 2015'!U10="n/a",0,'tolls 2015'!U10)*CPI_2015_to_2000</f>
        <v>3.4965034965034967</v>
      </c>
      <c r="V8" s="5">
        <f>IF('tolls 2015'!G10="n/a",0,'tolls 2015'!G10)</f>
        <v>5</v>
      </c>
      <c r="W8" s="5">
        <f t="shared" si="1"/>
        <v>5</v>
      </c>
      <c r="X8" s="5">
        <f t="shared" si="2"/>
        <v>5</v>
      </c>
      <c r="Y8" s="5">
        <f t="shared" si="3"/>
        <v>5</v>
      </c>
      <c r="Z8" s="5">
        <f t="shared" si="4"/>
        <v>5</v>
      </c>
      <c r="AA8" s="5">
        <f>IF('tolls 2015'!G10="n/a",0,'tolls 2015'!G10)*CPI_2015_to_2000</f>
        <v>3.4965034965034967</v>
      </c>
      <c r="AB8" s="5">
        <f t="shared" si="5"/>
        <v>3.4965034965034967</v>
      </c>
      <c r="AC8" s="5">
        <f t="shared" si="6"/>
        <v>3.4965034965034967</v>
      </c>
      <c r="AD8" s="5">
        <f t="shared" si="7"/>
        <v>3.4965034965034967</v>
      </c>
      <c r="AE8" s="5">
        <f t="shared" si="8"/>
        <v>3.4965034965034967</v>
      </c>
      <c r="AF8" s="5">
        <f>IF('tolls 2015'!V10="n/a",0,'tolls 2015'!V10)*CPI_2015_to_2000</f>
        <v>10.48951048951049</v>
      </c>
      <c r="AG8" s="5">
        <f t="shared" si="9"/>
        <v>10.48951048951049</v>
      </c>
      <c r="AH8" s="5">
        <f t="shared" si="10"/>
        <v>10.48951048951049</v>
      </c>
      <c r="AI8" s="5">
        <f t="shared" si="11"/>
        <v>10.48951048951049</v>
      </c>
      <c r="AJ8" s="5">
        <f t="shared" si="12"/>
        <v>10.48951048951049</v>
      </c>
      <c r="AK8" s="5">
        <f>IF('tolls 2015'!X10="n/a",0,'tolls 2015'!X10)*CPI_2015_to_2000</f>
        <v>17.482517482517483</v>
      </c>
      <c r="AL8" s="5">
        <f t="shared" si="13"/>
        <v>17.482517482517483</v>
      </c>
      <c r="AM8" s="5">
        <f t="shared" si="14"/>
        <v>17.482517482517483</v>
      </c>
      <c r="AN8" s="5">
        <f t="shared" si="15"/>
        <v>17.482517482517483</v>
      </c>
      <c r="AO8" s="5">
        <f t="shared" si="16"/>
        <v>17.482517482517483</v>
      </c>
    </row>
    <row r="9" spans="1:41" x14ac:dyDescent="0.2">
      <c r="A9" s="1" t="str">
        <f>'tolls 2015'!A11</f>
        <v>Richmond-San Rafael Bridge HOV</v>
      </c>
      <c r="B9" s="1">
        <f t="shared" si="0"/>
        <v>3003</v>
      </c>
      <c r="C9" s="1">
        <f>'tolls 2015'!C11</f>
        <v>3</v>
      </c>
      <c r="D9" s="1">
        <f>'tolls 2015'!D11</f>
        <v>0</v>
      </c>
      <c r="E9" s="1" t="s">
        <v>143</v>
      </c>
      <c r="F9" s="1">
        <f>'tolls 2015'!F11</f>
        <v>3</v>
      </c>
      <c r="G9" s="5">
        <f>IF('tolls 2015'!G11="n/a",0,'tolls 2015'!G11)*CPI_2015_to_2000</f>
        <v>3.4965034965034967</v>
      </c>
      <c r="H9" s="5">
        <f>IF('tolls 2015'!H11="n/a",0,'tolls 2015'!H11)*CPI_2015_to_2000</f>
        <v>3.4965034965034967</v>
      </c>
      <c r="I9" s="5">
        <f>IF('tolls 2015'!I11="n/a",0,'tolls 2015'!I11)*CPI_2015_to_2000</f>
        <v>3.4965034965034967</v>
      </c>
      <c r="J9" s="5">
        <f>IF('tolls 2015'!J11="n/a",0,'tolls 2015'!J11)*CPI_2015_to_2000</f>
        <v>3.4965034965034967</v>
      </c>
      <c r="K9" s="5">
        <f>IF('tolls 2015'!K11="n/a",0,'tolls 2015'!K11)*CPI_2015_to_2000</f>
        <v>3.4965034965034967</v>
      </c>
      <c r="L9" s="5">
        <f>IF('tolls 2015'!L11="n/a",0,'tolls 2015'!L11)*CPI_2015_to_2000</f>
        <v>3.4965034965034967</v>
      </c>
      <c r="M9" s="5">
        <f>IF('tolls 2015'!M11="n/a",0,'tolls 2015'!M11)*CPI_2015_to_2000</f>
        <v>3.4965034965034967</v>
      </c>
      <c r="N9" s="5">
        <f>IF('tolls 2015'!N11="n/a",0,'tolls 2015'!N11)*CPI_2015_to_2000</f>
        <v>3.4965034965034967</v>
      </c>
      <c r="O9" s="5">
        <f>IF('tolls 2015'!O11="n/a",0,'tolls 2015'!O11)*CPI_2015_to_2000</f>
        <v>3.4965034965034967</v>
      </c>
      <c r="P9" s="5">
        <f>IF('tolls 2015'!P11="n/a",0,'tolls 2015'!P11)*CPI_2015_to_2000</f>
        <v>3.4965034965034967</v>
      </c>
      <c r="Q9" s="5">
        <f>IF('tolls 2015'!Q11="n/a",0,'tolls 2015'!Q11)*CPI_2015_to_2000</f>
        <v>3.4965034965034967</v>
      </c>
      <c r="R9" s="5">
        <f>IF('tolls 2015'!R11="n/a",0,'tolls 2015'!R11)*CPI_2015_to_2000</f>
        <v>1.7482517482517483</v>
      </c>
      <c r="S9" s="5">
        <f>IF('tolls 2015'!S11="n/a",0,'tolls 2015'!S11)*CPI_2015_to_2000</f>
        <v>3.4965034965034967</v>
      </c>
      <c r="T9" s="5">
        <f>IF('tolls 2015'!T11="n/a",0,'tolls 2015'!T11)*CPI_2015_to_2000</f>
        <v>1.7482517482517483</v>
      </c>
      <c r="U9" s="5">
        <f>IF('tolls 2015'!U11="n/a",0,'tolls 2015'!U11)*CPI_2015_to_2000</f>
        <v>3.4965034965034967</v>
      </c>
      <c r="V9" s="5">
        <f>IF('tolls 2015'!G11="n/a",0,'tolls 2015'!G11)</f>
        <v>5</v>
      </c>
      <c r="W9" s="5">
        <f t="shared" si="1"/>
        <v>5</v>
      </c>
      <c r="X9" s="5">
        <f t="shared" si="2"/>
        <v>5</v>
      </c>
      <c r="Y9" s="5">
        <f t="shared" si="3"/>
        <v>5</v>
      </c>
      <c r="Z9" s="5">
        <f t="shared" si="4"/>
        <v>5</v>
      </c>
      <c r="AA9" s="5">
        <f>IF('tolls 2015'!G11="n/a",0,'tolls 2015'!G11)*CPI_2015_to_2000</f>
        <v>3.4965034965034967</v>
      </c>
      <c r="AB9" s="5">
        <f t="shared" si="5"/>
        <v>3.4965034965034967</v>
      </c>
      <c r="AC9" s="5">
        <f t="shared" si="6"/>
        <v>3.4965034965034967</v>
      </c>
      <c r="AD9" s="5">
        <f t="shared" si="7"/>
        <v>3.4965034965034967</v>
      </c>
      <c r="AE9" s="5">
        <f t="shared" si="8"/>
        <v>3.4965034965034967</v>
      </c>
      <c r="AF9" s="5">
        <f>IF('tolls 2015'!V11="n/a",0,'tolls 2015'!V11)*CPI_2015_to_2000</f>
        <v>0</v>
      </c>
      <c r="AG9" s="5">
        <f t="shared" si="9"/>
        <v>0</v>
      </c>
      <c r="AH9" s="5">
        <f t="shared" si="10"/>
        <v>0</v>
      </c>
      <c r="AI9" s="5">
        <f t="shared" si="11"/>
        <v>0</v>
      </c>
      <c r="AJ9" s="5">
        <f t="shared" si="12"/>
        <v>0</v>
      </c>
      <c r="AK9" s="5">
        <f>IF('tolls 2015'!X11="n/a",0,'tolls 2015'!X11)*CPI_2015_to_2000</f>
        <v>0</v>
      </c>
      <c r="AL9" s="5">
        <f t="shared" si="13"/>
        <v>0</v>
      </c>
      <c r="AM9" s="5">
        <f t="shared" si="14"/>
        <v>0</v>
      </c>
      <c r="AN9" s="5">
        <f t="shared" si="15"/>
        <v>0</v>
      </c>
      <c r="AO9" s="5">
        <f t="shared" si="16"/>
        <v>0</v>
      </c>
    </row>
    <row r="10" spans="1:41" x14ac:dyDescent="0.2">
      <c r="A10" s="1" t="str">
        <f>'tolls 2015'!A12</f>
        <v>San Francisco Bay Bridge GP</v>
      </c>
      <c r="B10" s="1">
        <f t="shared" si="0"/>
        <v>5001</v>
      </c>
      <c r="C10" s="1">
        <f>'tolls 2015'!C12</f>
        <v>5</v>
      </c>
      <c r="D10" s="1">
        <f>'tolls 2015'!D12</f>
        <v>0</v>
      </c>
      <c r="E10" s="1" t="s">
        <v>143</v>
      </c>
      <c r="F10" s="1">
        <f>'tolls 2015'!F12</f>
        <v>1</v>
      </c>
      <c r="G10" s="5">
        <f>IF('tolls 2015'!G12="n/a",0,'tolls 2015'!G12)*CPI_2015_to_2000</f>
        <v>2.7972027972027975</v>
      </c>
      <c r="H10" s="5">
        <f>IF('tolls 2015'!H12="n/a",0,'tolls 2015'!H12)*CPI_2015_to_2000</f>
        <v>4.1958041958041967</v>
      </c>
      <c r="I10" s="5">
        <f>IF('tolls 2015'!I12="n/a",0,'tolls 2015'!I12)*CPI_2015_to_2000</f>
        <v>2.7972027972027975</v>
      </c>
      <c r="J10" s="5">
        <f>IF('tolls 2015'!J12="n/a",0,'tolls 2015'!J12)*CPI_2015_to_2000</f>
        <v>4.1958041958041967</v>
      </c>
      <c r="K10" s="5">
        <f>IF('tolls 2015'!K12="n/a",0,'tolls 2015'!K12)*CPI_2015_to_2000</f>
        <v>2.7972027972027975</v>
      </c>
      <c r="L10" s="5">
        <f>IF('tolls 2015'!L12="n/a",0,'tolls 2015'!L12)*CPI_2015_to_2000</f>
        <v>2.7972027972027975</v>
      </c>
      <c r="M10" s="5">
        <f>IF('tolls 2015'!M12="n/a",0,'tolls 2015'!M12)*CPI_2015_to_2000</f>
        <v>4.1958041958041967</v>
      </c>
      <c r="N10" s="5">
        <f>IF('tolls 2015'!N12="n/a",0,'tolls 2015'!N12)*CPI_2015_to_2000</f>
        <v>2.7972027972027975</v>
      </c>
      <c r="O10" s="5">
        <f>IF('tolls 2015'!O12="n/a",0,'tolls 2015'!O12)*CPI_2015_to_2000</f>
        <v>4.1958041958041967</v>
      </c>
      <c r="P10" s="5">
        <f>IF('tolls 2015'!P12="n/a",0,'tolls 2015'!P12)*CPI_2015_to_2000</f>
        <v>2.7972027972027975</v>
      </c>
      <c r="Q10" s="5">
        <f>IF('tolls 2015'!Q12="n/a",0,'tolls 2015'!Q12)*CPI_2015_to_2000</f>
        <v>2.7972027972027975</v>
      </c>
      <c r="R10" s="5">
        <f>IF('tolls 2015'!R12="n/a",0,'tolls 2015'!R12)*CPI_2015_to_2000</f>
        <v>4.1958041958041967</v>
      </c>
      <c r="S10" s="5">
        <f>IF('tolls 2015'!S12="n/a",0,'tolls 2015'!S12)*CPI_2015_to_2000</f>
        <v>2.7972027972027975</v>
      </c>
      <c r="T10" s="5">
        <f>IF('tolls 2015'!T12="n/a",0,'tolls 2015'!T12)*CPI_2015_to_2000</f>
        <v>4.1958041958041967</v>
      </c>
      <c r="U10" s="5">
        <f>IF('tolls 2015'!U12="n/a",0,'tolls 2015'!U12)*CPI_2015_to_2000</f>
        <v>2.7972027972027975</v>
      </c>
      <c r="V10" s="5">
        <f>IF('tolls 2015'!G12="n/a",0,'tolls 2015'!G12)</f>
        <v>4</v>
      </c>
      <c r="W10" s="5">
        <f t="shared" si="1"/>
        <v>4</v>
      </c>
      <c r="X10" s="5">
        <f t="shared" si="2"/>
        <v>4</v>
      </c>
      <c r="Y10" s="5">
        <f t="shared" si="3"/>
        <v>4</v>
      </c>
      <c r="Z10" s="5">
        <f t="shared" si="4"/>
        <v>4</v>
      </c>
      <c r="AA10" s="5">
        <f>IF('tolls 2015'!G12="n/a",0,'tolls 2015'!G12)*CPI_2015_to_2000</f>
        <v>2.7972027972027975</v>
      </c>
      <c r="AB10" s="5">
        <f t="shared" si="5"/>
        <v>2.7972027972027975</v>
      </c>
      <c r="AC10" s="5">
        <f t="shared" si="6"/>
        <v>2.7972027972027975</v>
      </c>
      <c r="AD10" s="5">
        <f t="shared" si="7"/>
        <v>2.7972027972027975</v>
      </c>
      <c r="AE10" s="5">
        <f t="shared" si="8"/>
        <v>2.7972027972027975</v>
      </c>
      <c r="AF10" s="5">
        <f>IF('tolls 2015'!V12="n/a",0,'tolls 2015'!V12)*CPI_2015_to_2000</f>
        <v>4.1958041958041967</v>
      </c>
      <c r="AG10" s="5">
        <f t="shared" si="9"/>
        <v>4.1958041958041967</v>
      </c>
      <c r="AH10" s="5">
        <f t="shared" si="10"/>
        <v>4.1958041958041967</v>
      </c>
      <c r="AI10" s="5">
        <f t="shared" si="11"/>
        <v>4.1958041958041967</v>
      </c>
      <c r="AJ10" s="5">
        <f t="shared" si="12"/>
        <v>4.1958041958041967</v>
      </c>
      <c r="AK10" s="5">
        <f>IF('tolls 2015'!X12="n/a",0,'tolls 2015'!X12)*CPI_2015_to_2000</f>
        <v>7.8671328671328684</v>
      </c>
      <c r="AL10" s="5">
        <f t="shared" si="13"/>
        <v>7.8671328671328684</v>
      </c>
      <c r="AM10" s="5">
        <f t="shared" si="14"/>
        <v>7.8671328671328684</v>
      </c>
      <c r="AN10" s="5">
        <f t="shared" si="15"/>
        <v>7.8671328671328684</v>
      </c>
      <c r="AO10" s="5">
        <f t="shared" si="16"/>
        <v>7.8671328671328684</v>
      </c>
    </row>
    <row r="11" spans="1:41" x14ac:dyDescent="0.2">
      <c r="A11" s="1" t="str">
        <f>'tolls 2015'!A13</f>
        <v>San Francisco Bay Bridge HOV</v>
      </c>
      <c r="B11" s="1">
        <f t="shared" si="0"/>
        <v>5003</v>
      </c>
      <c r="C11" s="1">
        <f>'tolls 2015'!C13</f>
        <v>5</v>
      </c>
      <c r="D11" s="1">
        <f>'tolls 2015'!D13</f>
        <v>0</v>
      </c>
      <c r="E11" s="1" t="s">
        <v>143</v>
      </c>
      <c r="F11" s="1">
        <f>'tolls 2015'!F13</f>
        <v>3</v>
      </c>
      <c r="G11" s="5">
        <f>IF('tolls 2015'!G13="n/a",0,'tolls 2015'!G13)*CPI_2015_to_2000</f>
        <v>2.7972027972027975</v>
      </c>
      <c r="H11" s="5">
        <f>IF('tolls 2015'!H13="n/a",0,'tolls 2015'!H13)*CPI_2015_to_2000</f>
        <v>4.1958041958041967</v>
      </c>
      <c r="I11" s="5">
        <f>IF('tolls 2015'!I13="n/a",0,'tolls 2015'!I13)*CPI_2015_to_2000</f>
        <v>2.7972027972027975</v>
      </c>
      <c r="J11" s="5">
        <f>IF('tolls 2015'!J13="n/a",0,'tolls 2015'!J13)*CPI_2015_to_2000</f>
        <v>4.1958041958041967</v>
      </c>
      <c r="K11" s="5">
        <f>IF('tolls 2015'!K13="n/a",0,'tolls 2015'!K13)*CPI_2015_to_2000</f>
        <v>2.7972027972027975</v>
      </c>
      <c r="L11" s="5">
        <f>IF('tolls 2015'!L13="n/a",0,'tolls 2015'!L13)*CPI_2015_to_2000</f>
        <v>2.7972027972027975</v>
      </c>
      <c r="M11" s="5">
        <f>IF('tolls 2015'!M13="n/a",0,'tolls 2015'!M13)*CPI_2015_to_2000</f>
        <v>4.1958041958041967</v>
      </c>
      <c r="N11" s="5">
        <f>IF('tolls 2015'!N13="n/a",0,'tolls 2015'!N13)*CPI_2015_to_2000</f>
        <v>2.7972027972027975</v>
      </c>
      <c r="O11" s="5">
        <f>IF('tolls 2015'!O13="n/a",0,'tolls 2015'!O13)*CPI_2015_to_2000</f>
        <v>4.1958041958041967</v>
      </c>
      <c r="P11" s="5">
        <f>IF('tolls 2015'!P13="n/a",0,'tolls 2015'!P13)*CPI_2015_to_2000</f>
        <v>2.7972027972027975</v>
      </c>
      <c r="Q11" s="5">
        <f>IF('tolls 2015'!Q13="n/a",0,'tolls 2015'!Q13)*CPI_2015_to_2000</f>
        <v>2.7972027972027975</v>
      </c>
      <c r="R11" s="5">
        <f>IF('tolls 2015'!R13="n/a",0,'tolls 2015'!R13)*CPI_2015_to_2000</f>
        <v>1.7482517482517483</v>
      </c>
      <c r="S11" s="5">
        <f>IF('tolls 2015'!S13="n/a",0,'tolls 2015'!S13)*CPI_2015_to_2000</f>
        <v>2.7972027972027975</v>
      </c>
      <c r="T11" s="5">
        <f>IF('tolls 2015'!T13="n/a",0,'tolls 2015'!T13)*CPI_2015_to_2000</f>
        <v>1.7482517482517483</v>
      </c>
      <c r="U11" s="5">
        <f>IF('tolls 2015'!U13="n/a",0,'tolls 2015'!U13)*CPI_2015_to_2000</f>
        <v>2.7972027972027975</v>
      </c>
      <c r="V11" s="5">
        <f>IF('tolls 2015'!G13="n/a",0,'tolls 2015'!G13)</f>
        <v>4</v>
      </c>
      <c r="W11" s="5">
        <f t="shared" si="1"/>
        <v>4</v>
      </c>
      <c r="X11" s="5">
        <f t="shared" si="2"/>
        <v>4</v>
      </c>
      <c r="Y11" s="5">
        <f t="shared" si="3"/>
        <v>4</v>
      </c>
      <c r="Z11" s="5">
        <f t="shared" si="4"/>
        <v>4</v>
      </c>
      <c r="AA11" s="5">
        <f>IF('tolls 2015'!G13="n/a",0,'tolls 2015'!G13)*CPI_2015_to_2000</f>
        <v>2.7972027972027975</v>
      </c>
      <c r="AB11" s="5">
        <f t="shared" si="5"/>
        <v>2.7972027972027975</v>
      </c>
      <c r="AC11" s="5">
        <f t="shared" si="6"/>
        <v>2.7972027972027975</v>
      </c>
      <c r="AD11" s="5">
        <f t="shared" si="7"/>
        <v>2.7972027972027975</v>
      </c>
      <c r="AE11" s="5">
        <f t="shared" si="8"/>
        <v>2.7972027972027975</v>
      </c>
      <c r="AF11" s="5">
        <f>IF('tolls 2015'!V13="n/a",0,'tolls 2015'!V13)*CPI_2015_to_2000</f>
        <v>0</v>
      </c>
      <c r="AG11" s="5">
        <f t="shared" si="9"/>
        <v>0</v>
      </c>
      <c r="AH11" s="5">
        <f t="shared" si="10"/>
        <v>0</v>
      </c>
      <c r="AI11" s="5">
        <f t="shared" si="11"/>
        <v>0</v>
      </c>
      <c r="AJ11" s="5">
        <f t="shared" si="12"/>
        <v>0</v>
      </c>
      <c r="AK11" s="5">
        <f>IF('tolls 2015'!X13="n/a",0,'tolls 2015'!X13)*CPI_2015_to_2000</f>
        <v>0</v>
      </c>
      <c r="AL11" s="5">
        <f t="shared" si="13"/>
        <v>0</v>
      </c>
      <c r="AM11" s="5">
        <f t="shared" si="14"/>
        <v>0</v>
      </c>
      <c r="AN11" s="5">
        <f t="shared" si="15"/>
        <v>0</v>
      </c>
      <c r="AO11" s="5">
        <f t="shared" si="16"/>
        <v>0</v>
      </c>
    </row>
    <row r="12" spans="1:41" x14ac:dyDescent="0.2">
      <c r="A12" s="1" t="str">
        <f>'tolls 2015'!A14</f>
        <v>Golden Gate Bridge GP</v>
      </c>
      <c r="B12" s="1">
        <f t="shared" si="0"/>
        <v>4001</v>
      </c>
      <c r="C12" s="1">
        <f>'tolls 2015'!C14</f>
        <v>4</v>
      </c>
      <c r="D12" s="1">
        <f>'tolls 2015'!D14</f>
        <v>0</v>
      </c>
      <c r="E12" s="1" t="s">
        <v>143</v>
      </c>
      <c r="F12" s="1">
        <f>'tolls 2015'!F14</f>
        <v>1</v>
      </c>
      <c r="G12" s="5">
        <f>IF('tolls 2015'!G14="n/a",0,'tolls 2015'!G14)*CPI_2015_to_2000</f>
        <v>4.7202797202797209</v>
      </c>
      <c r="H12" s="5">
        <f>IF('tolls 2015'!H14="n/a",0,'tolls 2015'!H14)*CPI_2015_to_2000</f>
        <v>4.7202797202797209</v>
      </c>
      <c r="I12" s="5">
        <f>IF('tolls 2015'!I14="n/a",0,'tolls 2015'!I14)*CPI_2015_to_2000</f>
        <v>4.7202797202797209</v>
      </c>
      <c r="J12" s="5">
        <f>IF('tolls 2015'!J14="n/a",0,'tolls 2015'!J14)*CPI_2015_to_2000</f>
        <v>4.7202797202797209</v>
      </c>
      <c r="K12" s="5">
        <f>IF('tolls 2015'!K14="n/a",0,'tolls 2015'!K14)*CPI_2015_to_2000</f>
        <v>4.7202797202797209</v>
      </c>
      <c r="L12" s="5">
        <f>IF('tolls 2015'!L14="n/a",0,'tolls 2015'!L14)*CPI_2015_to_2000</f>
        <v>4.7202797202797209</v>
      </c>
      <c r="M12" s="5">
        <f>IF('tolls 2015'!M14="n/a",0,'tolls 2015'!M14)*CPI_2015_to_2000</f>
        <v>4.7202797202797209</v>
      </c>
      <c r="N12" s="5">
        <f>IF('tolls 2015'!N14="n/a",0,'tolls 2015'!N14)*CPI_2015_to_2000</f>
        <v>4.7202797202797209</v>
      </c>
      <c r="O12" s="5">
        <f>IF('tolls 2015'!O14="n/a",0,'tolls 2015'!O14)*CPI_2015_to_2000</f>
        <v>4.7202797202797209</v>
      </c>
      <c r="P12" s="5">
        <f>IF('tolls 2015'!P14="n/a",0,'tolls 2015'!P14)*CPI_2015_to_2000</f>
        <v>4.7202797202797209</v>
      </c>
      <c r="Q12" s="5">
        <f>IF('tolls 2015'!Q14="n/a",0,'tolls 2015'!Q14)*CPI_2015_to_2000</f>
        <v>4.7202797202797209</v>
      </c>
      <c r="R12" s="5">
        <f>IF('tolls 2015'!R14="n/a",0,'tolls 2015'!R14)*CPI_2015_to_2000</f>
        <v>4.7202797202797209</v>
      </c>
      <c r="S12" s="5">
        <f>IF('tolls 2015'!S14="n/a",0,'tolls 2015'!S14)*CPI_2015_to_2000</f>
        <v>4.7202797202797209</v>
      </c>
      <c r="T12" s="5">
        <f>IF('tolls 2015'!T14="n/a",0,'tolls 2015'!T14)*CPI_2015_to_2000</f>
        <v>4.7202797202797209</v>
      </c>
      <c r="U12" s="5">
        <f>IF('tolls 2015'!U14="n/a",0,'tolls 2015'!U14)*CPI_2015_to_2000</f>
        <v>4.7202797202797209</v>
      </c>
      <c r="V12" s="5">
        <f>IF('tolls 2015'!G14="n/a",0,'tolls 2015'!G14)</f>
        <v>6.75</v>
      </c>
      <c r="W12" s="5">
        <f t="shared" si="1"/>
        <v>6.75</v>
      </c>
      <c r="X12" s="5">
        <f t="shared" si="2"/>
        <v>6.75</v>
      </c>
      <c r="Y12" s="5">
        <f t="shared" si="3"/>
        <v>6.75</v>
      </c>
      <c r="Z12" s="5">
        <f t="shared" si="4"/>
        <v>6.75</v>
      </c>
      <c r="AA12" s="5">
        <f>IF('tolls 2015'!G14="n/a",0,'tolls 2015'!G14)*CPI_2015_to_2000</f>
        <v>4.7202797202797209</v>
      </c>
      <c r="AB12" s="5">
        <f t="shared" si="5"/>
        <v>4.7202797202797209</v>
      </c>
      <c r="AC12" s="5">
        <f t="shared" si="6"/>
        <v>4.7202797202797209</v>
      </c>
      <c r="AD12" s="5">
        <f t="shared" si="7"/>
        <v>4.7202797202797209</v>
      </c>
      <c r="AE12" s="5">
        <f t="shared" si="8"/>
        <v>4.7202797202797209</v>
      </c>
      <c r="AF12" s="5">
        <f>IF('tolls 2015'!V14="n/a",0,'tolls 2015'!V14)*CPI_2015_to_2000</f>
        <v>14.160839160839162</v>
      </c>
      <c r="AG12" s="5">
        <f t="shared" si="9"/>
        <v>14.160839160839162</v>
      </c>
      <c r="AH12" s="5">
        <f t="shared" si="10"/>
        <v>14.160839160839162</v>
      </c>
      <c r="AI12" s="5">
        <f t="shared" si="11"/>
        <v>14.160839160839162</v>
      </c>
      <c r="AJ12" s="5">
        <f t="shared" si="12"/>
        <v>14.160839160839162</v>
      </c>
      <c r="AK12" s="5">
        <f>IF('tolls 2015'!X14="n/a",0,'tolls 2015'!X14)*CPI_2015_to_2000</f>
        <v>23.601398601398603</v>
      </c>
      <c r="AL12" s="5">
        <f t="shared" si="13"/>
        <v>23.601398601398603</v>
      </c>
      <c r="AM12" s="5">
        <f t="shared" si="14"/>
        <v>23.601398601398603</v>
      </c>
      <c r="AN12" s="5">
        <f t="shared" si="15"/>
        <v>23.601398601398603</v>
      </c>
      <c r="AO12" s="5">
        <f t="shared" si="16"/>
        <v>23.601398601398603</v>
      </c>
    </row>
    <row r="13" spans="1:41" x14ac:dyDescent="0.2">
      <c r="A13" s="1" t="str">
        <f>'tolls 2015'!A15</f>
        <v>Golden Gate Bridge HOV</v>
      </c>
      <c r="B13" s="1">
        <f t="shared" si="0"/>
        <v>4003</v>
      </c>
      <c r="C13" s="1">
        <f>'tolls 2015'!C15</f>
        <v>4</v>
      </c>
      <c r="D13" s="1">
        <f>'tolls 2015'!D15</f>
        <v>0</v>
      </c>
      <c r="E13" s="1" t="s">
        <v>143</v>
      </c>
      <c r="F13" s="1">
        <f>'tolls 2015'!F15</f>
        <v>3</v>
      </c>
      <c r="G13" s="5">
        <f>IF('tolls 2015'!G15="n/a",0,'tolls 2015'!G15)*CPI_2015_to_2000</f>
        <v>4.7202797202797209</v>
      </c>
      <c r="H13" s="5">
        <f>IF('tolls 2015'!H15="n/a",0,'tolls 2015'!H15)*CPI_2015_to_2000</f>
        <v>4.7202797202797209</v>
      </c>
      <c r="I13" s="5">
        <f>IF('tolls 2015'!I15="n/a",0,'tolls 2015'!I15)*CPI_2015_to_2000</f>
        <v>4.7202797202797209</v>
      </c>
      <c r="J13" s="5">
        <f>IF('tolls 2015'!J15="n/a",0,'tolls 2015'!J15)*CPI_2015_to_2000</f>
        <v>4.7202797202797209</v>
      </c>
      <c r="K13" s="5">
        <f>IF('tolls 2015'!K15="n/a",0,'tolls 2015'!K15)*CPI_2015_to_2000</f>
        <v>4.7202797202797209</v>
      </c>
      <c r="L13" s="5">
        <f>IF('tolls 2015'!L15="n/a",0,'tolls 2015'!L15)*CPI_2015_to_2000</f>
        <v>4.7202797202797209</v>
      </c>
      <c r="M13" s="5">
        <f>IF('tolls 2015'!M15="n/a",0,'tolls 2015'!M15)*CPI_2015_to_2000</f>
        <v>4.7202797202797209</v>
      </c>
      <c r="N13" s="5">
        <f>IF('tolls 2015'!N15="n/a",0,'tolls 2015'!N15)*CPI_2015_to_2000</f>
        <v>4.7202797202797209</v>
      </c>
      <c r="O13" s="5">
        <f>IF('tolls 2015'!O15="n/a",0,'tolls 2015'!O15)*CPI_2015_to_2000</f>
        <v>4.7202797202797209</v>
      </c>
      <c r="P13" s="5">
        <f>IF('tolls 2015'!P15="n/a",0,'tolls 2015'!P15)*CPI_2015_to_2000</f>
        <v>4.7202797202797209</v>
      </c>
      <c r="Q13" s="5">
        <f>IF('tolls 2015'!Q15="n/a",0,'tolls 2015'!Q15)*CPI_2015_to_2000</f>
        <v>4.7202797202797209</v>
      </c>
      <c r="R13" s="5">
        <f>IF('tolls 2015'!R15="n/a",0,'tolls 2015'!R15)*CPI_2015_to_2000</f>
        <v>3.3216783216783221</v>
      </c>
      <c r="S13" s="5">
        <f>IF('tolls 2015'!S15="n/a",0,'tolls 2015'!S15)*CPI_2015_to_2000</f>
        <v>4.7202797202797209</v>
      </c>
      <c r="T13" s="5">
        <f>IF('tolls 2015'!T15="n/a",0,'tolls 2015'!T15)*CPI_2015_to_2000</f>
        <v>3.3216783216783221</v>
      </c>
      <c r="U13" s="5">
        <f>IF('tolls 2015'!U15="n/a",0,'tolls 2015'!U15)*CPI_2015_to_2000</f>
        <v>4.7202797202797209</v>
      </c>
      <c r="V13" s="5">
        <f>IF('tolls 2015'!G15="n/a",0,'tolls 2015'!G15)</f>
        <v>6.75</v>
      </c>
      <c r="W13" s="5">
        <f t="shared" si="1"/>
        <v>6.75</v>
      </c>
      <c r="X13" s="5">
        <f t="shared" si="2"/>
        <v>6.75</v>
      </c>
      <c r="Y13" s="5">
        <f t="shared" si="3"/>
        <v>6.75</v>
      </c>
      <c r="Z13" s="5">
        <f t="shared" si="4"/>
        <v>6.75</v>
      </c>
      <c r="AA13" s="5">
        <f>IF('tolls 2015'!G15="n/a",0,'tolls 2015'!G15)*CPI_2015_to_2000</f>
        <v>4.7202797202797209</v>
      </c>
      <c r="AB13" s="5">
        <f t="shared" si="5"/>
        <v>4.7202797202797209</v>
      </c>
      <c r="AC13" s="5">
        <f t="shared" si="6"/>
        <v>4.7202797202797209</v>
      </c>
      <c r="AD13" s="5">
        <f t="shared" si="7"/>
        <v>4.7202797202797209</v>
      </c>
      <c r="AE13" s="5">
        <f t="shared" si="8"/>
        <v>4.7202797202797209</v>
      </c>
      <c r="AF13" s="5">
        <f>IF('tolls 2015'!V15="n/a",0,'tolls 2015'!V15)*CPI_2015_to_2000</f>
        <v>0</v>
      </c>
      <c r="AG13" s="5">
        <f t="shared" si="9"/>
        <v>0</v>
      </c>
      <c r="AH13" s="5">
        <f t="shared" si="10"/>
        <v>0</v>
      </c>
      <c r="AI13" s="5">
        <f t="shared" si="11"/>
        <v>0</v>
      </c>
      <c r="AJ13" s="5">
        <f t="shared" si="12"/>
        <v>0</v>
      </c>
      <c r="AK13" s="5">
        <f>IF('tolls 2015'!X15="n/a",0,'tolls 2015'!X15)*CPI_2015_to_2000</f>
        <v>0</v>
      </c>
      <c r="AL13" s="5">
        <f t="shared" si="13"/>
        <v>0</v>
      </c>
      <c r="AM13" s="5">
        <f t="shared" si="14"/>
        <v>0</v>
      </c>
      <c r="AN13" s="5">
        <f t="shared" si="15"/>
        <v>0</v>
      </c>
      <c r="AO13" s="5">
        <f t="shared" si="16"/>
        <v>0</v>
      </c>
    </row>
    <row r="14" spans="1:41" x14ac:dyDescent="0.2">
      <c r="A14" s="1" t="str">
        <f>'tolls 2015'!A16</f>
        <v>San Mateo-Hayward Bridge GP</v>
      </c>
      <c r="B14" s="1">
        <f t="shared" si="0"/>
        <v>6001</v>
      </c>
      <c r="C14" s="1">
        <f>'tolls 2015'!C16</f>
        <v>6</v>
      </c>
      <c r="D14" s="1">
        <f>'tolls 2015'!D16</f>
        <v>0</v>
      </c>
      <c r="E14" s="1" t="s">
        <v>143</v>
      </c>
      <c r="F14" s="1">
        <f>'tolls 2015'!F16</f>
        <v>1</v>
      </c>
      <c r="G14" s="5">
        <f>IF('tolls 2015'!G16="n/a",0,'tolls 2015'!G16)*CPI_2015_to_2000</f>
        <v>3.4965034965034967</v>
      </c>
      <c r="H14" s="5">
        <f>IF('tolls 2015'!H16="n/a",0,'tolls 2015'!H16)*CPI_2015_to_2000</f>
        <v>3.4965034965034967</v>
      </c>
      <c r="I14" s="5">
        <f>IF('tolls 2015'!I16="n/a",0,'tolls 2015'!I16)*CPI_2015_to_2000</f>
        <v>3.4965034965034967</v>
      </c>
      <c r="J14" s="5">
        <f>IF('tolls 2015'!J16="n/a",0,'tolls 2015'!J16)*CPI_2015_to_2000</f>
        <v>3.4965034965034967</v>
      </c>
      <c r="K14" s="5">
        <f>IF('tolls 2015'!K16="n/a",0,'tolls 2015'!K16)*CPI_2015_to_2000</f>
        <v>3.4965034965034967</v>
      </c>
      <c r="L14" s="5">
        <f>IF('tolls 2015'!L16="n/a",0,'tolls 2015'!L16)*CPI_2015_to_2000</f>
        <v>3.4965034965034967</v>
      </c>
      <c r="M14" s="5">
        <f>IF('tolls 2015'!M16="n/a",0,'tolls 2015'!M16)*CPI_2015_to_2000</f>
        <v>3.4965034965034967</v>
      </c>
      <c r="N14" s="5">
        <f>IF('tolls 2015'!N16="n/a",0,'tolls 2015'!N16)*CPI_2015_to_2000</f>
        <v>3.4965034965034967</v>
      </c>
      <c r="O14" s="5">
        <f>IF('tolls 2015'!O16="n/a",0,'tolls 2015'!O16)*CPI_2015_to_2000</f>
        <v>3.4965034965034967</v>
      </c>
      <c r="P14" s="5">
        <f>IF('tolls 2015'!P16="n/a",0,'tolls 2015'!P16)*CPI_2015_to_2000</f>
        <v>3.4965034965034967</v>
      </c>
      <c r="Q14" s="5">
        <f>IF('tolls 2015'!Q16="n/a",0,'tolls 2015'!Q16)*CPI_2015_to_2000</f>
        <v>3.4965034965034967</v>
      </c>
      <c r="R14" s="5">
        <f>IF('tolls 2015'!R16="n/a",0,'tolls 2015'!R16)*CPI_2015_to_2000</f>
        <v>3.4965034965034967</v>
      </c>
      <c r="S14" s="5">
        <f>IF('tolls 2015'!S16="n/a",0,'tolls 2015'!S16)*CPI_2015_to_2000</f>
        <v>3.4965034965034967</v>
      </c>
      <c r="T14" s="5">
        <f>IF('tolls 2015'!T16="n/a",0,'tolls 2015'!T16)*CPI_2015_to_2000</f>
        <v>3.4965034965034967</v>
      </c>
      <c r="U14" s="5">
        <f>IF('tolls 2015'!U16="n/a",0,'tolls 2015'!U16)*CPI_2015_to_2000</f>
        <v>3.4965034965034967</v>
      </c>
      <c r="V14" s="5">
        <f>IF('tolls 2015'!G16="n/a",0,'tolls 2015'!G16)</f>
        <v>5</v>
      </c>
      <c r="W14" s="5">
        <f t="shared" si="1"/>
        <v>5</v>
      </c>
      <c r="X14" s="5">
        <f t="shared" si="2"/>
        <v>5</v>
      </c>
      <c r="Y14" s="5">
        <f t="shared" si="3"/>
        <v>5</v>
      </c>
      <c r="Z14" s="5">
        <f t="shared" si="4"/>
        <v>5</v>
      </c>
      <c r="AA14" s="5">
        <f>IF('tolls 2015'!G16="n/a",0,'tolls 2015'!G16)*CPI_2015_to_2000</f>
        <v>3.4965034965034967</v>
      </c>
      <c r="AB14" s="5">
        <f t="shared" si="5"/>
        <v>3.4965034965034967</v>
      </c>
      <c r="AC14" s="5">
        <f t="shared" si="6"/>
        <v>3.4965034965034967</v>
      </c>
      <c r="AD14" s="5">
        <f t="shared" si="7"/>
        <v>3.4965034965034967</v>
      </c>
      <c r="AE14" s="5">
        <f t="shared" si="8"/>
        <v>3.4965034965034967</v>
      </c>
      <c r="AF14" s="5">
        <f>IF('tolls 2015'!V16="n/a",0,'tolls 2015'!V16)*CPI_2015_to_2000</f>
        <v>10.48951048951049</v>
      </c>
      <c r="AG14" s="5">
        <f t="shared" si="9"/>
        <v>10.48951048951049</v>
      </c>
      <c r="AH14" s="5">
        <f t="shared" si="10"/>
        <v>10.48951048951049</v>
      </c>
      <c r="AI14" s="5">
        <f t="shared" si="11"/>
        <v>10.48951048951049</v>
      </c>
      <c r="AJ14" s="5">
        <f t="shared" si="12"/>
        <v>10.48951048951049</v>
      </c>
      <c r="AK14" s="5">
        <f>IF('tolls 2015'!X16="n/a",0,'tolls 2015'!X16)*CPI_2015_to_2000</f>
        <v>17.482517482517483</v>
      </c>
      <c r="AL14" s="5">
        <f t="shared" si="13"/>
        <v>17.482517482517483</v>
      </c>
      <c r="AM14" s="5">
        <f t="shared" si="14"/>
        <v>17.482517482517483</v>
      </c>
      <c r="AN14" s="5">
        <f t="shared" si="15"/>
        <v>17.482517482517483</v>
      </c>
      <c r="AO14" s="5">
        <f t="shared" si="16"/>
        <v>17.482517482517483</v>
      </c>
    </row>
    <row r="15" spans="1:41" x14ac:dyDescent="0.2">
      <c r="A15" s="1" t="str">
        <f>'tolls 2015'!A17</f>
        <v>San Mateo-Hayward Bridge HOV</v>
      </c>
      <c r="B15" s="1">
        <f t="shared" si="0"/>
        <v>6002</v>
      </c>
      <c r="C15" s="1">
        <f>'tolls 2015'!C17</f>
        <v>6</v>
      </c>
      <c r="D15" s="1">
        <f>'tolls 2015'!D17</f>
        <v>0</v>
      </c>
      <c r="E15" s="1" t="s">
        <v>143</v>
      </c>
      <c r="F15" s="1">
        <f>'tolls 2015'!F17</f>
        <v>2</v>
      </c>
      <c r="G15" s="5">
        <f>IF('tolls 2015'!G17="n/a",0,'tolls 2015'!G17)*CPI_2015_to_2000</f>
        <v>3.4965034965034967</v>
      </c>
      <c r="H15" s="5">
        <f>IF('tolls 2015'!H17="n/a",0,'tolls 2015'!H17)*CPI_2015_to_2000</f>
        <v>3.4965034965034967</v>
      </c>
      <c r="I15" s="5">
        <f>IF('tolls 2015'!I17="n/a",0,'tolls 2015'!I17)*CPI_2015_to_2000</f>
        <v>3.4965034965034967</v>
      </c>
      <c r="J15" s="5">
        <f>IF('tolls 2015'!J17="n/a",0,'tolls 2015'!J17)*CPI_2015_to_2000</f>
        <v>3.4965034965034967</v>
      </c>
      <c r="K15" s="5">
        <f>IF('tolls 2015'!K17="n/a",0,'tolls 2015'!K17)*CPI_2015_to_2000</f>
        <v>3.4965034965034967</v>
      </c>
      <c r="L15" s="5">
        <f>IF('tolls 2015'!L17="n/a",0,'tolls 2015'!L17)*CPI_2015_to_2000</f>
        <v>3.4965034965034967</v>
      </c>
      <c r="M15" s="5">
        <f>IF('tolls 2015'!M17="n/a",0,'tolls 2015'!M17)*CPI_2015_to_2000</f>
        <v>1.7482517482517483</v>
      </c>
      <c r="N15" s="5">
        <f>IF('tolls 2015'!N17="n/a",0,'tolls 2015'!N17)*CPI_2015_to_2000</f>
        <v>3.4965034965034967</v>
      </c>
      <c r="O15" s="5">
        <f>IF('tolls 2015'!O17="n/a",0,'tolls 2015'!O17)*CPI_2015_to_2000</f>
        <v>1.7482517482517483</v>
      </c>
      <c r="P15" s="5">
        <f>IF('tolls 2015'!P17="n/a",0,'tolls 2015'!P17)*CPI_2015_to_2000</f>
        <v>3.4965034965034967</v>
      </c>
      <c r="Q15" s="5">
        <f>IF('tolls 2015'!Q17="n/a",0,'tolls 2015'!Q17)*CPI_2015_to_2000</f>
        <v>3.4965034965034967</v>
      </c>
      <c r="R15" s="5">
        <f>IF('tolls 2015'!R17="n/a",0,'tolls 2015'!R17)*CPI_2015_to_2000</f>
        <v>1.7482517482517483</v>
      </c>
      <c r="S15" s="5">
        <f>IF('tolls 2015'!S17="n/a",0,'tolls 2015'!S17)*CPI_2015_to_2000</f>
        <v>3.4965034965034967</v>
      </c>
      <c r="T15" s="5">
        <f>IF('tolls 2015'!T17="n/a",0,'tolls 2015'!T17)*CPI_2015_to_2000</f>
        <v>1.7482517482517483</v>
      </c>
      <c r="U15" s="5">
        <f>IF('tolls 2015'!U17="n/a",0,'tolls 2015'!U17)*CPI_2015_to_2000</f>
        <v>3.4965034965034967</v>
      </c>
      <c r="V15" s="5">
        <f>IF('tolls 2015'!G17="n/a",0,'tolls 2015'!G17)</f>
        <v>5</v>
      </c>
      <c r="W15" s="5">
        <f t="shared" si="1"/>
        <v>5</v>
      </c>
      <c r="X15" s="5">
        <f t="shared" si="2"/>
        <v>5</v>
      </c>
      <c r="Y15" s="5">
        <f t="shared" si="3"/>
        <v>5</v>
      </c>
      <c r="Z15" s="5">
        <f t="shared" si="4"/>
        <v>5</v>
      </c>
      <c r="AA15" s="5">
        <f>IF('tolls 2015'!G17="n/a",0,'tolls 2015'!G17)*CPI_2015_to_2000</f>
        <v>3.4965034965034967</v>
      </c>
      <c r="AB15" s="5">
        <f t="shared" si="5"/>
        <v>3.4965034965034967</v>
      </c>
      <c r="AC15" s="5">
        <f t="shared" si="6"/>
        <v>3.4965034965034967</v>
      </c>
      <c r="AD15" s="5">
        <f t="shared" si="7"/>
        <v>3.4965034965034967</v>
      </c>
      <c r="AE15" s="5">
        <f t="shared" si="8"/>
        <v>3.4965034965034967</v>
      </c>
      <c r="AF15" s="5">
        <f>IF('tolls 2015'!V17="n/a",0,'tolls 2015'!V17)*CPI_2015_to_2000</f>
        <v>0</v>
      </c>
      <c r="AG15" s="5">
        <f t="shared" si="9"/>
        <v>0</v>
      </c>
      <c r="AH15" s="5">
        <f t="shared" si="10"/>
        <v>0</v>
      </c>
      <c r="AI15" s="5">
        <f t="shared" si="11"/>
        <v>0</v>
      </c>
      <c r="AJ15" s="5">
        <f t="shared" si="12"/>
        <v>0</v>
      </c>
      <c r="AK15" s="5">
        <f>IF('tolls 2015'!X17="n/a",0,'tolls 2015'!X17)*CPI_2015_to_2000</f>
        <v>0</v>
      </c>
      <c r="AL15" s="5">
        <f t="shared" si="13"/>
        <v>0</v>
      </c>
      <c r="AM15" s="5">
        <f t="shared" si="14"/>
        <v>0</v>
      </c>
      <c r="AN15" s="5">
        <f t="shared" si="15"/>
        <v>0</v>
      </c>
      <c r="AO15" s="5">
        <f t="shared" si="16"/>
        <v>0</v>
      </c>
    </row>
    <row r="16" spans="1:41" x14ac:dyDescent="0.2">
      <c r="A16" s="1" t="str">
        <f>'tolls 2015'!A18</f>
        <v>Dumbarton Bridge GP</v>
      </c>
      <c r="B16" s="1">
        <f t="shared" si="0"/>
        <v>7001</v>
      </c>
      <c r="C16" s="1">
        <f>'tolls 2015'!C18</f>
        <v>7</v>
      </c>
      <c r="D16" s="1">
        <f>'tolls 2015'!D18</f>
        <v>0</v>
      </c>
      <c r="E16" s="1" t="s">
        <v>143</v>
      </c>
      <c r="F16" s="1">
        <f>'tolls 2015'!F18</f>
        <v>1</v>
      </c>
      <c r="G16" s="5">
        <f>IF('tolls 2015'!G18="n/a",0,'tolls 2015'!G18)*CPI_2015_to_2000</f>
        <v>3.4965034965034967</v>
      </c>
      <c r="H16" s="5">
        <f>IF('tolls 2015'!H18="n/a",0,'tolls 2015'!H18)*CPI_2015_to_2000</f>
        <v>3.4965034965034967</v>
      </c>
      <c r="I16" s="5">
        <f>IF('tolls 2015'!I18="n/a",0,'tolls 2015'!I18)*CPI_2015_to_2000</f>
        <v>3.4965034965034967</v>
      </c>
      <c r="J16" s="5">
        <f>IF('tolls 2015'!J18="n/a",0,'tolls 2015'!J18)*CPI_2015_to_2000</f>
        <v>3.4965034965034967</v>
      </c>
      <c r="K16" s="5">
        <f>IF('tolls 2015'!K18="n/a",0,'tolls 2015'!K18)*CPI_2015_to_2000</f>
        <v>3.4965034965034967</v>
      </c>
      <c r="L16" s="5">
        <f>IF('tolls 2015'!L18="n/a",0,'tolls 2015'!L18)*CPI_2015_to_2000</f>
        <v>3.4965034965034967</v>
      </c>
      <c r="M16" s="5">
        <f>IF('tolls 2015'!M18="n/a",0,'tolls 2015'!M18)*CPI_2015_to_2000</f>
        <v>3.4965034965034967</v>
      </c>
      <c r="N16" s="5">
        <f>IF('tolls 2015'!N18="n/a",0,'tolls 2015'!N18)*CPI_2015_to_2000</f>
        <v>3.4965034965034967</v>
      </c>
      <c r="O16" s="5">
        <f>IF('tolls 2015'!O18="n/a",0,'tolls 2015'!O18)*CPI_2015_to_2000</f>
        <v>3.4965034965034967</v>
      </c>
      <c r="P16" s="5">
        <f>IF('tolls 2015'!P18="n/a",0,'tolls 2015'!P18)*CPI_2015_to_2000</f>
        <v>3.4965034965034967</v>
      </c>
      <c r="Q16" s="5">
        <f>IF('tolls 2015'!Q18="n/a",0,'tolls 2015'!Q18)*CPI_2015_to_2000</f>
        <v>3.4965034965034967</v>
      </c>
      <c r="R16" s="5">
        <f>IF('tolls 2015'!R18="n/a",0,'tolls 2015'!R18)*CPI_2015_to_2000</f>
        <v>3.4965034965034967</v>
      </c>
      <c r="S16" s="5">
        <f>IF('tolls 2015'!S18="n/a",0,'tolls 2015'!S18)*CPI_2015_to_2000</f>
        <v>3.4965034965034967</v>
      </c>
      <c r="T16" s="5">
        <f>IF('tolls 2015'!T18="n/a",0,'tolls 2015'!T18)*CPI_2015_to_2000</f>
        <v>3.4965034965034967</v>
      </c>
      <c r="U16" s="5">
        <f>IF('tolls 2015'!U18="n/a",0,'tolls 2015'!U18)*CPI_2015_to_2000</f>
        <v>3.4965034965034967</v>
      </c>
      <c r="V16" s="5">
        <f>IF('tolls 2015'!G18="n/a",0,'tolls 2015'!G18)</f>
        <v>5</v>
      </c>
      <c r="W16" s="5">
        <f t="shared" si="1"/>
        <v>5</v>
      </c>
      <c r="X16" s="5">
        <f t="shared" si="2"/>
        <v>5</v>
      </c>
      <c r="Y16" s="5">
        <f t="shared" si="3"/>
        <v>5</v>
      </c>
      <c r="Z16" s="5">
        <f t="shared" si="4"/>
        <v>5</v>
      </c>
      <c r="AA16" s="5">
        <f>IF('tolls 2015'!G18="n/a",0,'tolls 2015'!G18)*CPI_2015_to_2000</f>
        <v>3.4965034965034967</v>
      </c>
      <c r="AB16" s="5">
        <f t="shared" si="5"/>
        <v>3.4965034965034967</v>
      </c>
      <c r="AC16" s="5">
        <f t="shared" si="6"/>
        <v>3.4965034965034967</v>
      </c>
      <c r="AD16" s="5">
        <f t="shared" si="7"/>
        <v>3.4965034965034967</v>
      </c>
      <c r="AE16" s="5">
        <f t="shared" si="8"/>
        <v>3.4965034965034967</v>
      </c>
      <c r="AF16" s="5">
        <f>IF('tolls 2015'!V18="n/a",0,'tolls 2015'!V18)*CPI_2015_to_2000</f>
        <v>10.48951048951049</v>
      </c>
      <c r="AG16" s="5">
        <f t="shared" si="9"/>
        <v>10.48951048951049</v>
      </c>
      <c r="AH16" s="5">
        <f t="shared" si="10"/>
        <v>10.48951048951049</v>
      </c>
      <c r="AI16" s="5">
        <f t="shared" si="11"/>
        <v>10.48951048951049</v>
      </c>
      <c r="AJ16" s="5">
        <f t="shared" si="12"/>
        <v>10.48951048951049</v>
      </c>
      <c r="AK16" s="5">
        <f>IF('tolls 2015'!X18="n/a",0,'tolls 2015'!X18)*CPI_2015_to_2000</f>
        <v>17.482517482517483</v>
      </c>
      <c r="AL16" s="5">
        <f t="shared" si="13"/>
        <v>17.482517482517483</v>
      </c>
      <c r="AM16" s="5">
        <f t="shared" si="14"/>
        <v>17.482517482517483</v>
      </c>
      <c r="AN16" s="5">
        <f t="shared" si="15"/>
        <v>17.482517482517483</v>
      </c>
      <c r="AO16" s="5">
        <f t="shared" si="16"/>
        <v>17.482517482517483</v>
      </c>
    </row>
    <row r="17" spans="1:41" x14ac:dyDescent="0.2">
      <c r="A17" s="1" t="str">
        <f>'tolls 2015'!A19</f>
        <v>Dumbarton Bridge HOV</v>
      </c>
      <c r="B17" s="1">
        <f t="shared" si="0"/>
        <v>7002</v>
      </c>
      <c r="C17" s="1">
        <f>'tolls 2015'!C19</f>
        <v>7</v>
      </c>
      <c r="D17" s="1">
        <f>'tolls 2015'!D19</f>
        <v>0</v>
      </c>
      <c r="E17" s="1" t="s">
        <v>143</v>
      </c>
      <c r="F17" s="1">
        <f>'tolls 2015'!F19</f>
        <v>2</v>
      </c>
      <c r="G17" s="5">
        <f>IF('tolls 2015'!G19="n/a",0,'tolls 2015'!G19)*CPI_2015_to_2000</f>
        <v>3.4965034965034967</v>
      </c>
      <c r="H17" s="5">
        <f>IF('tolls 2015'!H19="n/a",0,'tolls 2015'!H19)*CPI_2015_to_2000</f>
        <v>3.4965034965034967</v>
      </c>
      <c r="I17" s="5">
        <f>IF('tolls 2015'!I19="n/a",0,'tolls 2015'!I19)*CPI_2015_to_2000</f>
        <v>3.4965034965034967</v>
      </c>
      <c r="J17" s="5">
        <f>IF('tolls 2015'!J19="n/a",0,'tolls 2015'!J19)*CPI_2015_to_2000</f>
        <v>3.4965034965034967</v>
      </c>
      <c r="K17" s="5">
        <f>IF('tolls 2015'!K19="n/a",0,'tolls 2015'!K19)*CPI_2015_to_2000</f>
        <v>3.4965034965034967</v>
      </c>
      <c r="L17" s="5">
        <f>IF('tolls 2015'!L19="n/a",0,'tolls 2015'!L19)*CPI_2015_to_2000</f>
        <v>3.4965034965034967</v>
      </c>
      <c r="M17" s="5">
        <f>IF('tolls 2015'!M19="n/a",0,'tolls 2015'!M19)*CPI_2015_to_2000</f>
        <v>1.7482517482517483</v>
      </c>
      <c r="N17" s="5">
        <f>IF('tolls 2015'!N19="n/a",0,'tolls 2015'!N19)*CPI_2015_to_2000</f>
        <v>3.4965034965034967</v>
      </c>
      <c r="O17" s="5">
        <f>IF('tolls 2015'!O19="n/a",0,'tolls 2015'!O19)*CPI_2015_to_2000</f>
        <v>1.7482517482517483</v>
      </c>
      <c r="P17" s="5">
        <f>IF('tolls 2015'!P19="n/a",0,'tolls 2015'!P19)*CPI_2015_to_2000</f>
        <v>3.4965034965034967</v>
      </c>
      <c r="Q17" s="5">
        <f>IF('tolls 2015'!Q19="n/a",0,'tolls 2015'!Q19)*CPI_2015_to_2000</f>
        <v>3.4965034965034967</v>
      </c>
      <c r="R17" s="5">
        <f>IF('tolls 2015'!R19="n/a",0,'tolls 2015'!R19)*CPI_2015_to_2000</f>
        <v>1.7482517482517483</v>
      </c>
      <c r="S17" s="5">
        <f>IF('tolls 2015'!S19="n/a",0,'tolls 2015'!S19)*CPI_2015_to_2000</f>
        <v>3.4965034965034967</v>
      </c>
      <c r="T17" s="5">
        <f>IF('tolls 2015'!T19="n/a",0,'tolls 2015'!T19)*CPI_2015_to_2000</f>
        <v>1.7482517482517483</v>
      </c>
      <c r="U17" s="5">
        <f>IF('tolls 2015'!U19="n/a",0,'tolls 2015'!U19)*CPI_2015_to_2000</f>
        <v>3.4965034965034967</v>
      </c>
      <c r="V17" s="5">
        <f>IF('tolls 2015'!G19="n/a",0,'tolls 2015'!G19)</f>
        <v>5</v>
      </c>
      <c r="W17" s="5">
        <f t="shared" si="1"/>
        <v>5</v>
      </c>
      <c r="X17" s="5">
        <f t="shared" si="2"/>
        <v>5</v>
      </c>
      <c r="Y17" s="5">
        <f t="shared" si="3"/>
        <v>5</v>
      </c>
      <c r="Z17" s="5">
        <f t="shared" si="4"/>
        <v>5</v>
      </c>
      <c r="AA17" s="5">
        <f>IF('tolls 2015'!G19="n/a",0,'tolls 2015'!G19)*CPI_2015_to_2000</f>
        <v>3.4965034965034967</v>
      </c>
      <c r="AB17" s="5">
        <f t="shared" si="5"/>
        <v>3.4965034965034967</v>
      </c>
      <c r="AC17" s="5">
        <f t="shared" si="6"/>
        <v>3.4965034965034967</v>
      </c>
      <c r="AD17" s="5">
        <f t="shared" si="7"/>
        <v>3.4965034965034967</v>
      </c>
      <c r="AE17" s="5">
        <f t="shared" si="8"/>
        <v>3.4965034965034967</v>
      </c>
      <c r="AF17" s="5">
        <f>IF('tolls 2015'!V19="n/a",0,'tolls 2015'!V19)</f>
        <v>0</v>
      </c>
      <c r="AG17" s="5">
        <f t="shared" si="9"/>
        <v>0</v>
      </c>
      <c r="AH17" s="5">
        <f t="shared" si="10"/>
        <v>0</v>
      </c>
      <c r="AI17" s="5">
        <f t="shared" si="11"/>
        <v>0</v>
      </c>
      <c r="AJ17" s="5">
        <f t="shared" si="12"/>
        <v>0</v>
      </c>
      <c r="AK17" s="5">
        <f>IF('tolls 2015'!X19="n/a",0,'tolls 2015'!X19)</f>
        <v>0</v>
      </c>
      <c r="AL17" s="5">
        <f t="shared" si="13"/>
        <v>0</v>
      </c>
      <c r="AM17" s="5">
        <f t="shared" si="14"/>
        <v>0</v>
      </c>
      <c r="AN17" s="5">
        <f t="shared" si="15"/>
        <v>0</v>
      </c>
      <c r="AO17" s="5">
        <f t="shared" si="16"/>
        <v>0</v>
      </c>
    </row>
    <row r="18" spans="1:41" s="29" customFormat="1" x14ac:dyDescent="0.2">
      <c r="A18" s="29" t="str">
        <f>"I-680 SEL SB "&amp;'tolls 2015'!A21</f>
        <v>I-680 SEL SB SCL County Line to SR84</v>
      </c>
      <c r="B18" s="29">
        <f>C18*1000+D18*10+F18</f>
        <v>690004</v>
      </c>
      <c r="C18" s="29">
        <f>'tolls 2015'!C21</f>
        <v>690</v>
      </c>
      <c r="D18" s="29">
        <f>'tolls 2015'!D21</f>
        <v>0</v>
      </c>
      <c r="E18" s="29" t="s">
        <v>144</v>
      </c>
      <c r="F18" s="29">
        <f>'tolls 2015'!F21</f>
        <v>4</v>
      </c>
      <c r="G18" s="30">
        <f>IF('tolls 2015'!G21="n/a",0,'tolls 2015'!G21)*CPI_2015_to_2000</f>
        <v>0</v>
      </c>
      <c r="H18" s="30">
        <f>IF('tolls 2015'!H21="n/a",0,'tolls 2015'!H21)*CPI_2015_to_2000</f>
        <v>0.22906227630637085</v>
      </c>
      <c r="I18" s="30">
        <f>IF('tolls 2015'!I21="n/a",0,'tolls 2015'!I21)*CPI_2015_to_2000</f>
        <v>6.0789604096690722E-2</v>
      </c>
      <c r="J18" s="30">
        <f>IF('tolls 2015'!J21="n/a",0,'tolls 2015'!J21)*CPI_2015_to_2000</f>
        <v>3.2074224987610818E-2</v>
      </c>
      <c r="K18" s="30">
        <f>IF('tolls 2015'!K21="n/a",0,'tolls 2015'!K21)*CPI_2015_to_2000</f>
        <v>0</v>
      </c>
      <c r="L18" s="30">
        <f>IF('tolls 2015'!L21="n/a",0,'tolls 2015'!L21)*CPI_2015_to_2000</f>
        <v>0</v>
      </c>
      <c r="M18" s="30">
        <f>IF('tolls 2015'!M21="n/a",0,'tolls 2015'!M21)*CPI_2015_to_2000</f>
        <v>0</v>
      </c>
      <c r="N18" s="30">
        <f>IF('tolls 2015'!N21="n/a",0,'tolls 2015'!N21)*CPI_2015_to_2000</f>
        <v>0</v>
      </c>
      <c r="O18" s="30">
        <f>IF('tolls 2015'!O21="n/a",0,'tolls 2015'!O21)*CPI_2015_to_2000</f>
        <v>0</v>
      </c>
      <c r="P18" s="30">
        <f>IF('tolls 2015'!P21="n/a",0,'tolls 2015'!P21)*CPI_2015_to_2000</f>
        <v>0</v>
      </c>
      <c r="Q18" s="30">
        <f>IF('tolls 2015'!Q21="n/a",0,'tolls 2015'!Q21)*CPI_2015_to_2000</f>
        <v>0</v>
      </c>
      <c r="R18" s="30">
        <f>IF('tolls 2015'!R21="n/a",0,'tolls 2015'!R21)*CPI_2015_to_2000</f>
        <v>0</v>
      </c>
      <c r="S18" s="30">
        <f>IF('tolls 2015'!S21="n/a",0,'tolls 2015'!S21)*CPI_2015_to_2000</f>
        <v>0</v>
      </c>
      <c r="T18" s="30">
        <f>IF('tolls 2015'!T21="n/a",0,'tolls 2015'!T21)*CPI_2015_to_2000</f>
        <v>0</v>
      </c>
      <c r="U18" s="30">
        <f>IF('tolls 2015'!U21="n/a",0,'tolls 2015'!U21)*CPI_2015_to_2000</f>
        <v>0</v>
      </c>
      <c r="V18" s="30">
        <f>IF('tolls 2015'!G21="n/a",0,'tolls 2015'!G21)</f>
        <v>0</v>
      </c>
      <c r="W18" s="30">
        <f>IF('tolls 2015'!H21="n/a",0,'tolls 2015'!H21)</f>
        <v>0.32755905511811029</v>
      </c>
      <c r="X18" s="30">
        <f>IF('tolls 2015'!I21="n/a",0,'tolls 2015'!I21)</f>
        <v>8.6929133858267726E-2</v>
      </c>
      <c r="Y18" s="30">
        <f>IF('tolls 2015'!J21="n/a",0,'tolls 2015'!J21)</f>
        <v>4.5866141732283469E-2</v>
      </c>
      <c r="Z18" s="30">
        <f>IF('tolls 2015'!K21="n/a",0,'tolls 2015'!K21)</f>
        <v>0</v>
      </c>
      <c r="AA18" s="30">
        <f>IF('tolls 2015'!G21="n/a",0,'tolls 2015'!G21)*CPI_2015_to_2000</f>
        <v>0</v>
      </c>
      <c r="AB18" s="30">
        <f>IF('tolls 2015'!H21="n/a",0,'tolls 2015'!H21)*CPI_2015_to_2000</f>
        <v>0.22906227630637085</v>
      </c>
      <c r="AC18" s="30">
        <f>IF('tolls 2015'!I21="n/a",0,'tolls 2015'!I21)*CPI_2015_to_2000</f>
        <v>6.0789604096690722E-2</v>
      </c>
      <c r="AD18" s="30">
        <f>IF('tolls 2015'!J21="n/a",0,'tolls 2015'!J21)*CPI_2015_to_2000</f>
        <v>3.2074224987610818E-2</v>
      </c>
      <c r="AE18" s="30">
        <f>IF('tolls 2015'!K21="n/a",0,'tolls 2015'!K21)*CPI_2015_to_2000</f>
        <v>0</v>
      </c>
      <c r="AF18" s="30">
        <f>IF('tolls 2015'!G21="n/a",0,'tolls 2015'!G21)*CPI_2015_to_2000</f>
        <v>0</v>
      </c>
      <c r="AG18" s="30">
        <f>IF('tolls 2015'!H21="n/a",0,'tolls 2015'!H21)*CPI_2015_to_2000</f>
        <v>0.22906227630637085</v>
      </c>
      <c r="AH18" s="30">
        <f>IF('tolls 2015'!I21="n/a",0,'tolls 2015'!I21)*CPI_2015_to_2000</f>
        <v>6.0789604096690722E-2</v>
      </c>
      <c r="AI18" s="30">
        <f>IF('tolls 2015'!J21="n/a",0,'tolls 2015'!J21)*CPI_2015_to_2000</f>
        <v>3.2074224987610818E-2</v>
      </c>
      <c r="AJ18" s="30">
        <f>IF('tolls 2015'!K21="n/a",0,'tolls 2015'!K21)*CPI_2015_to_2000</f>
        <v>0</v>
      </c>
      <c r="AK18" s="30">
        <f>IF('tolls 2015'!G21="n/a",0,'tolls 2015'!G21)*CPI_2015_to_2000</f>
        <v>0</v>
      </c>
      <c r="AL18" s="30">
        <f>IF('tolls 2015'!H21="n/a",0,'tolls 2015'!H21)*CPI_2015_to_2000</f>
        <v>0.22906227630637085</v>
      </c>
      <c r="AM18" s="30">
        <f>IF('tolls 2015'!I21="n/a",0,'tolls 2015'!I21)*CPI_2015_to_2000</f>
        <v>6.0789604096690722E-2</v>
      </c>
      <c r="AN18" s="30">
        <f>IF('tolls 2015'!J21="n/a",0,'tolls 2015'!J21)*CPI_2015_to_2000</f>
        <v>3.2074224987610818E-2</v>
      </c>
      <c r="AO18" s="30">
        <f>IF('tolls 2015'!K21="n/a",0,'tolls 2015'!K21)*CPI_2015_to_2000</f>
        <v>0</v>
      </c>
    </row>
    <row r="19" spans="1:41" s="29" customFormat="1" x14ac:dyDescent="0.2">
      <c r="A19" s="29" t="e">
        <f>"I-680 SEL SB "&amp;'tolls 2015'!#REF!</f>
        <v>#REF!</v>
      </c>
      <c r="B19" s="29" t="e">
        <f t="shared" ref="B19:B35" si="17">C19*1000+D19*10+F19</f>
        <v>#REF!</v>
      </c>
      <c r="C19" s="29" t="e">
        <f>'tolls 2015'!#REF!</f>
        <v>#REF!</v>
      </c>
      <c r="D19" s="29" t="e">
        <f>'tolls 2015'!#REF!</f>
        <v>#REF!</v>
      </c>
      <c r="E19" s="29" t="s">
        <v>144</v>
      </c>
      <c r="F19" s="29" t="e">
        <f>'tolls 2015'!#REF!</f>
        <v>#REF!</v>
      </c>
      <c r="G19" s="30" t="e">
        <f>IF('tolls 2015'!#REF!="n/a",0,'tolls 2015'!#REF!)*CPI_2015_to_2000</f>
        <v>#REF!</v>
      </c>
      <c r="H19" s="30" t="e">
        <f>IF('tolls 2015'!#REF!="n/a",0,'tolls 2015'!#REF!)*CPI_2015_to_2000</f>
        <v>#REF!</v>
      </c>
      <c r="I19" s="30" t="e">
        <f>IF('tolls 2015'!#REF!="n/a",0,'tolls 2015'!#REF!)*CPI_2015_to_2000</f>
        <v>#REF!</v>
      </c>
      <c r="J19" s="30" t="e">
        <f>IF('tolls 2015'!#REF!="n/a",0,'tolls 2015'!#REF!)*CPI_2015_to_2000</f>
        <v>#REF!</v>
      </c>
      <c r="K19" s="30" t="e">
        <f>IF('tolls 2015'!#REF!="n/a",0,'tolls 2015'!#REF!)*CPI_2015_to_2000</f>
        <v>#REF!</v>
      </c>
      <c r="L19" s="30" t="e">
        <f>IF('tolls 2015'!#REF!="n/a",0,'tolls 2015'!#REF!)*CPI_2015_to_2000</f>
        <v>#REF!</v>
      </c>
      <c r="M19" s="30" t="e">
        <f>IF('tolls 2015'!#REF!="n/a",0,'tolls 2015'!#REF!)*CPI_2015_to_2000</f>
        <v>#REF!</v>
      </c>
      <c r="N19" s="30" t="e">
        <f>IF('tolls 2015'!#REF!="n/a",0,'tolls 2015'!#REF!)*CPI_2015_to_2000</f>
        <v>#REF!</v>
      </c>
      <c r="O19" s="30" t="e">
        <f>IF('tolls 2015'!#REF!="n/a",0,'tolls 2015'!#REF!)*CPI_2015_to_2000</f>
        <v>#REF!</v>
      </c>
      <c r="P19" s="30" t="e">
        <f>IF('tolls 2015'!#REF!="n/a",0,'tolls 2015'!#REF!)*CPI_2015_to_2000</f>
        <v>#REF!</v>
      </c>
      <c r="Q19" s="30" t="e">
        <f>IF('tolls 2015'!#REF!="n/a",0,'tolls 2015'!#REF!)*CPI_2015_to_2000</f>
        <v>#REF!</v>
      </c>
      <c r="R19" s="30" t="e">
        <f>IF('tolls 2015'!#REF!="n/a",0,'tolls 2015'!#REF!)*CPI_2015_to_2000</f>
        <v>#REF!</v>
      </c>
      <c r="S19" s="30" t="e">
        <f>IF('tolls 2015'!#REF!="n/a",0,'tolls 2015'!#REF!)*CPI_2015_to_2000</f>
        <v>#REF!</v>
      </c>
      <c r="T19" s="30" t="e">
        <f>IF('tolls 2015'!#REF!="n/a",0,'tolls 2015'!#REF!)*CPI_2015_to_2000</f>
        <v>#REF!</v>
      </c>
      <c r="U19" s="30" t="e">
        <f>IF('tolls 2015'!#REF!="n/a",0,'tolls 2015'!#REF!)*CPI_2015_to_2000</f>
        <v>#REF!</v>
      </c>
      <c r="V19" s="30" t="e">
        <f>IF('tolls 2015'!#REF!="n/a",0,'tolls 2015'!#REF!)</f>
        <v>#REF!</v>
      </c>
      <c r="W19" s="30" t="e">
        <f>IF('tolls 2015'!#REF!="n/a",0,'tolls 2015'!#REF!)</f>
        <v>#REF!</v>
      </c>
      <c r="X19" s="30" t="e">
        <f>IF('tolls 2015'!#REF!="n/a",0,'tolls 2015'!#REF!)</f>
        <v>#REF!</v>
      </c>
      <c r="Y19" s="30" t="e">
        <f>IF('tolls 2015'!#REF!="n/a",0,'tolls 2015'!#REF!)</f>
        <v>#REF!</v>
      </c>
      <c r="Z19" s="30" t="e">
        <f>IF('tolls 2015'!#REF!="n/a",0,'tolls 2015'!#REF!)</f>
        <v>#REF!</v>
      </c>
      <c r="AA19" s="30" t="e">
        <f>IF('tolls 2015'!#REF!="n/a",0,'tolls 2015'!#REF!)*CPI_2015_to_2000</f>
        <v>#REF!</v>
      </c>
      <c r="AB19" s="30" t="e">
        <f>IF('tolls 2015'!#REF!="n/a",0,'tolls 2015'!#REF!)*CPI_2015_to_2000</f>
        <v>#REF!</v>
      </c>
      <c r="AC19" s="30" t="e">
        <f>IF('tolls 2015'!#REF!="n/a",0,'tolls 2015'!#REF!)*CPI_2015_to_2000</f>
        <v>#REF!</v>
      </c>
      <c r="AD19" s="30" t="e">
        <f>IF('tolls 2015'!#REF!="n/a",0,'tolls 2015'!#REF!)*CPI_2015_to_2000</f>
        <v>#REF!</v>
      </c>
      <c r="AE19" s="30" t="e">
        <f>IF('tolls 2015'!#REF!="n/a",0,'tolls 2015'!#REF!)*CPI_2015_to_2000</f>
        <v>#REF!</v>
      </c>
      <c r="AF19" s="30" t="e">
        <f>IF('tolls 2015'!#REF!="n/a",0,'tolls 2015'!#REF!)*CPI_2015_to_2000</f>
        <v>#REF!</v>
      </c>
      <c r="AG19" s="30" t="e">
        <f>IF('tolls 2015'!#REF!="n/a",0,'tolls 2015'!#REF!)*CPI_2015_to_2000</f>
        <v>#REF!</v>
      </c>
      <c r="AH19" s="30" t="e">
        <f>IF('tolls 2015'!#REF!="n/a",0,'tolls 2015'!#REF!)*CPI_2015_to_2000</f>
        <v>#REF!</v>
      </c>
      <c r="AI19" s="30" t="e">
        <f>IF('tolls 2015'!#REF!="n/a",0,'tolls 2015'!#REF!)*CPI_2015_to_2000</f>
        <v>#REF!</v>
      </c>
      <c r="AJ19" s="30" t="e">
        <f>IF('tolls 2015'!#REF!="n/a",0,'tolls 2015'!#REF!)*CPI_2015_to_2000</f>
        <v>#REF!</v>
      </c>
      <c r="AK19" s="30" t="e">
        <f>IF('tolls 2015'!#REF!="n/a",0,'tolls 2015'!#REF!)*CPI_2015_to_2000</f>
        <v>#REF!</v>
      </c>
      <c r="AL19" s="30" t="e">
        <f>IF('tolls 2015'!#REF!="n/a",0,'tolls 2015'!#REF!)*CPI_2015_to_2000</f>
        <v>#REF!</v>
      </c>
      <c r="AM19" s="30" t="e">
        <f>IF('tolls 2015'!#REF!="n/a",0,'tolls 2015'!#REF!)*CPI_2015_to_2000</f>
        <v>#REF!</v>
      </c>
      <c r="AN19" s="30" t="e">
        <f>IF('tolls 2015'!#REF!="n/a",0,'tolls 2015'!#REF!)*CPI_2015_to_2000</f>
        <v>#REF!</v>
      </c>
      <c r="AO19" s="30" t="e">
        <f>IF('tolls 2015'!#REF!="n/a",0,'tolls 2015'!#REF!)*CPI_2015_to_2000</f>
        <v>#REF!</v>
      </c>
    </row>
    <row r="20" spans="1:41" s="29" customFormat="1" x14ac:dyDescent="0.2">
      <c r="A20" s="29" t="e">
        <f>"I-680 SEL SB "&amp;'tolls 2015'!#REF!</f>
        <v>#REF!</v>
      </c>
      <c r="B20" s="29" t="e">
        <f t="shared" si="17"/>
        <v>#REF!</v>
      </c>
      <c r="C20" s="29" t="e">
        <f>'tolls 2015'!#REF!</f>
        <v>#REF!</v>
      </c>
      <c r="D20" s="29" t="e">
        <f>'tolls 2015'!#REF!</f>
        <v>#REF!</v>
      </c>
      <c r="E20" s="29" t="s">
        <v>144</v>
      </c>
      <c r="F20" s="29" t="e">
        <f>'tolls 2015'!#REF!</f>
        <v>#REF!</v>
      </c>
      <c r="G20" s="30" t="e">
        <f>IF('tolls 2015'!#REF!="n/a",0,'tolls 2015'!#REF!)*CPI_2015_to_2000</f>
        <v>#REF!</v>
      </c>
      <c r="H20" s="30" t="e">
        <f>IF('tolls 2015'!#REF!="n/a",0,'tolls 2015'!#REF!)*CPI_2015_to_2000</f>
        <v>#REF!</v>
      </c>
      <c r="I20" s="30" t="e">
        <f>IF('tolls 2015'!#REF!="n/a",0,'tolls 2015'!#REF!)*CPI_2015_to_2000</f>
        <v>#REF!</v>
      </c>
      <c r="J20" s="30" t="e">
        <f>IF('tolls 2015'!#REF!="n/a",0,'tolls 2015'!#REF!)*CPI_2015_to_2000</f>
        <v>#REF!</v>
      </c>
      <c r="K20" s="30" t="e">
        <f>IF('tolls 2015'!#REF!="n/a",0,'tolls 2015'!#REF!)*CPI_2015_to_2000</f>
        <v>#REF!</v>
      </c>
      <c r="L20" s="30" t="e">
        <f>IF('tolls 2015'!#REF!="n/a",0,'tolls 2015'!#REF!)*CPI_2015_to_2000</f>
        <v>#REF!</v>
      </c>
      <c r="M20" s="30" t="e">
        <f>IF('tolls 2015'!#REF!="n/a",0,'tolls 2015'!#REF!)*CPI_2015_to_2000</f>
        <v>#REF!</v>
      </c>
      <c r="N20" s="30" t="e">
        <f>IF('tolls 2015'!#REF!="n/a",0,'tolls 2015'!#REF!)*CPI_2015_to_2000</f>
        <v>#REF!</v>
      </c>
      <c r="O20" s="30" t="e">
        <f>IF('tolls 2015'!#REF!="n/a",0,'tolls 2015'!#REF!)*CPI_2015_to_2000</f>
        <v>#REF!</v>
      </c>
      <c r="P20" s="30" t="e">
        <f>IF('tolls 2015'!#REF!="n/a",0,'tolls 2015'!#REF!)*CPI_2015_to_2000</f>
        <v>#REF!</v>
      </c>
      <c r="Q20" s="30" t="e">
        <f>IF('tolls 2015'!#REF!="n/a",0,'tolls 2015'!#REF!)*CPI_2015_to_2000</f>
        <v>#REF!</v>
      </c>
      <c r="R20" s="30" t="e">
        <f>IF('tolls 2015'!#REF!="n/a",0,'tolls 2015'!#REF!)*CPI_2015_to_2000</f>
        <v>#REF!</v>
      </c>
      <c r="S20" s="30" t="e">
        <f>IF('tolls 2015'!#REF!="n/a",0,'tolls 2015'!#REF!)*CPI_2015_to_2000</f>
        <v>#REF!</v>
      </c>
      <c r="T20" s="30" t="e">
        <f>IF('tolls 2015'!#REF!="n/a",0,'tolls 2015'!#REF!)*CPI_2015_to_2000</f>
        <v>#REF!</v>
      </c>
      <c r="U20" s="30" t="e">
        <f>IF('tolls 2015'!#REF!="n/a",0,'tolls 2015'!#REF!)*CPI_2015_to_2000</f>
        <v>#REF!</v>
      </c>
      <c r="V20" s="30" t="e">
        <f>IF('tolls 2015'!#REF!="n/a",0,'tolls 2015'!#REF!)</f>
        <v>#REF!</v>
      </c>
      <c r="W20" s="30" t="e">
        <f>IF('tolls 2015'!#REF!="n/a",0,'tolls 2015'!#REF!)</f>
        <v>#REF!</v>
      </c>
      <c r="X20" s="30" t="e">
        <f>IF('tolls 2015'!#REF!="n/a",0,'tolls 2015'!#REF!)</f>
        <v>#REF!</v>
      </c>
      <c r="Y20" s="30" t="e">
        <f>IF('tolls 2015'!#REF!="n/a",0,'tolls 2015'!#REF!)</f>
        <v>#REF!</v>
      </c>
      <c r="Z20" s="30" t="e">
        <f>IF('tolls 2015'!#REF!="n/a",0,'tolls 2015'!#REF!)</f>
        <v>#REF!</v>
      </c>
      <c r="AA20" s="30" t="e">
        <f>IF('tolls 2015'!#REF!="n/a",0,'tolls 2015'!#REF!)*CPI_2015_to_2000</f>
        <v>#REF!</v>
      </c>
      <c r="AB20" s="30" t="e">
        <f>IF('tolls 2015'!#REF!="n/a",0,'tolls 2015'!#REF!)*CPI_2015_to_2000</f>
        <v>#REF!</v>
      </c>
      <c r="AC20" s="30" t="e">
        <f>IF('tolls 2015'!#REF!="n/a",0,'tolls 2015'!#REF!)*CPI_2015_to_2000</f>
        <v>#REF!</v>
      </c>
      <c r="AD20" s="30" t="e">
        <f>IF('tolls 2015'!#REF!="n/a",0,'tolls 2015'!#REF!)*CPI_2015_to_2000</f>
        <v>#REF!</v>
      </c>
      <c r="AE20" s="30" t="e">
        <f>IF('tolls 2015'!#REF!="n/a",0,'tolls 2015'!#REF!)*CPI_2015_to_2000</f>
        <v>#REF!</v>
      </c>
      <c r="AF20" s="30" t="e">
        <f>IF('tolls 2015'!#REF!="n/a",0,'tolls 2015'!#REF!)*CPI_2015_to_2000</f>
        <v>#REF!</v>
      </c>
      <c r="AG20" s="30" t="e">
        <f>IF('tolls 2015'!#REF!="n/a",0,'tolls 2015'!#REF!)*CPI_2015_to_2000</f>
        <v>#REF!</v>
      </c>
      <c r="AH20" s="30" t="e">
        <f>IF('tolls 2015'!#REF!="n/a",0,'tolls 2015'!#REF!)*CPI_2015_to_2000</f>
        <v>#REF!</v>
      </c>
      <c r="AI20" s="30" t="e">
        <f>IF('tolls 2015'!#REF!="n/a",0,'tolls 2015'!#REF!)*CPI_2015_to_2000</f>
        <v>#REF!</v>
      </c>
      <c r="AJ20" s="30" t="e">
        <f>IF('tolls 2015'!#REF!="n/a",0,'tolls 2015'!#REF!)*CPI_2015_to_2000</f>
        <v>#REF!</v>
      </c>
      <c r="AK20" s="30" t="e">
        <f>IF('tolls 2015'!#REF!="n/a",0,'tolls 2015'!#REF!)*CPI_2015_to_2000</f>
        <v>#REF!</v>
      </c>
      <c r="AL20" s="30" t="e">
        <f>IF('tolls 2015'!#REF!="n/a",0,'tolls 2015'!#REF!)*CPI_2015_to_2000</f>
        <v>#REF!</v>
      </c>
      <c r="AM20" s="30" t="e">
        <f>IF('tolls 2015'!#REF!="n/a",0,'tolls 2015'!#REF!)*CPI_2015_to_2000</f>
        <v>#REF!</v>
      </c>
      <c r="AN20" s="30" t="e">
        <f>IF('tolls 2015'!#REF!="n/a",0,'tolls 2015'!#REF!)*CPI_2015_to_2000</f>
        <v>#REF!</v>
      </c>
      <c r="AO20" s="30" t="e">
        <f>IF('tolls 2015'!#REF!="n/a",0,'tolls 2015'!#REF!)*CPI_2015_to_2000</f>
        <v>#REF!</v>
      </c>
    </row>
    <row r="21" spans="1:41" s="31" customFormat="1" x14ac:dyDescent="0.2">
      <c r="A21" s="31" t="e">
        <f>"I-580 EL WB "&amp;'tolls 2015'!#REF!</f>
        <v>#REF!</v>
      </c>
      <c r="B21" s="31" t="e">
        <f t="shared" si="17"/>
        <v>#REF!</v>
      </c>
      <c r="C21" s="31" t="e">
        <f>'tolls 2015'!#REF!</f>
        <v>#REF!</v>
      </c>
      <c r="D21" s="31" t="e">
        <f>'tolls 2015'!#REF!</f>
        <v>#REF!</v>
      </c>
      <c r="E21" s="31" t="s">
        <v>144</v>
      </c>
      <c r="F21" s="31" t="e">
        <f>'tolls 2015'!#REF!</f>
        <v>#REF!</v>
      </c>
      <c r="G21" s="32" t="e">
        <f>IF('tolls 2015'!#REF!="n/a",0,'tolls 2015'!#REF!)*CPI_2015_to_2000</f>
        <v>#REF!</v>
      </c>
      <c r="H21" s="32" t="e">
        <f>IF('tolls 2015'!#REF!="n/a",0,'tolls 2015'!#REF!)*CPI_2015_to_2000</f>
        <v>#REF!</v>
      </c>
      <c r="I21" s="32" t="e">
        <f>IF('tolls 2015'!#REF!="n/a",0,'tolls 2015'!#REF!)*CPI_2015_to_2000</f>
        <v>#REF!</v>
      </c>
      <c r="J21" s="32" t="e">
        <f>IF('tolls 2015'!#REF!="n/a",0,'tolls 2015'!#REF!)*CPI_2015_to_2000</f>
        <v>#REF!</v>
      </c>
      <c r="K21" s="32" t="e">
        <f>IF('tolls 2015'!#REF!="n/a",0,'tolls 2015'!#REF!)*CPI_2015_to_2000</f>
        <v>#REF!</v>
      </c>
      <c r="L21" s="32" t="e">
        <f>IF('tolls 2015'!#REF!="n/a",0,'tolls 2015'!#REF!)*CPI_2015_to_2000</f>
        <v>#REF!</v>
      </c>
      <c r="M21" s="32" t="e">
        <f>IF('tolls 2015'!#REF!="n/a",0,'tolls 2015'!#REF!)*CPI_2015_to_2000</f>
        <v>#REF!</v>
      </c>
      <c r="N21" s="32" t="e">
        <f>IF('tolls 2015'!#REF!="n/a",0,'tolls 2015'!#REF!)*CPI_2015_to_2000</f>
        <v>#REF!</v>
      </c>
      <c r="O21" s="32" t="e">
        <f>IF('tolls 2015'!#REF!="n/a",0,'tolls 2015'!#REF!)*CPI_2015_to_2000</f>
        <v>#REF!</v>
      </c>
      <c r="P21" s="32" t="e">
        <f>IF('tolls 2015'!#REF!="n/a",0,'tolls 2015'!#REF!)*CPI_2015_to_2000</f>
        <v>#REF!</v>
      </c>
      <c r="Q21" s="32" t="e">
        <f>IF('tolls 2015'!#REF!="n/a",0,'tolls 2015'!#REF!)*CPI_2015_to_2000</f>
        <v>#REF!</v>
      </c>
      <c r="R21" s="32" t="e">
        <f>IF('tolls 2015'!#REF!="n/a",0,'tolls 2015'!#REF!)*CPI_2015_to_2000</f>
        <v>#REF!</v>
      </c>
      <c r="S21" s="32" t="e">
        <f>IF('tolls 2015'!#REF!="n/a",0,'tolls 2015'!#REF!)*CPI_2015_to_2000</f>
        <v>#REF!</v>
      </c>
      <c r="T21" s="32" t="e">
        <f>IF('tolls 2015'!#REF!="n/a",0,'tolls 2015'!#REF!)*CPI_2015_to_2000</f>
        <v>#REF!</v>
      </c>
      <c r="U21" s="32" t="e">
        <f>IF('tolls 2015'!#REF!="n/a",0,'tolls 2015'!#REF!)*CPI_2015_to_2000</f>
        <v>#REF!</v>
      </c>
      <c r="V21" s="32" t="e">
        <f>IF('tolls 2015'!#REF!="n/a",0,'tolls 2015'!#REF!)</f>
        <v>#REF!</v>
      </c>
      <c r="W21" s="32" t="e">
        <f>IF('tolls 2015'!#REF!="n/a",0,'tolls 2015'!#REF!)</f>
        <v>#REF!</v>
      </c>
      <c r="X21" s="32" t="e">
        <f>IF('tolls 2015'!#REF!="n/a",0,'tolls 2015'!#REF!)</f>
        <v>#REF!</v>
      </c>
      <c r="Y21" s="32" t="e">
        <f>IF('tolls 2015'!#REF!="n/a",0,'tolls 2015'!#REF!)</f>
        <v>#REF!</v>
      </c>
      <c r="Z21" s="32" t="e">
        <f>IF('tolls 2015'!#REF!="n/a",0,'tolls 2015'!#REF!)</f>
        <v>#REF!</v>
      </c>
      <c r="AA21" s="32" t="e">
        <f>IF('tolls 2015'!#REF!="n/a",0,'tolls 2015'!#REF!)*CPI_2015_to_2000</f>
        <v>#REF!</v>
      </c>
      <c r="AB21" s="32" t="e">
        <f>IF('tolls 2015'!#REF!="n/a",0,'tolls 2015'!#REF!)*CPI_2015_to_2000</f>
        <v>#REF!</v>
      </c>
      <c r="AC21" s="32" t="e">
        <f>IF('tolls 2015'!#REF!="n/a",0,'tolls 2015'!#REF!)*CPI_2015_to_2000</f>
        <v>#REF!</v>
      </c>
      <c r="AD21" s="32" t="e">
        <f>IF('tolls 2015'!#REF!="n/a",0,'tolls 2015'!#REF!)*CPI_2015_to_2000</f>
        <v>#REF!</v>
      </c>
      <c r="AE21" s="32" t="e">
        <f>IF('tolls 2015'!#REF!="n/a",0,'tolls 2015'!#REF!)*CPI_2015_to_2000</f>
        <v>#REF!</v>
      </c>
      <c r="AF21" s="32" t="e">
        <f>IF('tolls 2015'!#REF!="n/a",0,'tolls 2015'!#REF!)*CPI_2015_to_2000</f>
        <v>#REF!</v>
      </c>
      <c r="AG21" s="32" t="e">
        <f>IF('tolls 2015'!#REF!="n/a",0,'tolls 2015'!#REF!)*CPI_2015_to_2000</f>
        <v>#REF!</v>
      </c>
      <c r="AH21" s="32" t="e">
        <f>IF('tolls 2015'!#REF!="n/a",0,'tolls 2015'!#REF!)*CPI_2015_to_2000</f>
        <v>#REF!</v>
      </c>
      <c r="AI21" s="32" t="e">
        <f>IF('tolls 2015'!#REF!="n/a",0,'tolls 2015'!#REF!)*CPI_2015_to_2000</f>
        <v>#REF!</v>
      </c>
      <c r="AJ21" s="32" t="e">
        <f>IF('tolls 2015'!#REF!="n/a",0,'tolls 2015'!#REF!)*CPI_2015_to_2000</f>
        <v>#REF!</v>
      </c>
      <c r="AK21" s="32" t="e">
        <f>IF('tolls 2015'!#REF!="n/a",0,'tolls 2015'!#REF!)*CPI_2015_to_2000</f>
        <v>#REF!</v>
      </c>
      <c r="AL21" s="32" t="e">
        <f>IF('tolls 2015'!#REF!="n/a",0,'tolls 2015'!#REF!)*CPI_2015_to_2000</f>
        <v>#REF!</v>
      </c>
      <c r="AM21" s="32" t="e">
        <f>IF('tolls 2015'!#REF!="n/a",0,'tolls 2015'!#REF!)*CPI_2015_to_2000</f>
        <v>#REF!</v>
      </c>
      <c r="AN21" s="32" t="e">
        <f>IF('tolls 2015'!#REF!="n/a",0,'tolls 2015'!#REF!)*CPI_2015_to_2000</f>
        <v>#REF!</v>
      </c>
      <c r="AO21" s="32" t="e">
        <f>IF('tolls 2015'!#REF!="n/a",0,'tolls 2015'!#REF!)*CPI_2015_to_2000</f>
        <v>#REF!</v>
      </c>
    </row>
    <row r="22" spans="1:41" s="31" customFormat="1" x14ac:dyDescent="0.2">
      <c r="A22" s="31" t="e">
        <f>"I-580 EL WB "&amp;'tolls 2015'!#REF!</f>
        <v>#REF!</v>
      </c>
      <c r="B22" s="31" t="e">
        <f t="shared" si="17"/>
        <v>#REF!</v>
      </c>
      <c r="C22" s="31" t="e">
        <f>'tolls 2015'!#REF!</f>
        <v>#REF!</v>
      </c>
      <c r="D22" s="31" t="e">
        <f>'tolls 2015'!#REF!</f>
        <v>#REF!</v>
      </c>
      <c r="E22" s="31" t="s">
        <v>144</v>
      </c>
      <c r="F22" s="31" t="e">
        <f>'tolls 2015'!#REF!</f>
        <v>#REF!</v>
      </c>
      <c r="G22" s="32" t="e">
        <f>IF('tolls 2015'!#REF!="n/a",0,'tolls 2015'!#REF!)*CPI_2015_to_2000</f>
        <v>#REF!</v>
      </c>
      <c r="H22" s="32" t="e">
        <f>IF('tolls 2015'!#REF!="n/a",0,'tolls 2015'!#REF!)*CPI_2015_to_2000</f>
        <v>#REF!</v>
      </c>
      <c r="I22" s="32" t="e">
        <f>IF('tolls 2015'!#REF!="n/a",0,'tolls 2015'!#REF!)*CPI_2015_to_2000</f>
        <v>#REF!</v>
      </c>
      <c r="J22" s="32" t="e">
        <f>IF('tolls 2015'!#REF!="n/a",0,'tolls 2015'!#REF!)*CPI_2015_to_2000</f>
        <v>#REF!</v>
      </c>
      <c r="K22" s="32" t="e">
        <f>IF('tolls 2015'!#REF!="n/a",0,'tolls 2015'!#REF!)*CPI_2015_to_2000</f>
        <v>#REF!</v>
      </c>
      <c r="L22" s="32" t="e">
        <f>IF('tolls 2015'!#REF!="n/a",0,'tolls 2015'!#REF!)*CPI_2015_to_2000</f>
        <v>#REF!</v>
      </c>
      <c r="M22" s="32" t="e">
        <f>IF('tolls 2015'!#REF!="n/a",0,'tolls 2015'!#REF!)*CPI_2015_to_2000</f>
        <v>#REF!</v>
      </c>
      <c r="N22" s="32" t="e">
        <f>IF('tolls 2015'!#REF!="n/a",0,'tolls 2015'!#REF!)*CPI_2015_to_2000</f>
        <v>#REF!</v>
      </c>
      <c r="O22" s="32" t="e">
        <f>IF('tolls 2015'!#REF!="n/a",0,'tolls 2015'!#REF!)*CPI_2015_to_2000</f>
        <v>#REF!</v>
      </c>
      <c r="P22" s="32" t="e">
        <f>IF('tolls 2015'!#REF!="n/a",0,'tolls 2015'!#REF!)*CPI_2015_to_2000</f>
        <v>#REF!</v>
      </c>
      <c r="Q22" s="32" t="e">
        <f>IF('tolls 2015'!#REF!="n/a",0,'tolls 2015'!#REF!)*CPI_2015_to_2000</f>
        <v>#REF!</v>
      </c>
      <c r="R22" s="32" t="e">
        <f>IF('tolls 2015'!#REF!="n/a",0,'tolls 2015'!#REF!)*CPI_2015_to_2000</f>
        <v>#REF!</v>
      </c>
      <c r="S22" s="32" t="e">
        <f>IF('tolls 2015'!#REF!="n/a",0,'tolls 2015'!#REF!)*CPI_2015_to_2000</f>
        <v>#REF!</v>
      </c>
      <c r="T22" s="32" t="e">
        <f>IF('tolls 2015'!#REF!="n/a",0,'tolls 2015'!#REF!)*CPI_2015_to_2000</f>
        <v>#REF!</v>
      </c>
      <c r="U22" s="32" t="e">
        <f>IF('tolls 2015'!#REF!="n/a",0,'tolls 2015'!#REF!)*CPI_2015_to_2000</f>
        <v>#REF!</v>
      </c>
      <c r="V22" s="32" t="e">
        <f>IF('tolls 2015'!#REF!="n/a",0,'tolls 2015'!#REF!)</f>
        <v>#REF!</v>
      </c>
      <c r="W22" s="32" t="e">
        <f>IF('tolls 2015'!#REF!="n/a",0,'tolls 2015'!#REF!)</f>
        <v>#REF!</v>
      </c>
      <c r="X22" s="32" t="e">
        <f>IF('tolls 2015'!#REF!="n/a",0,'tolls 2015'!#REF!)</f>
        <v>#REF!</v>
      </c>
      <c r="Y22" s="32" t="e">
        <f>IF('tolls 2015'!#REF!="n/a",0,'tolls 2015'!#REF!)</f>
        <v>#REF!</v>
      </c>
      <c r="Z22" s="32" t="e">
        <f>IF('tolls 2015'!#REF!="n/a",0,'tolls 2015'!#REF!)</f>
        <v>#REF!</v>
      </c>
      <c r="AA22" s="32" t="e">
        <f>IF('tolls 2015'!#REF!="n/a",0,'tolls 2015'!#REF!)*CPI_2015_to_2000</f>
        <v>#REF!</v>
      </c>
      <c r="AB22" s="32" t="e">
        <f>IF('tolls 2015'!#REF!="n/a",0,'tolls 2015'!#REF!)*CPI_2015_to_2000</f>
        <v>#REF!</v>
      </c>
      <c r="AC22" s="32" t="e">
        <f>IF('tolls 2015'!#REF!="n/a",0,'tolls 2015'!#REF!)*CPI_2015_to_2000</f>
        <v>#REF!</v>
      </c>
      <c r="AD22" s="32" t="e">
        <f>IF('tolls 2015'!#REF!="n/a",0,'tolls 2015'!#REF!)*CPI_2015_to_2000</f>
        <v>#REF!</v>
      </c>
      <c r="AE22" s="32" t="e">
        <f>IF('tolls 2015'!#REF!="n/a",0,'tolls 2015'!#REF!)*CPI_2015_to_2000</f>
        <v>#REF!</v>
      </c>
      <c r="AF22" s="32" t="e">
        <f>IF('tolls 2015'!#REF!="n/a",0,'tolls 2015'!#REF!)*CPI_2015_to_2000</f>
        <v>#REF!</v>
      </c>
      <c r="AG22" s="32" t="e">
        <f>IF('tolls 2015'!#REF!="n/a",0,'tolls 2015'!#REF!)*CPI_2015_to_2000</f>
        <v>#REF!</v>
      </c>
      <c r="AH22" s="32" t="e">
        <f>IF('tolls 2015'!#REF!="n/a",0,'tolls 2015'!#REF!)*CPI_2015_to_2000</f>
        <v>#REF!</v>
      </c>
      <c r="AI22" s="32" t="e">
        <f>IF('tolls 2015'!#REF!="n/a",0,'tolls 2015'!#REF!)*CPI_2015_to_2000</f>
        <v>#REF!</v>
      </c>
      <c r="AJ22" s="32" t="e">
        <f>IF('tolls 2015'!#REF!="n/a",0,'tolls 2015'!#REF!)*CPI_2015_to_2000</f>
        <v>#REF!</v>
      </c>
      <c r="AK22" s="32" t="e">
        <f>IF('tolls 2015'!#REF!="n/a",0,'tolls 2015'!#REF!)*CPI_2015_to_2000</f>
        <v>#REF!</v>
      </c>
      <c r="AL22" s="32" t="e">
        <f>IF('tolls 2015'!#REF!="n/a",0,'tolls 2015'!#REF!)*CPI_2015_to_2000</f>
        <v>#REF!</v>
      </c>
      <c r="AM22" s="32" t="e">
        <f>IF('tolls 2015'!#REF!="n/a",0,'tolls 2015'!#REF!)*CPI_2015_to_2000</f>
        <v>#REF!</v>
      </c>
      <c r="AN22" s="32" t="e">
        <f>IF('tolls 2015'!#REF!="n/a",0,'tolls 2015'!#REF!)*CPI_2015_to_2000</f>
        <v>#REF!</v>
      </c>
      <c r="AO22" s="32" t="e">
        <f>IF('tolls 2015'!#REF!="n/a",0,'tolls 2015'!#REF!)*CPI_2015_to_2000</f>
        <v>#REF!</v>
      </c>
    </row>
    <row r="23" spans="1:41" s="31" customFormat="1" x14ac:dyDescent="0.2">
      <c r="A23" s="31" t="e">
        <f>"I-580 EL WB "&amp;'tolls 2015'!#REF!</f>
        <v>#REF!</v>
      </c>
      <c r="B23" s="31" t="e">
        <f t="shared" si="17"/>
        <v>#REF!</v>
      </c>
      <c r="C23" s="31" t="e">
        <f>'tolls 2015'!#REF!</f>
        <v>#REF!</v>
      </c>
      <c r="D23" s="31" t="e">
        <f>'tolls 2015'!#REF!</f>
        <v>#REF!</v>
      </c>
      <c r="E23" s="31" t="s">
        <v>144</v>
      </c>
      <c r="F23" s="31" t="e">
        <f>'tolls 2015'!#REF!</f>
        <v>#REF!</v>
      </c>
      <c r="G23" s="32" t="e">
        <f>IF('tolls 2015'!#REF!="n/a",0,'tolls 2015'!#REF!)*CPI_2015_to_2000</f>
        <v>#REF!</v>
      </c>
      <c r="H23" s="32" t="e">
        <f>IF('tolls 2015'!#REF!="n/a",0,'tolls 2015'!#REF!)*CPI_2015_to_2000</f>
        <v>#REF!</v>
      </c>
      <c r="I23" s="32" t="e">
        <f>IF('tolls 2015'!#REF!="n/a",0,'tolls 2015'!#REF!)*CPI_2015_to_2000</f>
        <v>#REF!</v>
      </c>
      <c r="J23" s="32" t="e">
        <f>IF('tolls 2015'!#REF!="n/a",0,'tolls 2015'!#REF!)*CPI_2015_to_2000</f>
        <v>#REF!</v>
      </c>
      <c r="K23" s="32" t="e">
        <f>IF('tolls 2015'!#REF!="n/a",0,'tolls 2015'!#REF!)*CPI_2015_to_2000</f>
        <v>#REF!</v>
      </c>
      <c r="L23" s="32" t="e">
        <f>IF('tolls 2015'!#REF!="n/a",0,'tolls 2015'!#REF!)*CPI_2015_to_2000</f>
        <v>#REF!</v>
      </c>
      <c r="M23" s="32" t="e">
        <f>IF('tolls 2015'!#REF!="n/a",0,'tolls 2015'!#REF!)*CPI_2015_to_2000</f>
        <v>#REF!</v>
      </c>
      <c r="N23" s="32" t="e">
        <f>IF('tolls 2015'!#REF!="n/a",0,'tolls 2015'!#REF!)*CPI_2015_to_2000</f>
        <v>#REF!</v>
      </c>
      <c r="O23" s="32" t="e">
        <f>IF('tolls 2015'!#REF!="n/a",0,'tolls 2015'!#REF!)*CPI_2015_to_2000</f>
        <v>#REF!</v>
      </c>
      <c r="P23" s="32" t="e">
        <f>IF('tolls 2015'!#REF!="n/a",0,'tolls 2015'!#REF!)*CPI_2015_to_2000</f>
        <v>#REF!</v>
      </c>
      <c r="Q23" s="32" t="e">
        <f>IF('tolls 2015'!#REF!="n/a",0,'tolls 2015'!#REF!)*CPI_2015_to_2000</f>
        <v>#REF!</v>
      </c>
      <c r="R23" s="32" t="e">
        <f>IF('tolls 2015'!#REF!="n/a",0,'tolls 2015'!#REF!)*CPI_2015_to_2000</f>
        <v>#REF!</v>
      </c>
      <c r="S23" s="32" t="e">
        <f>IF('tolls 2015'!#REF!="n/a",0,'tolls 2015'!#REF!)*CPI_2015_to_2000</f>
        <v>#REF!</v>
      </c>
      <c r="T23" s="32" t="e">
        <f>IF('tolls 2015'!#REF!="n/a",0,'tolls 2015'!#REF!)*CPI_2015_to_2000</f>
        <v>#REF!</v>
      </c>
      <c r="U23" s="32" t="e">
        <f>IF('tolls 2015'!#REF!="n/a",0,'tolls 2015'!#REF!)*CPI_2015_to_2000</f>
        <v>#REF!</v>
      </c>
      <c r="V23" s="32" t="e">
        <f>IF('tolls 2015'!#REF!="n/a",0,'tolls 2015'!#REF!)</f>
        <v>#REF!</v>
      </c>
      <c r="W23" s="32" t="e">
        <f>IF('tolls 2015'!#REF!="n/a",0,'tolls 2015'!#REF!)</f>
        <v>#REF!</v>
      </c>
      <c r="X23" s="32" t="e">
        <f>IF('tolls 2015'!#REF!="n/a",0,'tolls 2015'!#REF!)</f>
        <v>#REF!</v>
      </c>
      <c r="Y23" s="32" t="e">
        <f>IF('tolls 2015'!#REF!="n/a",0,'tolls 2015'!#REF!)</f>
        <v>#REF!</v>
      </c>
      <c r="Z23" s="32" t="e">
        <f>IF('tolls 2015'!#REF!="n/a",0,'tolls 2015'!#REF!)</f>
        <v>#REF!</v>
      </c>
      <c r="AA23" s="32" t="e">
        <f>IF('tolls 2015'!#REF!="n/a",0,'tolls 2015'!#REF!)*CPI_2015_to_2000</f>
        <v>#REF!</v>
      </c>
      <c r="AB23" s="32" t="e">
        <f>IF('tolls 2015'!#REF!="n/a",0,'tolls 2015'!#REF!)*CPI_2015_to_2000</f>
        <v>#REF!</v>
      </c>
      <c r="AC23" s="32" t="e">
        <f>IF('tolls 2015'!#REF!="n/a",0,'tolls 2015'!#REF!)*CPI_2015_to_2000</f>
        <v>#REF!</v>
      </c>
      <c r="AD23" s="32" t="e">
        <f>IF('tolls 2015'!#REF!="n/a",0,'tolls 2015'!#REF!)*CPI_2015_to_2000</f>
        <v>#REF!</v>
      </c>
      <c r="AE23" s="32" t="e">
        <f>IF('tolls 2015'!#REF!="n/a",0,'tolls 2015'!#REF!)*CPI_2015_to_2000</f>
        <v>#REF!</v>
      </c>
      <c r="AF23" s="32" t="e">
        <f>IF('tolls 2015'!#REF!="n/a",0,'tolls 2015'!#REF!)*CPI_2015_to_2000</f>
        <v>#REF!</v>
      </c>
      <c r="AG23" s="32" t="e">
        <f>IF('tolls 2015'!#REF!="n/a",0,'tolls 2015'!#REF!)*CPI_2015_to_2000</f>
        <v>#REF!</v>
      </c>
      <c r="AH23" s="32" t="e">
        <f>IF('tolls 2015'!#REF!="n/a",0,'tolls 2015'!#REF!)*CPI_2015_to_2000</f>
        <v>#REF!</v>
      </c>
      <c r="AI23" s="32" t="e">
        <f>IF('tolls 2015'!#REF!="n/a",0,'tolls 2015'!#REF!)*CPI_2015_to_2000</f>
        <v>#REF!</v>
      </c>
      <c r="AJ23" s="32" t="e">
        <f>IF('tolls 2015'!#REF!="n/a",0,'tolls 2015'!#REF!)*CPI_2015_to_2000</f>
        <v>#REF!</v>
      </c>
      <c r="AK23" s="32" t="e">
        <f>IF('tolls 2015'!#REF!="n/a",0,'tolls 2015'!#REF!)*CPI_2015_to_2000</f>
        <v>#REF!</v>
      </c>
      <c r="AL23" s="32" t="e">
        <f>IF('tolls 2015'!#REF!="n/a",0,'tolls 2015'!#REF!)*CPI_2015_to_2000</f>
        <v>#REF!</v>
      </c>
      <c r="AM23" s="32" t="e">
        <f>IF('tolls 2015'!#REF!="n/a",0,'tolls 2015'!#REF!)*CPI_2015_to_2000</f>
        <v>#REF!</v>
      </c>
      <c r="AN23" s="32" t="e">
        <f>IF('tolls 2015'!#REF!="n/a",0,'tolls 2015'!#REF!)*CPI_2015_to_2000</f>
        <v>#REF!</v>
      </c>
      <c r="AO23" s="32" t="e">
        <f>IF('tolls 2015'!#REF!="n/a",0,'tolls 2015'!#REF!)*CPI_2015_to_2000</f>
        <v>#REF!</v>
      </c>
    </row>
    <row r="24" spans="1:41" s="31" customFormat="1" x14ac:dyDescent="0.2">
      <c r="A24" s="31" t="e">
        <f>"I-580 EL WB "&amp;'tolls 2015'!#REF!</f>
        <v>#REF!</v>
      </c>
      <c r="B24" s="31" t="e">
        <f t="shared" si="17"/>
        <v>#REF!</v>
      </c>
      <c r="C24" s="31" t="e">
        <f>'tolls 2015'!#REF!</f>
        <v>#REF!</v>
      </c>
      <c r="D24" s="31" t="e">
        <f>'tolls 2015'!#REF!</f>
        <v>#REF!</v>
      </c>
      <c r="E24" s="31" t="s">
        <v>144</v>
      </c>
      <c r="F24" s="31" t="e">
        <f>'tolls 2015'!#REF!</f>
        <v>#REF!</v>
      </c>
      <c r="G24" s="32" t="e">
        <f>IF('tolls 2015'!#REF!="n/a",0,'tolls 2015'!#REF!)*CPI_2015_to_2000</f>
        <v>#REF!</v>
      </c>
      <c r="H24" s="32" t="e">
        <f>IF('tolls 2015'!#REF!="n/a",0,'tolls 2015'!#REF!)*CPI_2015_to_2000</f>
        <v>#REF!</v>
      </c>
      <c r="I24" s="32" t="e">
        <f>IF('tolls 2015'!#REF!="n/a",0,'tolls 2015'!#REF!)*CPI_2015_to_2000</f>
        <v>#REF!</v>
      </c>
      <c r="J24" s="32" t="e">
        <f>IF('tolls 2015'!#REF!="n/a",0,'tolls 2015'!#REF!)*CPI_2015_to_2000</f>
        <v>#REF!</v>
      </c>
      <c r="K24" s="32" t="e">
        <f>IF('tolls 2015'!#REF!="n/a",0,'tolls 2015'!#REF!)*CPI_2015_to_2000</f>
        <v>#REF!</v>
      </c>
      <c r="L24" s="32" t="e">
        <f>IF('tolls 2015'!#REF!="n/a",0,'tolls 2015'!#REF!)*CPI_2015_to_2000</f>
        <v>#REF!</v>
      </c>
      <c r="M24" s="32" t="e">
        <f>IF('tolls 2015'!#REF!="n/a",0,'tolls 2015'!#REF!)*CPI_2015_to_2000</f>
        <v>#REF!</v>
      </c>
      <c r="N24" s="32" t="e">
        <f>IF('tolls 2015'!#REF!="n/a",0,'tolls 2015'!#REF!)*CPI_2015_to_2000</f>
        <v>#REF!</v>
      </c>
      <c r="O24" s="32" t="e">
        <f>IF('tolls 2015'!#REF!="n/a",0,'tolls 2015'!#REF!)*CPI_2015_to_2000</f>
        <v>#REF!</v>
      </c>
      <c r="P24" s="32" t="e">
        <f>IF('tolls 2015'!#REF!="n/a",0,'tolls 2015'!#REF!)*CPI_2015_to_2000</f>
        <v>#REF!</v>
      </c>
      <c r="Q24" s="32" t="e">
        <f>IF('tolls 2015'!#REF!="n/a",0,'tolls 2015'!#REF!)*CPI_2015_to_2000</f>
        <v>#REF!</v>
      </c>
      <c r="R24" s="32" t="e">
        <f>IF('tolls 2015'!#REF!="n/a",0,'tolls 2015'!#REF!)*CPI_2015_to_2000</f>
        <v>#REF!</v>
      </c>
      <c r="S24" s="32" t="e">
        <f>IF('tolls 2015'!#REF!="n/a",0,'tolls 2015'!#REF!)*CPI_2015_to_2000</f>
        <v>#REF!</v>
      </c>
      <c r="T24" s="32" t="e">
        <f>IF('tolls 2015'!#REF!="n/a",0,'tolls 2015'!#REF!)*CPI_2015_to_2000</f>
        <v>#REF!</v>
      </c>
      <c r="U24" s="32" t="e">
        <f>IF('tolls 2015'!#REF!="n/a",0,'tolls 2015'!#REF!)*CPI_2015_to_2000</f>
        <v>#REF!</v>
      </c>
      <c r="V24" s="32" t="e">
        <f>IF('tolls 2015'!#REF!="n/a",0,'tolls 2015'!#REF!)</f>
        <v>#REF!</v>
      </c>
      <c r="W24" s="32" t="e">
        <f>IF('tolls 2015'!#REF!="n/a",0,'tolls 2015'!#REF!)</f>
        <v>#REF!</v>
      </c>
      <c r="X24" s="32" t="e">
        <f>IF('tolls 2015'!#REF!="n/a",0,'tolls 2015'!#REF!)</f>
        <v>#REF!</v>
      </c>
      <c r="Y24" s="32" t="e">
        <f>IF('tolls 2015'!#REF!="n/a",0,'tolls 2015'!#REF!)</f>
        <v>#REF!</v>
      </c>
      <c r="Z24" s="32" t="e">
        <f>IF('tolls 2015'!#REF!="n/a",0,'tolls 2015'!#REF!)</f>
        <v>#REF!</v>
      </c>
      <c r="AA24" s="32" t="e">
        <f>IF('tolls 2015'!#REF!="n/a",0,'tolls 2015'!#REF!)*CPI_2015_to_2000</f>
        <v>#REF!</v>
      </c>
      <c r="AB24" s="32" t="e">
        <f>IF('tolls 2015'!#REF!="n/a",0,'tolls 2015'!#REF!)*CPI_2015_to_2000</f>
        <v>#REF!</v>
      </c>
      <c r="AC24" s="32" t="e">
        <f>IF('tolls 2015'!#REF!="n/a",0,'tolls 2015'!#REF!)*CPI_2015_to_2000</f>
        <v>#REF!</v>
      </c>
      <c r="AD24" s="32" t="e">
        <f>IF('tolls 2015'!#REF!="n/a",0,'tolls 2015'!#REF!)*CPI_2015_to_2000</f>
        <v>#REF!</v>
      </c>
      <c r="AE24" s="32" t="e">
        <f>IF('tolls 2015'!#REF!="n/a",0,'tolls 2015'!#REF!)*CPI_2015_to_2000</f>
        <v>#REF!</v>
      </c>
      <c r="AF24" s="32" t="e">
        <f>IF('tolls 2015'!#REF!="n/a",0,'tolls 2015'!#REF!)*CPI_2015_to_2000</f>
        <v>#REF!</v>
      </c>
      <c r="AG24" s="32" t="e">
        <f>IF('tolls 2015'!#REF!="n/a",0,'tolls 2015'!#REF!)*CPI_2015_to_2000</f>
        <v>#REF!</v>
      </c>
      <c r="AH24" s="32" t="e">
        <f>IF('tolls 2015'!#REF!="n/a",0,'tolls 2015'!#REF!)*CPI_2015_to_2000</f>
        <v>#REF!</v>
      </c>
      <c r="AI24" s="32" t="e">
        <f>IF('tolls 2015'!#REF!="n/a",0,'tolls 2015'!#REF!)*CPI_2015_to_2000</f>
        <v>#REF!</v>
      </c>
      <c r="AJ24" s="32" t="e">
        <f>IF('tolls 2015'!#REF!="n/a",0,'tolls 2015'!#REF!)*CPI_2015_to_2000</f>
        <v>#REF!</v>
      </c>
      <c r="AK24" s="32" t="e">
        <f>IF('tolls 2015'!#REF!="n/a",0,'tolls 2015'!#REF!)*CPI_2015_to_2000</f>
        <v>#REF!</v>
      </c>
      <c r="AL24" s="32" t="e">
        <f>IF('tolls 2015'!#REF!="n/a",0,'tolls 2015'!#REF!)*CPI_2015_to_2000</f>
        <v>#REF!</v>
      </c>
      <c r="AM24" s="32" t="e">
        <f>IF('tolls 2015'!#REF!="n/a",0,'tolls 2015'!#REF!)*CPI_2015_to_2000</f>
        <v>#REF!</v>
      </c>
      <c r="AN24" s="32" t="e">
        <f>IF('tolls 2015'!#REF!="n/a",0,'tolls 2015'!#REF!)*CPI_2015_to_2000</f>
        <v>#REF!</v>
      </c>
      <c r="AO24" s="32" t="e">
        <f>IF('tolls 2015'!#REF!="n/a",0,'tolls 2015'!#REF!)*CPI_2015_to_2000</f>
        <v>#REF!</v>
      </c>
    </row>
    <row r="25" spans="1:41" s="29" customFormat="1" x14ac:dyDescent="0.2">
      <c r="A25" s="29" t="e">
        <f>"I-580 EL EB "&amp;'tolls 2015'!#REF!</f>
        <v>#REF!</v>
      </c>
      <c r="B25" s="29" t="e">
        <f t="shared" si="17"/>
        <v>#REF!</v>
      </c>
      <c r="C25" s="29" t="e">
        <f>'tolls 2015'!#REF!</f>
        <v>#REF!</v>
      </c>
      <c r="D25" s="29" t="e">
        <f>'tolls 2015'!#REF!</f>
        <v>#REF!</v>
      </c>
      <c r="E25" s="29" t="s">
        <v>144</v>
      </c>
      <c r="F25" s="29" t="e">
        <f>'tolls 2015'!#REF!</f>
        <v>#REF!</v>
      </c>
      <c r="G25" s="30" t="e">
        <f>IF('tolls 2015'!#REF!="n/a",0,'tolls 2015'!#REF!)*CPI_2015_to_2000</f>
        <v>#REF!</v>
      </c>
      <c r="H25" s="30" t="e">
        <f>IF('tolls 2015'!#REF!="n/a",0,'tolls 2015'!#REF!)*CPI_2015_to_2000</f>
        <v>#REF!</v>
      </c>
      <c r="I25" s="30" t="e">
        <f>IF('tolls 2015'!#REF!="n/a",0,'tolls 2015'!#REF!)*CPI_2015_to_2000</f>
        <v>#REF!</v>
      </c>
      <c r="J25" s="30" t="e">
        <f>IF('tolls 2015'!#REF!="n/a",0,'tolls 2015'!#REF!)*CPI_2015_to_2000</f>
        <v>#REF!</v>
      </c>
      <c r="K25" s="30" t="e">
        <f>IF('tolls 2015'!#REF!="n/a",0,'tolls 2015'!#REF!)*CPI_2015_to_2000</f>
        <v>#REF!</v>
      </c>
      <c r="L25" s="30" t="e">
        <f>IF('tolls 2015'!#REF!="n/a",0,'tolls 2015'!#REF!)*CPI_2015_to_2000</f>
        <v>#REF!</v>
      </c>
      <c r="M25" s="30" t="e">
        <f>IF('tolls 2015'!#REF!="n/a",0,'tolls 2015'!#REF!)*CPI_2015_to_2000</f>
        <v>#REF!</v>
      </c>
      <c r="N25" s="30" t="e">
        <f>IF('tolls 2015'!#REF!="n/a",0,'tolls 2015'!#REF!)*CPI_2015_to_2000</f>
        <v>#REF!</v>
      </c>
      <c r="O25" s="30" t="e">
        <f>IF('tolls 2015'!#REF!="n/a",0,'tolls 2015'!#REF!)*CPI_2015_to_2000</f>
        <v>#REF!</v>
      </c>
      <c r="P25" s="30" t="e">
        <f>IF('tolls 2015'!#REF!="n/a",0,'tolls 2015'!#REF!)*CPI_2015_to_2000</f>
        <v>#REF!</v>
      </c>
      <c r="Q25" s="30" t="e">
        <f>IF('tolls 2015'!#REF!="n/a",0,'tolls 2015'!#REF!)*CPI_2015_to_2000</f>
        <v>#REF!</v>
      </c>
      <c r="R25" s="30" t="e">
        <f>IF('tolls 2015'!#REF!="n/a",0,'tolls 2015'!#REF!)*CPI_2015_to_2000</f>
        <v>#REF!</v>
      </c>
      <c r="S25" s="30" t="e">
        <f>IF('tolls 2015'!#REF!="n/a",0,'tolls 2015'!#REF!)*CPI_2015_to_2000</f>
        <v>#REF!</v>
      </c>
      <c r="T25" s="30" t="e">
        <f>IF('tolls 2015'!#REF!="n/a",0,'tolls 2015'!#REF!)*CPI_2015_to_2000</f>
        <v>#REF!</v>
      </c>
      <c r="U25" s="30" t="e">
        <f>IF('tolls 2015'!#REF!="n/a",0,'tolls 2015'!#REF!)*CPI_2015_to_2000</f>
        <v>#REF!</v>
      </c>
      <c r="V25" s="30" t="e">
        <f>IF('tolls 2015'!#REF!="n/a",0,'tolls 2015'!#REF!)</f>
        <v>#REF!</v>
      </c>
      <c r="W25" s="30" t="e">
        <f>IF('tolls 2015'!#REF!="n/a",0,'tolls 2015'!#REF!)</f>
        <v>#REF!</v>
      </c>
      <c r="X25" s="30" t="e">
        <f>IF('tolls 2015'!#REF!="n/a",0,'tolls 2015'!#REF!)</f>
        <v>#REF!</v>
      </c>
      <c r="Y25" s="30" t="e">
        <f>IF('tolls 2015'!#REF!="n/a",0,'tolls 2015'!#REF!)</f>
        <v>#REF!</v>
      </c>
      <c r="Z25" s="30" t="e">
        <f>IF('tolls 2015'!#REF!="n/a",0,'tolls 2015'!#REF!)</f>
        <v>#REF!</v>
      </c>
      <c r="AA25" s="30" t="e">
        <f>IF('tolls 2015'!#REF!="n/a",0,'tolls 2015'!#REF!)*CPI_2015_to_2000</f>
        <v>#REF!</v>
      </c>
      <c r="AB25" s="30" t="e">
        <f>IF('tolls 2015'!#REF!="n/a",0,'tolls 2015'!#REF!)*CPI_2015_to_2000</f>
        <v>#REF!</v>
      </c>
      <c r="AC25" s="30" t="e">
        <f>IF('tolls 2015'!#REF!="n/a",0,'tolls 2015'!#REF!)*CPI_2015_to_2000</f>
        <v>#REF!</v>
      </c>
      <c r="AD25" s="30" t="e">
        <f>IF('tolls 2015'!#REF!="n/a",0,'tolls 2015'!#REF!)*CPI_2015_to_2000</f>
        <v>#REF!</v>
      </c>
      <c r="AE25" s="30" t="e">
        <f>IF('tolls 2015'!#REF!="n/a",0,'tolls 2015'!#REF!)*CPI_2015_to_2000</f>
        <v>#REF!</v>
      </c>
      <c r="AF25" s="30" t="e">
        <f>IF('tolls 2015'!#REF!="n/a",0,'tolls 2015'!#REF!)*CPI_2015_to_2000</f>
        <v>#REF!</v>
      </c>
      <c r="AG25" s="30" t="e">
        <f>IF('tolls 2015'!#REF!="n/a",0,'tolls 2015'!#REF!)*CPI_2015_to_2000</f>
        <v>#REF!</v>
      </c>
      <c r="AH25" s="30" t="e">
        <f>IF('tolls 2015'!#REF!="n/a",0,'tolls 2015'!#REF!)*CPI_2015_to_2000</f>
        <v>#REF!</v>
      </c>
      <c r="AI25" s="30" t="e">
        <f>IF('tolls 2015'!#REF!="n/a",0,'tolls 2015'!#REF!)*CPI_2015_to_2000</f>
        <v>#REF!</v>
      </c>
      <c r="AJ25" s="30" t="e">
        <f>IF('tolls 2015'!#REF!="n/a",0,'tolls 2015'!#REF!)*CPI_2015_to_2000</f>
        <v>#REF!</v>
      </c>
      <c r="AK25" s="30" t="e">
        <f>IF('tolls 2015'!#REF!="n/a",0,'tolls 2015'!#REF!)*CPI_2015_to_2000</f>
        <v>#REF!</v>
      </c>
      <c r="AL25" s="30" t="e">
        <f>IF('tolls 2015'!#REF!="n/a",0,'tolls 2015'!#REF!)*CPI_2015_to_2000</f>
        <v>#REF!</v>
      </c>
      <c r="AM25" s="30" t="e">
        <f>IF('tolls 2015'!#REF!="n/a",0,'tolls 2015'!#REF!)*CPI_2015_to_2000</f>
        <v>#REF!</v>
      </c>
      <c r="AN25" s="30" t="e">
        <f>IF('tolls 2015'!#REF!="n/a",0,'tolls 2015'!#REF!)*CPI_2015_to_2000</f>
        <v>#REF!</v>
      </c>
      <c r="AO25" s="30" t="e">
        <f>IF('tolls 2015'!#REF!="n/a",0,'tolls 2015'!#REF!)*CPI_2015_to_2000</f>
        <v>#REF!</v>
      </c>
    </row>
    <row r="26" spans="1:41" s="29" customFormat="1" x14ac:dyDescent="0.2">
      <c r="A26" s="29" t="e">
        <f>"I-580 EL EB "&amp;'tolls 2015'!#REF!</f>
        <v>#REF!</v>
      </c>
      <c r="B26" s="29" t="e">
        <f t="shared" si="17"/>
        <v>#REF!</v>
      </c>
      <c r="C26" s="29" t="e">
        <f>'tolls 2015'!#REF!</f>
        <v>#REF!</v>
      </c>
      <c r="D26" s="29" t="e">
        <f>'tolls 2015'!#REF!</f>
        <v>#REF!</v>
      </c>
      <c r="E26" s="29" t="s">
        <v>144</v>
      </c>
      <c r="F26" s="29" t="e">
        <f>'tolls 2015'!#REF!</f>
        <v>#REF!</v>
      </c>
      <c r="G26" s="30" t="e">
        <f>IF('tolls 2015'!#REF!="n/a",0,'tolls 2015'!#REF!)*CPI_2015_to_2000</f>
        <v>#REF!</v>
      </c>
      <c r="H26" s="30" t="e">
        <f>IF('tolls 2015'!#REF!="n/a",0,'tolls 2015'!#REF!)*CPI_2015_to_2000</f>
        <v>#REF!</v>
      </c>
      <c r="I26" s="30" t="e">
        <f>IF('tolls 2015'!#REF!="n/a",0,'tolls 2015'!#REF!)*CPI_2015_to_2000</f>
        <v>#REF!</v>
      </c>
      <c r="J26" s="30" t="e">
        <f>IF('tolls 2015'!#REF!="n/a",0,'tolls 2015'!#REF!)*CPI_2015_to_2000</f>
        <v>#REF!</v>
      </c>
      <c r="K26" s="30" t="e">
        <f>IF('tolls 2015'!#REF!="n/a",0,'tolls 2015'!#REF!)*CPI_2015_to_2000</f>
        <v>#REF!</v>
      </c>
      <c r="L26" s="30" t="e">
        <f>IF('tolls 2015'!#REF!="n/a",0,'tolls 2015'!#REF!)*CPI_2015_to_2000</f>
        <v>#REF!</v>
      </c>
      <c r="M26" s="30" t="e">
        <f>IF('tolls 2015'!#REF!="n/a",0,'tolls 2015'!#REF!)*CPI_2015_to_2000</f>
        <v>#REF!</v>
      </c>
      <c r="N26" s="30" t="e">
        <f>IF('tolls 2015'!#REF!="n/a",0,'tolls 2015'!#REF!)*CPI_2015_to_2000</f>
        <v>#REF!</v>
      </c>
      <c r="O26" s="30" t="e">
        <f>IF('tolls 2015'!#REF!="n/a",0,'tolls 2015'!#REF!)*CPI_2015_to_2000</f>
        <v>#REF!</v>
      </c>
      <c r="P26" s="30" t="e">
        <f>IF('tolls 2015'!#REF!="n/a",0,'tolls 2015'!#REF!)*CPI_2015_to_2000</f>
        <v>#REF!</v>
      </c>
      <c r="Q26" s="30" t="e">
        <f>IF('tolls 2015'!#REF!="n/a",0,'tolls 2015'!#REF!)*CPI_2015_to_2000</f>
        <v>#REF!</v>
      </c>
      <c r="R26" s="30" t="e">
        <f>IF('tolls 2015'!#REF!="n/a",0,'tolls 2015'!#REF!)*CPI_2015_to_2000</f>
        <v>#REF!</v>
      </c>
      <c r="S26" s="30" t="e">
        <f>IF('tolls 2015'!#REF!="n/a",0,'tolls 2015'!#REF!)*CPI_2015_to_2000</f>
        <v>#REF!</v>
      </c>
      <c r="T26" s="30" t="e">
        <f>IF('tolls 2015'!#REF!="n/a",0,'tolls 2015'!#REF!)*CPI_2015_to_2000</f>
        <v>#REF!</v>
      </c>
      <c r="U26" s="30" t="e">
        <f>IF('tolls 2015'!#REF!="n/a",0,'tolls 2015'!#REF!)*CPI_2015_to_2000</f>
        <v>#REF!</v>
      </c>
      <c r="V26" s="30" t="e">
        <f>IF('tolls 2015'!#REF!="n/a",0,'tolls 2015'!#REF!)</f>
        <v>#REF!</v>
      </c>
      <c r="W26" s="30" t="e">
        <f>IF('tolls 2015'!#REF!="n/a",0,'tolls 2015'!#REF!)</f>
        <v>#REF!</v>
      </c>
      <c r="X26" s="30" t="e">
        <f>IF('tolls 2015'!#REF!="n/a",0,'tolls 2015'!#REF!)</f>
        <v>#REF!</v>
      </c>
      <c r="Y26" s="30" t="e">
        <f>IF('tolls 2015'!#REF!="n/a",0,'tolls 2015'!#REF!)</f>
        <v>#REF!</v>
      </c>
      <c r="Z26" s="30" t="e">
        <f>IF('tolls 2015'!#REF!="n/a",0,'tolls 2015'!#REF!)</f>
        <v>#REF!</v>
      </c>
      <c r="AA26" s="30" t="e">
        <f>IF('tolls 2015'!#REF!="n/a",0,'tolls 2015'!#REF!)*CPI_2015_to_2000</f>
        <v>#REF!</v>
      </c>
      <c r="AB26" s="30" t="e">
        <f>IF('tolls 2015'!#REF!="n/a",0,'tolls 2015'!#REF!)*CPI_2015_to_2000</f>
        <v>#REF!</v>
      </c>
      <c r="AC26" s="30" t="e">
        <f>IF('tolls 2015'!#REF!="n/a",0,'tolls 2015'!#REF!)*CPI_2015_to_2000</f>
        <v>#REF!</v>
      </c>
      <c r="AD26" s="30" t="e">
        <f>IF('tolls 2015'!#REF!="n/a",0,'tolls 2015'!#REF!)*CPI_2015_to_2000</f>
        <v>#REF!</v>
      </c>
      <c r="AE26" s="30" t="e">
        <f>IF('tolls 2015'!#REF!="n/a",0,'tolls 2015'!#REF!)*CPI_2015_to_2000</f>
        <v>#REF!</v>
      </c>
      <c r="AF26" s="30" t="e">
        <f>IF('tolls 2015'!#REF!="n/a",0,'tolls 2015'!#REF!)*CPI_2015_to_2000</f>
        <v>#REF!</v>
      </c>
      <c r="AG26" s="30" t="e">
        <f>IF('tolls 2015'!#REF!="n/a",0,'tolls 2015'!#REF!)*CPI_2015_to_2000</f>
        <v>#REF!</v>
      </c>
      <c r="AH26" s="30" t="e">
        <f>IF('tolls 2015'!#REF!="n/a",0,'tolls 2015'!#REF!)*CPI_2015_to_2000</f>
        <v>#REF!</v>
      </c>
      <c r="AI26" s="30" t="e">
        <f>IF('tolls 2015'!#REF!="n/a",0,'tolls 2015'!#REF!)*CPI_2015_to_2000</f>
        <v>#REF!</v>
      </c>
      <c r="AJ26" s="30" t="e">
        <f>IF('tolls 2015'!#REF!="n/a",0,'tolls 2015'!#REF!)*CPI_2015_to_2000</f>
        <v>#REF!</v>
      </c>
      <c r="AK26" s="30" t="e">
        <f>IF('tolls 2015'!#REF!="n/a",0,'tolls 2015'!#REF!)*CPI_2015_to_2000</f>
        <v>#REF!</v>
      </c>
      <c r="AL26" s="30" t="e">
        <f>IF('tolls 2015'!#REF!="n/a",0,'tolls 2015'!#REF!)*CPI_2015_to_2000</f>
        <v>#REF!</v>
      </c>
      <c r="AM26" s="30" t="e">
        <f>IF('tolls 2015'!#REF!="n/a",0,'tolls 2015'!#REF!)*CPI_2015_to_2000</f>
        <v>#REF!</v>
      </c>
      <c r="AN26" s="30" t="e">
        <f>IF('tolls 2015'!#REF!="n/a",0,'tolls 2015'!#REF!)*CPI_2015_to_2000</f>
        <v>#REF!</v>
      </c>
      <c r="AO26" s="30" t="e">
        <f>IF('tolls 2015'!#REF!="n/a",0,'tolls 2015'!#REF!)*CPI_2015_to_2000</f>
        <v>#REF!</v>
      </c>
    </row>
    <row r="27" spans="1:41" s="29" customFormat="1" x14ac:dyDescent="0.2">
      <c r="A27" s="29" t="e">
        <f>"I-580 EL EB "&amp;'tolls 2015'!#REF!</f>
        <v>#REF!</v>
      </c>
      <c r="B27" s="29" t="e">
        <f t="shared" si="17"/>
        <v>#REF!</v>
      </c>
      <c r="C27" s="29" t="e">
        <f>'tolls 2015'!#REF!</f>
        <v>#REF!</v>
      </c>
      <c r="D27" s="29" t="e">
        <f>'tolls 2015'!#REF!</f>
        <v>#REF!</v>
      </c>
      <c r="E27" s="29" t="s">
        <v>144</v>
      </c>
      <c r="F27" s="29" t="e">
        <f>'tolls 2015'!#REF!</f>
        <v>#REF!</v>
      </c>
      <c r="G27" s="30" t="e">
        <f>IF('tolls 2015'!#REF!="n/a",0,'tolls 2015'!#REF!)*CPI_2015_to_2000</f>
        <v>#REF!</v>
      </c>
      <c r="H27" s="30" t="e">
        <f>IF('tolls 2015'!#REF!="n/a",0,'tolls 2015'!#REF!)*CPI_2015_to_2000</f>
        <v>#REF!</v>
      </c>
      <c r="I27" s="30" t="e">
        <f>IF('tolls 2015'!#REF!="n/a",0,'tolls 2015'!#REF!)*CPI_2015_to_2000</f>
        <v>#REF!</v>
      </c>
      <c r="J27" s="30" t="e">
        <f>IF('tolls 2015'!#REF!="n/a",0,'tolls 2015'!#REF!)*CPI_2015_to_2000</f>
        <v>#REF!</v>
      </c>
      <c r="K27" s="30" t="e">
        <f>IF('tolls 2015'!#REF!="n/a",0,'tolls 2015'!#REF!)*CPI_2015_to_2000</f>
        <v>#REF!</v>
      </c>
      <c r="L27" s="30" t="e">
        <f>IF('tolls 2015'!#REF!="n/a",0,'tolls 2015'!#REF!)*CPI_2015_to_2000</f>
        <v>#REF!</v>
      </c>
      <c r="M27" s="30" t="e">
        <f>IF('tolls 2015'!#REF!="n/a",0,'tolls 2015'!#REF!)*CPI_2015_to_2000</f>
        <v>#REF!</v>
      </c>
      <c r="N27" s="30" t="e">
        <f>IF('tolls 2015'!#REF!="n/a",0,'tolls 2015'!#REF!)*CPI_2015_to_2000</f>
        <v>#REF!</v>
      </c>
      <c r="O27" s="30" t="e">
        <f>IF('tolls 2015'!#REF!="n/a",0,'tolls 2015'!#REF!)*CPI_2015_to_2000</f>
        <v>#REF!</v>
      </c>
      <c r="P27" s="30" t="e">
        <f>IF('tolls 2015'!#REF!="n/a",0,'tolls 2015'!#REF!)*CPI_2015_to_2000</f>
        <v>#REF!</v>
      </c>
      <c r="Q27" s="30" t="e">
        <f>IF('tolls 2015'!#REF!="n/a",0,'tolls 2015'!#REF!)*CPI_2015_to_2000</f>
        <v>#REF!</v>
      </c>
      <c r="R27" s="30" t="e">
        <f>IF('tolls 2015'!#REF!="n/a",0,'tolls 2015'!#REF!)*CPI_2015_to_2000</f>
        <v>#REF!</v>
      </c>
      <c r="S27" s="30" t="e">
        <f>IF('tolls 2015'!#REF!="n/a",0,'tolls 2015'!#REF!)*CPI_2015_to_2000</f>
        <v>#REF!</v>
      </c>
      <c r="T27" s="30" t="e">
        <f>IF('tolls 2015'!#REF!="n/a",0,'tolls 2015'!#REF!)*CPI_2015_to_2000</f>
        <v>#REF!</v>
      </c>
      <c r="U27" s="30" t="e">
        <f>IF('tolls 2015'!#REF!="n/a",0,'tolls 2015'!#REF!)*CPI_2015_to_2000</f>
        <v>#REF!</v>
      </c>
      <c r="V27" s="30" t="e">
        <f>IF('tolls 2015'!#REF!="n/a",0,'tolls 2015'!#REF!)</f>
        <v>#REF!</v>
      </c>
      <c r="W27" s="30" t="e">
        <f>IF('tolls 2015'!#REF!="n/a",0,'tolls 2015'!#REF!)</f>
        <v>#REF!</v>
      </c>
      <c r="X27" s="30" t="e">
        <f>IF('tolls 2015'!#REF!="n/a",0,'tolls 2015'!#REF!)</f>
        <v>#REF!</v>
      </c>
      <c r="Y27" s="30" t="e">
        <f>IF('tolls 2015'!#REF!="n/a",0,'tolls 2015'!#REF!)</f>
        <v>#REF!</v>
      </c>
      <c r="Z27" s="30" t="e">
        <f>IF('tolls 2015'!#REF!="n/a",0,'tolls 2015'!#REF!)</f>
        <v>#REF!</v>
      </c>
      <c r="AA27" s="30" t="e">
        <f>IF('tolls 2015'!#REF!="n/a",0,'tolls 2015'!#REF!)*CPI_2015_to_2000</f>
        <v>#REF!</v>
      </c>
      <c r="AB27" s="30" t="e">
        <f>IF('tolls 2015'!#REF!="n/a",0,'tolls 2015'!#REF!)*CPI_2015_to_2000</f>
        <v>#REF!</v>
      </c>
      <c r="AC27" s="30" t="e">
        <f>IF('tolls 2015'!#REF!="n/a",0,'tolls 2015'!#REF!)*CPI_2015_to_2000</f>
        <v>#REF!</v>
      </c>
      <c r="AD27" s="30" t="e">
        <f>IF('tolls 2015'!#REF!="n/a",0,'tolls 2015'!#REF!)*CPI_2015_to_2000</f>
        <v>#REF!</v>
      </c>
      <c r="AE27" s="30" t="e">
        <f>IF('tolls 2015'!#REF!="n/a",0,'tolls 2015'!#REF!)*CPI_2015_to_2000</f>
        <v>#REF!</v>
      </c>
      <c r="AF27" s="30" t="e">
        <f>IF('tolls 2015'!#REF!="n/a",0,'tolls 2015'!#REF!)*CPI_2015_to_2000</f>
        <v>#REF!</v>
      </c>
      <c r="AG27" s="30" t="e">
        <f>IF('tolls 2015'!#REF!="n/a",0,'tolls 2015'!#REF!)*CPI_2015_to_2000</f>
        <v>#REF!</v>
      </c>
      <c r="AH27" s="30" t="e">
        <f>IF('tolls 2015'!#REF!="n/a",0,'tolls 2015'!#REF!)*CPI_2015_to_2000</f>
        <v>#REF!</v>
      </c>
      <c r="AI27" s="30" t="e">
        <f>IF('tolls 2015'!#REF!="n/a",0,'tolls 2015'!#REF!)*CPI_2015_to_2000</f>
        <v>#REF!</v>
      </c>
      <c r="AJ27" s="30" t="e">
        <f>IF('tolls 2015'!#REF!="n/a",0,'tolls 2015'!#REF!)*CPI_2015_to_2000</f>
        <v>#REF!</v>
      </c>
      <c r="AK27" s="30" t="e">
        <f>IF('tolls 2015'!#REF!="n/a",0,'tolls 2015'!#REF!)*CPI_2015_to_2000</f>
        <v>#REF!</v>
      </c>
      <c r="AL27" s="30" t="e">
        <f>IF('tolls 2015'!#REF!="n/a",0,'tolls 2015'!#REF!)*CPI_2015_to_2000</f>
        <v>#REF!</v>
      </c>
      <c r="AM27" s="30" t="e">
        <f>IF('tolls 2015'!#REF!="n/a",0,'tolls 2015'!#REF!)*CPI_2015_to_2000</f>
        <v>#REF!</v>
      </c>
      <c r="AN27" s="30" t="e">
        <f>IF('tolls 2015'!#REF!="n/a",0,'tolls 2015'!#REF!)*CPI_2015_to_2000</f>
        <v>#REF!</v>
      </c>
      <c r="AO27" s="30" t="e">
        <f>IF('tolls 2015'!#REF!="n/a",0,'tolls 2015'!#REF!)*CPI_2015_to_2000</f>
        <v>#REF!</v>
      </c>
    </row>
    <row r="28" spans="1:41" s="29" customFormat="1" x14ac:dyDescent="0.2">
      <c r="A28" s="29" t="e">
        <f>"I-580 EL EB "&amp;'tolls 2015'!#REF!</f>
        <v>#REF!</v>
      </c>
      <c r="B28" s="29" t="e">
        <f t="shared" si="17"/>
        <v>#REF!</v>
      </c>
      <c r="C28" s="29" t="e">
        <f>'tolls 2015'!#REF!</f>
        <v>#REF!</v>
      </c>
      <c r="D28" s="29" t="e">
        <f>'tolls 2015'!#REF!</f>
        <v>#REF!</v>
      </c>
      <c r="E28" s="29" t="s">
        <v>144</v>
      </c>
      <c r="F28" s="29" t="e">
        <f>'tolls 2015'!#REF!</f>
        <v>#REF!</v>
      </c>
      <c r="G28" s="30" t="e">
        <f>IF('tolls 2015'!#REF!="n/a",0,'tolls 2015'!#REF!)*CPI_2015_to_2000</f>
        <v>#REF!</v>
      </c>
      <c r="H28" s="30" t="e">
        <f>IF('tolls 2015'!#REF!="n/a",0,'tolls 2015'!#REF!)*CPI_2015_to_2000</f>
        <v>#REF!</v>
      </c>
      <c r="I28" s="30" t="e">
        <f>IF('tolls 2015'!#REF!="n/a",0,'tolls 2015'!#REF!)*CPI_2015_to_2000</f>
        <v>#REF!</v>
      </c>
      <c r="J28" s="30" t="e">
        <f>IF('tolls 2015'!#REF!="n/a",0,'tolls 2015'!#REF!)*CPI_2015_to_2000</f>
        <v>#REF!</v>
      </c>
      <c r="K28" s="30" t="e">
        <f>IF('tolls 2015'!#REF!="n/a",0,'tolls 2015'!#REF!)*CPI_2015_to_2000</f>
        <v>#REF!</v>
      </c>
      <c r="L28" s="30" t="e">
        <f>IF('tolls 2015'!#REF!="n/a",0,'tolls 2015'!#REF!)*CPI_2015_to_2000</f>
        <v>#REF!</v>
      </c>
      <c r="M28" s="30" t="e">
        <f>IF('tolls 2015'!#REF!="n/a",0,'tolls 2015'!#REF!)*CPI_2015_to_2000</f>
        <v>#REF!</v>
      </c>
      <c r="N28" s="30" t="e">
        <f>IF('tolls 2015'!#REF!="n/a",0,'tolls 2015'!#REF!)*CPI_2015_to_2000</f>
        <v>#REF!</v>
      </c>
      <c r="O28" s="30" t="e">
        <f>IF('tolls 2015'!#REF!="n/a",0,'tolls 2015'!#REF!)*CPI_2015_to_2000</f>
        <v>#REF!</v>
      </c>
      <c r="P28" s="30" t="e">
        <f>IF('tolls 2015'!#REF!="n/a",0,'tolls 2015'!#REF!)*CPI_2015_to_2000</f>
        <v>#REF!</v>
      </c>
      <c r="Q28" s="30" t="e">
        <f>IF('tolls 2015'!#REF!="n/a",0,'tolls 2015'!#REF!)*CPI_2015_to_2000</f>
        <v>#REF!</v>
      </c>
      <c r="R28" s="30" t="e">
        <f>IF('tolls 2015'!#REF!="n/a",0,'tolls 2015'!#REF!)*CPI_2015_to_2000</f>
        <v>#REF!</v>
      </c>
      <c r="S28" s="30" t="e">
        <f>IF('tolls 2015'!#REF!="n/a",0,'tolls 2015'!#REF!)*CPI_2015_to_2000</f>
        <v>#REF!</v>
      </c>
      <c r="T28" s="30" t="e">
        <f>IF('tolls 2015'!#REF!="n/a",0,'tolls 2015'!#REF!)*CPI_2015_to_2000</f>
        <v>#REF!</v>
      </c>
      <c r="U28" s="30" t="e">
        <f>IF('tolls 2015'!#REF!="n/a",0,'tolls 2015'!#REF!)*CPI_2015_to_2000</f>
        <v>#REF!</v>
      </c>
      <c r="V28" s="30" t="e">
        <f>IF('tolls 2015'!#REF!="n/a",0,'tolls 2015'!#REF!)</f>
        <v>#REF!</v>
      </c>
      <c r="W28" s="30" t="e">
        <f>IF('tolls 2015'!#REF!="n/a",0,'tolls 2015'!#REF!)</f>
        <v>#REF!</v>
      </c>
      <c r="X28" s="30" t="e">
        <f>IF('tolls 2015'!#REF!="n/a",0,'tolls 2015'!#REF!)</f>
        <v>#REF!</v>
      </c>
      <c r="Y28" s="30" t="e">
        <f>IF('tolls 2015'!#REF!="n/a",0,'tolls 2015'!#REF!)</f>
        <v>#REF!</v>
      </c>
      <c r="Z28" s="30" t="e">
        <f>IF('tolls 2015'!#REF!="n/a",0,'tolls 2015'!#REF!)</f>
        <v>#REF!</v>
      </c>
      <c r="AA28" s="30" t="e">
        <f>IF('tolls 2015'!#REF!="n/a",0,'tolls 2015'!#REF!)*CPI_2015_to_2000</f>
        <v>#REF!</v>
      </c>
      <c r="AB28" s="30" t="e">
        <f>IF('tolls 2015'!#REF!="n/a",0,'tolls 2015'!#REF!)*CPI_2015_to_2000</f>
        <v>#REF!</v>
      </c>
      <c r="AC28" s="30" t="e">
        <f>IF('tolls 2015'!#REF!="n/a",0,'tolls 2015'!#REF!)*CPI_2015_to_2000</f>
        <v>#REF!</v>
      </c>
      <c r="AD28" s="30" t="e">
        <f>IF('tolls 2015'!#REF!="n/a",0,'tolls 2015'!#REF!)*CPI_2015_to_2000</f>
        <v>#REF!</v>
      </c>
      <c r="AE28" s="30" t="e">
        <f>IF('tolls 2015'!#REF!="n/a",0,'tolls 2015'!#REF!)*CPI_2015_to_2000</f>
        <v>#REF!</v>
      </c>
      <c r="AF28" s="30" t="e">
        <f>IF('tolls 2015'!#REF!="n/a",0,'tolls 2015'!#REF!)*CPI_2015_to_2000</f>
        <v>#REF!</v>
      </c>
      <c r="AG28" s="30" t="e">
        <f>IF('tolls 2015'!#REF!="n/a",0,'tolls 2015'!#REF!)*CPI_2015_to_2000</f>
        <v>#REF!</v>
      </c>
      <c r="AH28" s="30" t="e">
        <f>IF('tolls 2015'!#REF!="n/a",0,'tolls 2015'!#REF!)*CPI_2015_to_2000</f>
        <v>#REF!</v>
      </c>
      <c r="AI28" s="30" t="e">
        <f>IF('tolls 2015'!#REF!="n/a",0,'tolls 2015'!#REF!)*CPI_2015_to_2000</f>
        <v>#REF!</v>
      </c>
      <c r="AJ28" s="30" t="e">
        <f>IF('tolls 2015'!#REF!="n/a",0,'tolls 2015'!#REF!)*CPI_2015_to_2000</f>
        <v>#REF!</v>
      </c>
      <c r="AK28" s="30" t="e">
        <f>IF('tolls 2015'!#REF!="n/a",0,'tolls 2015'!#REF!)*CPI_2015_to_2000</f>
        <v>#REF!</v>
      </c>
      <c r="AL28" s="30" t="e">
        <f>IF('tolls 2015'!#REF!="n/a",0,'tolls 2015'!#REF!)*CPI_2015_to_2000</f>
        <v>#REF!</v>
      </c>
      <c r="AM28" s="30" t="e">
        <f>IF('tolls 2015'!#REF!="n/a",0,'tolls 2015'!#REF!)*CPI_2015_to_2000</f>
        <v>#REF!</v>
      </c>
      <c r="AN28" s="30" t="e">
        <f>IF('tolls 2015'!#REF!="n/a",0,'tolls 2015'!#REF!)*CPI_2015_to_2000</f>
        <v>#REF!</v>
      </c>
      <c r="AO28" s="30" t="e">
        <f>IF('tolls 2015'!#REF!="n/a",0,'tolls 2015'!#REF!)*CPI_2015_to_2000</f>
        <v>#REF!</v>
      </c>
    </row>
    <row r="29" spans="1:41" s="29" customFormat="1" x14ac:dyDescent="0.2">
      <c r="A29" s="29" t="e">
        <f>"I-580 EL EB "&amp;'tolls 2015'!#REF!</f>
        <v>#REF!</v>
      </c>
      <c r="B29" s="29" t="e">
        <f t="shared" si="17"/>
        <v>#REF!</v>
      </c>
      <c r="C29" s="29" t="e">
        <f>'tolls 2015'!#REF!</f>
        <v>#REF!</v>
      </c>
      <c r="D29" s="29" t="e">
        <f>'tolls 2015'!#REF!</f>
        <v>#REF!</v>
      </c>
      <c r="E29" s="29" t="s">
        <v>144</v>
      </c>
      <c r="F29" s="29" t="e">
        <f>'tolls 2015'!#REF!</f>
        <v>#REF!</v>
      </c>
      <c r="G29" s="30" t="e">
        <f>IF('tolls 2015'!#REF!="n/a",0,'tolls 2015'!#REF!)*CPI_2015_to_2000</f>
        <v>#REF!</v>
      </c>
      <c r="H29" s="30" t="e">
        <f>IF('tolls 2015'!#REF!="n/a",0,'tolls 2015'!#REF!)*CPI_2015_to_2000</f>
        <v>#REF!</v>
      </c>
      <c r="I29" s="30" t="e">
        <f>IF('tolls 2015'!#REF!="n/a",0,'tolls 2015'!#REF!)*CPI_2015_to_2000</f>
        <v>#REF!</v>
      </c>
      <c r="J29" s="30" t="e">
        <f>IF('tolls 2015'!#REF!="n/a",0,'tolls 2015'!#REF!)*CPI_2015_to_2000</f>
        <v>#REF!</v>
      </c>
      <c r="K29" s="30" t="e">
        <f>IF('tolls 2015'!#REF!="n/a",0,'tolls 2015'!#REF!)*CPI_2015_to_2000</f>
        <v>#REF!</v>
      </c>
      <c r="L29" s="30" t="e">
        <f>IF('tolls 2015'!#REF!="n/a",0,'tolls 2015'!#REF!)*CPI_2015_to_2000</f>
        <v>#REF!</v>
      </c>
      <c r="M29" s="30" t="e">
        <f>IF('tolls 2015'!#REF!="n/a",0,'tolls 2015'!#REF!)*CPI_2015_to_2000</f>
        <v>#REF!</v>
      </c>
      <c r="N29" s="30" t="e">
        <f>IF('tolls 2015'!#REF!="n/a",0,'tolls 2015'!#REF!)*CPI_2015_to_2000</f>
        <v>#REF!</v>
      </c>
      <c r="O29" s="30" t="e">
        <f>IF('tolls 2015'!#REF!="n/a",0,'tolls 2015'!#REF!)*CPI_2015_to_2000</f>
        <v>#REF!</v>
      </c>
      <c r="P29" s="30" t="e">
        <f>IF('tolls 2015'!#REF!="n/a",0,'tolls 2015'!#REF!)*CPI_2015_to_2000</f>
        <v>#REF!</v>
      </c>
      <c r="Q29" s="30" t="e">
        <f>IF('tolls 2015'!#REF!="n/a",0,'tolls 2015'!#REF!)*CPI_2015_to_2000</f>
        <v>#REF!</v>
      </c>
      <c r="R29" s="30" t="e">
        <f>IF('tolls 2015'!#REF!="n/a",0,'tolls 2015'!#REF!)*CPI_2015_to_2000</f>
        <v>#REF!</v>
      </c>
      <c r="S29" s="30" t="e">
        <f>IF('tolls 2015'!#REF!="n/a",0,'tolls 2015'!#REF!)*CPI_2015_to_2000</f>
        <v>#REF!</v>
      </c>
      <c r="T29" s="30" t="e">
        <f>IF('tolls 2015'!#REF!="n/a",0,'tolls 2015'!#REF!)*CPI_2015_to_2000</f>
        <v>#REF!</v>
      </c>
      <c r="U29" s="30" t="e">
        <f>IF('tolls 2015'!#REF!="n/a",0,'tolls 2015'!#REF!)*CPI_2015_to_2000</f>
        <v>#REF!</v>
      </c>
      <c r="V29" s="30" t="e">
        <f>IF('tolls 2015'!#REF!="n/a",0,'tolls 2015'!#REF!)</f>
        <v>#REF!</v>
      </c>
      <c r="W29" s="30" t="e">
        <f>IF('tolls 2015'!#REF!="n/a",0,'tolls 2015'!#REF!)</f>
        <v>#REF!</v>
      </c>
      <c r="X29" s="30" t="e">
        <f>IF('tolls 2015'!#REF!="n/a",0,'tolls 2015'!#REF!)</f>
        <v>#REF!</v>
      </c>
      <c r="Y29" s="30" t="e">
        <f>IF('tolls 2015'!#REF!="n/a",0,'tolls 2015'!#REF!)</f>
        <v>#REF!</v>
      </c>
      <c r="Z29" s="30" t="e">
        <f>IF('tolls 2015'!#REF!="n/a",0,'tolls 2015'!#REF!)</f>
        <v>#REF!</v>
      </c>
      <c r="AA29" s="30" t="e">
        <f>IF('tolls 2015'!#REF!="n/a",0,'tolls 2015'!#REF!)*CPI_2015_to_2000</f>
        <v>#REF!</v>
      </c>
      <c r="AB29" s="30" t="e">
        <f>IF('tolls 2015'!#REF!="n/a",0,'tolls 2015'!#REF!)*CPI_2015_to_2000</f>
        <v>#REF!</v>
      </c>
      <c r="AC29" s="30" t="e">
        <f>IF('tolls 2015'!#REF!="n/a",0,'tolls 2015'!#REF!)*CPI_2015_to_2000</f>
        <v>#REF!</v>
      </c>
      <c r="AD29" s="30" t="e">
        <f>IF('tolls 2015'!#REF!="n/a",0,'tolls 2015'!#REF!)*CPI_2015_to_2000</f>
        <v>#REF!</v>
      </c>
      <c r="AE29" s="30" t="e">
        <f>IF('tolls 2015'!#REF!="n/a",0,'tolls 2015'!#REF!)*CPI_2015_to_2000</f>
        <v>#REF!</v>
      </c>
      <c r="AF29" s="30" t="e">
        <f>IF('tolls 2015'!#REF!="n/a",0,'tolls 2015'!#REF!)*CPI_2015_to_2000</f>
        <v>#REF!</v>
      </c>
      <c r="AG29" s="30" t="e">
        <f>IF('tolls 2015'!#REF!="n/a",0,'tolls 2015'!#REF!)*CPI_2015_to_2000</f>
        <v>#REF!</v>
      </c>
      <c r="AH29" s="30" t="e">
        <f>IF('tolls 2015'!#REF!="n/a",0,'tolls 2015'!#REF!)*CPI_2015_to_2000</f>
        <v>#REF!</v>
      </c>
      <c r="AI29" s="30" t="e">
        <f>IF('tolls 2015'!#REF!="n/a",0,'tolls 2015'!#REF!)*CPI_2015_to_2000</f>
        <v>#REF!</v>
      </c>
      <c r="AJ29" s="30" t="e">
        <f>IF('tolls 2015'!#REF!="n/a",0,'tolls 2015'!#REF!)*CPI_2015_to_2000</f>
        <v>#REF!</v>
      </c>
      <c r="AK29" s="30" t="e">
        <f>IF('tolls 2015'!#REF!="n/a",0,'tolls 2015'!#REF!)*CPI_2015_to_2000</f>
        <v>#REF!</v>
      </c>
      <c r="AL29" s="30" t="e">
        <f>IF('tolls 2015'!#REF!="n/a",0,'tolls 2015'!#REF!)*CPI_2015_to_2000</f>
        <v>#REF!</v>
      </c>
      <c r="AM29" s="30" t="e">
        <f>IF('tolls 2015'!#REF!="n/a",0,'tolls 2015'!#REF!)*CPI_2015_to_2000</f>
        <v>#REF!</v>
      </c>
      <c r="AN29" s="30" t="e">
        <f>IF('tolls 2015'!#REF!="n/a",0,'tolls 2015'!#REF!)*CPI_2015_to_2000</f>
        <v>#REF!</v>
      </c>
      <c r="AO29" s="30" t="e">
        <f>IF('tolls 2015'!#REF!="n/a",0,'tolls 2015'!#REF!)*CPI_2015_to_2000</f>
        <v>#REF!</v>
      </c>
    </row>
    <row r="30" spans="1:41" s="31" customFormat="1" x14ac:dyDescent="0.2">
      <c r="A30" s="31" t="str">
        <f>"SR-237 EL SB "&amp;'tolls 2015'!A23</f>
        <v>SR-237 EL SB US101 Interchange to I-880 Interchange</v>
      </c>
      <c r="B30" s="31">
        <f t="shared" si="17"/>
        <v>232014</v>
      </c>
      <c r="C30" s="31">
        <f>'tolls 2015'!C23</f>
        <v>232</v>
      </c>
      <c r="D30" s="31">
        <f>'tolls 2015'!D23</f>
        <v>1</v>
      </c>
      <c r="E30" s="31" t="s">
        <v>144</v>
      </c>
      <c r="F30" s="31">
        <f>'tolls 2015'!F23</f>
        <v>4</v>
      </c>
      <c r="G30" s="32">
        <f>IF('tolls 2015'!G23="n/a",0,'tolls 2015'!G23)*CPI_2015_to_2000</f>
        <v>0</v>
      </c>
      <c r="H30" s="32">
        <f>IF('tolls 2015'!H23="n/a",0,'tolls 2015'!H23)*CPI_2015_to_2000</f>
        <v>0.90352126569935742</v>
      </c>
      <c r="I30" s="32">
        <f>IF('tolls 2015'!I23="n/a",0,'tolls 2015'!I23)*CPI_2015_to_2000</f>
        <v>0</v>
      </c>
      <c r="J30" s="32">
        <f>IF('tolls 2015'!J23="n/a",0,'tolls 2015'!J23)*CPI_2015_to_2000</f>
        <v>0.15111578953290489</v>
      </c>
      <c r="K30" s="32">
        <f>IF('tolls 2015'!K23="n/a",0,'tolls 2015'!K23)*CPI_2015_to_2000</f>
        <v>0</v>
      </c>
      <c r="L30" s="32">
        <f>IF('tolls 2015'!L23="n/a",0,'tolls 2015'!L23)*CPI_2015_to_2000</f>
        <v>0</v>
      </c>
      <c r="M30" s="32">
        <f>IF('tolls 2015'!M23="n/a",0,'tolls 2015'!M23)*CPI_2015_to_2000</f>
        <v>0</v>
      </c>
      <c r="N30" s="32">
        <f>IF('tolls 2015'!N23="n/a",0,'tolls 2015'!N23)*CPI_2015_to_2000</f>
        <v>0</v>
      </c>
      <c r="O30" s="32">
        <f>IF('tolls 2015'!O23="n/a",0,'tolls 2015'!O23)*CPI_2015_to_2000</f>
        <v>0</v>
      </c>
      <c r="P30" s="32">
        <f>IF('tolls 2015'!P23="n/a",0,'tolls 2015'!P23)*CPI_2015_to_2000</f>
        <v>0</v>
      </c>
      <c r="Q30" s="32">
        <f>IF('tolls 2015'!Q23="n/a",0,'tolls 2015'!Q23)*CPI_2015_to_2000</f>
        <v>0</v>
      </c>
      <c r="R30" s="32">
        <f>IF('tolls 2015'!R23="n/a",0,'tolls 2015'!R23)*CPI_2015_to_2000</f>
        <v>0</v>
      </c>
      <c r="S30" s="32">
        <f>IF('tolls 2015'!S23="n/a",0,'tolls 2015'!S23)*CPI_2015_to_2000</f>
        <v>0</v>
      </c>
      <c r="T30" s="32">
        <f>IF('tolls 2015'!T23="n/a",0,'tolls 2015'!T23)*CPI_2015_to_2000</f>
        <v>0</v>
      </c>
      <c r="U30" s="32">
        <f>IF('tolls 2015'!U23="n/a",0,'tolls 2015'!U23)*CPI_2015_to_2000</f>
        <v>0</v>
      </c>
      <c r="V30" s="32">
        <f>IF('tolls 2015'!G23="n/a",0,'tolls 2015'!G23)</f>
        <v>0</v>
      </c>
      <c r="W30" s="32">
        <f>IF('tolls 2015'!H23="n/a",0,'tolls 2015'!H23)</f>
        <v>1.292035409950081</v>
      </c>
      <c r="X30" s="32">
        <f>IF('tolls 2015'!I23="n/a",0,'tolls 2015'!I23)</f>
        <v>0</v>
      </c>
      <c r="Y30" s="32">
        <f>IF('tolls 2015'!J23="n/a",0,'tolls 2015'!J23)</f>
        <v>0.21609557903205395</v>
      </c>
      <c r="Z30" s="32">
        <f>IF('tolls 2015'!K23="n/a",0,'tolls 2015'!K23)</f>
        <v>0</v>
      </c>
      <c r="AA30" s="32">
        <f>IF('tolls 2015'!G23="n/a",0,'tolls 2015'!G23)*CPI_2015_to_2000</f>
        <v>0</v>
      </c>
      <c r="AB30" s="32">
        <f>IF('tolls 2015'!H23="n/a",0,'tolls 2015'!H23)*CPI_2015_to_2000</f>
        <v>0.90352126569935742</v>
      </c>
      <c r="AC30" s="32">
        <f>IF('tolls 2015'!I23="n/a",0,'tolls 2015'!I23)*CPI_2015_to_2000</f>
        <v>0</v>
      </c>
      <c r="AD30" s="32">
        <f>IF('tolls 2015'!J23="n/a",0,'tolls 2015'!J23)*CPI_2015_to_2000</f>
        <v>0.15111578953290489</v>
      </c>
      <c r="AE30" s="32">
        <f>IF('tolls 2015'!K23="n/a",0,'tolls 2015'!K23)*CPI_2015_to_2000</f>
        <v>0</v>
      </c>
      <c r="AF30" s="32">
        <f>IF('tolls 2015'!G23="n/a",0,'tolls 2015'!G23)*CPI_2015_to_2000</f>
        <v>0</v>
      </c>
      <c r="AG30" s="32">
        <f>IF('tolls 2015'!H23="n/a",0,'tolls 2015'!H23)*CPI_2015_to_2000</f>
        <v>0.90352126569935742</v>
      </c>
      <c r="AH30" s="32">
        <f>IF('tolls 2015'!I23="n/a",0,'tolls 2015'!I23)*CPI_2015_to_2000</f>
        <v>0</v>
      </c>
      <c r="AI30" s="32">
        <f>IF('tolls 2015'!J23="n/a",0,'tolls 2015'!J23)*CPI_2015_to_2000</f>
        <v>0.15111578953290489</v>
      </c>
      <c r="AJ30" s="32">
        <f>IF('tolls 2015'!K23="n/a",0,'tolls 2015'!K23)*CPI_2015_to_2000</f>
        <v>0</v>
      </c>
      <c r="AK30" s="32">
        <f>IF('tolls 2015'!G23="n/a",0,'tolls 2015'!G23)*CPI_2015_to_2000</f>
        <v>0</v>
      </c>
      <c r="AL30" s="32">
        <f>IF('tolls 2015'!H23="n/a",0,'tolls 2015'!H23)*CPI_2015_to_2000</f>
        <v>0.90352126569935742</v>
      </c>
      <c r="AM30" s="32">
        <f>IF('tolls 2015'!I23="n/a",0,'tolls 2015'!I23)*CPI_2015_to_2000</f>
        <v>0</v>
      </c>
      <c r="AN30" s="32">
        <f>IF('tolls 2015'!J23="n/a",0,'tolls 2015'!J23)*CPI_2015_to_2000</f>
        <v>0.15111578953290489</v>
      </c>
      <c r="AO30" s="32">
        <f>IF('tolls 2015'!K23="n/a",0,'tolls 2015'!K23)*CPI_2015_to_2000</f>
        <v>0</v>
      </c>
    </row>
    <row r="31" spans="1:41" s="31" customFormat="1" x14ac:dyDescent="0.2">
      <c r="A31" s="31" t="str">
        <f>"SR-237 EL NB "&amp;'tolls 2015'!A25</f>
        <v>SR-237 EL NB US101 Interchange to I-880 Interchange</v>
      </c>
      <c r="B31" s="31">
        <f t="shared" si="17"/>
        <v>231014</v>
      </c>
      <c r="C31" s="31">
        <f>'tolls 2015'!C25</f>
        <v>231</v>
      </c>
      <c r="D31" s="31">
        <f>'tolls 2015'!D25</f>
        <v>1</v>
      </c>
      <c r="E31" s="31" t="s">
        <v>144</v>
      </c>
      <c r="F31" s="31">
        <f>'tolls 2015'!F25</f>
        <v>4</v>
      </c>
      <c r="G31" s="32">
        <f>IF('tolls 2015'!G25="n/a",0,'tolls 2015'!G25)*CPI_2015_to_2000</f>
        <v>0</v>
      </c>
      <c r="H31" s="32">
        <f>IF('tolls 2015'!H25="n/a",0,'tolls 2015'!H25)*CPI_2015_to_2000</f>
        <v>6.2840269170262836E-2</v>
      </c>
      <c r="I31" s="32">
        <f>IF('tolls 2015'!I25="n/a",0,'tolls 2015'!I25)*CPI_2015_to_2000</f>
        <v>0</v>
      </c>
      <c r="J31" s="32">
        <f>IF('tolls 2015'!J25="n/a",0,'tolls 2015'!J25)*CPI_2015_to_2000</f>
        <v>0.54366977956691254</v>
      </c>
      <c r="K31" s="32">
        <f>IF('tolls 2015'!K25="n/a",0,'tolls 2015'!K25)*CPI_2015_to_2000</f>
        <v>0</v>
      </c>
      <c r="L31" s="32">
        <f>IF('tolls 2015'!L25="n/a",0,'tolls 2015'!L25)*CPI_2015_to_2000</f>
        <v>0</v>
      </c>
      <c r="M31" s="32">
        <f>IF('tolls 2015'!M25="n/a",0,'tolls 2015'!M25)*CPI_2015_to_2000</f>
        <v>0</v>
      </c>
      <c r="N31" s="32">
        <f>IF('tolls 2015'!N25="n/a",0,'tolls 2015'!N25)*CPI_2015_to_2000</f>
        <v>0</v>
      </c>
      <c r="O31" s="32">
        <f>IF('tolls 2015'!O25="n/a",0,'tolls 2015'!O25)*CPI_2015_to_2000</f>
        <v>0</v>
      </c>
      <c r="P31" s="32">
        <f>IF('tolls 2015'!P25="n/a",0,'tolls 2015'!P25)*CPI_2015_to_2000</f>
        <v>0</v>
      </c>
      <c r="Q31" s="32">
        <f>IF('tolls 2015'!Q25="n/a",0,'tolls 2015'!Q25)*CPI_2015_to_2000</f>
        <v>0</v>
      </c>
      <c r="R31" s="32">
        <f>IF('tolls 2015'!R25="n/a",0,'tolls 2015'!R25)*CPI_2015_to_2000</f>
        <v>0</v>
      </c>
      <c r="S31" s="32">
        <f>IF('tolls 2015'!S25="n/a",0,'tolls 2015'!S25)*CPI_2015_to_2000</f>
        <v>0</v>
      </c>
      <c r="T31" s="32">
        <f>IF('tolls 2015'!T25="n/a",0,'tolls 2015'!T25)*CPI_2015_to_2000</f>
        <v>0</v>
      </c>
      <c r="U31" s="32">
        <f>IF('tolls 2015'!U25="n/a",0,'tolls 2015'!U25)*CPI_2015_to_2000</f>
        <v>0</v>
      </c>
      <c r="V31" s="32">
        <f>IF('tolls 2015'!G25="n/a",0,'tolls 2015'!G25)</f>
        <v>0</v>
      </c>
      <c r="W31" s="32">
        <f>IF('tolls 2015'!H25="n/a",0,'tolls 2015'!H25)</f>
        <v>8.9861584913475845E-2</v>
      </c>
      <c r="X31" s="32">
        <f>IF('tolls 2015'!I25="n/a",0,'tolls 2015'!I25)</f>
        <v>0</v>
      </c>
      <c r="Y31" s="32">
        <f>IF('tolls 2015'!J25="n/a",0,'tolls 2015'!J25)</f>
        <v>0.77744778478068477</v>
      </c>
      <c r="Z31" s="32">
        <f>IF('tolls 2015'!K25="n/a",0,'tolls 2015'!K25)</f>
        <v>0</v>
      </c>
      <c r="AA31" s="32">
        <f>IF('tolls 2015'!G25="n/a",0,'tolls 2015'!G25)*CPI_2015_to_2000</f>
        <v>0</v>
      </c>
      <c r="AB31" s="32">
        <f>IF('tolls 2015'!H25="n/a",0,'tolls 2015'!H25)*CPI_2015_to_2000</f>
        <v>6.2840269170262836E-2</v>
      </c>
      <c r="AC31" s="32">
        <f>IF('tolls 2015'!I25="n/a",0,'tolls 2015'!I25)*CPI_2015_to_2000</f>
        <v>0</v>
      </c>
      <c r="AD31" s="32">
        <f>IF('tolls 2015'!J25="n/a",0,'tolls 2015'!J25)*CPI_2015_to_2000</f>
        <v>0.54366977956691254</v>
      </c>
      <c r="AE31" s="32">
        <f>IF('tolls 2015'!K25="n/a",0,'tolls 2015'!K25)*CPI_2015_to_2000</f>
        <v>0</v>
      </c>
      <c r="AF31" s="32">
        <f>IF('tolls 2015'!G25="n/a",0,'tolls 2015'!G25)*CPI_2015_to_2000</f>
        <v>0</v>
      </c>
      <c r="AG31" s="32">
        <f>IF('tolls 2015'!H25="n/a",0,'tolls 2015'!H25)*CPI_2015_to_2000</f>
        <v>6.2840269170262836E-2</v>
      </c>
      <c r="AH31" s="32">
        <f>IF('tolls 2015'!I25="n/a",0,'tolls 2015'!I25)*CPI_2015_to_2000</f>
        <v>0</v>
      </c>
      <c r="AI31" s="32">
        <f>IF('tolls 2015'!J25="n/a",0,'tolls 2015'!J25)*CPI_2015_to_2000</f>
        <v>0.54366977956691254</v>
      </c>
      <c r="AJ31" s="32">
        <f>IF('tolls 2015'!K25="n/a",0,'tolls 2015'!K25)*CPI_2015_to_2000</f>
        <v>0</v>
      </c>
      <c r="AK31" s="32">
        <f>IF('tolls 2015'!G25="n/a",0,'tolls 2015'!G25)*CPI_2015_to_2000</f>
        <v>0</v>
      </c>
      <c r="AL31" s="32">
        <f>IF('tolls 2015'!H25="n/a",0,'tolls 2015'!H25)*CPI_2015_to_2000</f>
        <v>6.2840269170262836E-2</v>
      </c>
      <c r="AM31" s="32">
        <f>IF('tolls 2015'!I25="n/a",0,'tolls 2015'!I25)*CPI_2015_to_2000</f>
        <v>0</v>
      </c>
      <c r="AN31" s="32">
        <f>IF('tolls 2015'!J25="n/a",0,'tolls 2015'!J25)*CPI_2015_to_2000</f>
        <v>0.54366977956691254</v>
      </c>
      <c r="AO31" s="32">
        <f>IF('tolls 2015'!K25="n/a",0,'tolls 2015'!K25)*CPI_2015_to_2000</f>
        <v>0</v>
      </c>
    </row>
    <row r="32" spans="1:41" s="29" customFormat="1" x14ac:dyDescent="0.2">
      <c r="A32" s="29" t="e">
        <f>"I-680 CCEL NB "&amp;'tolls 2015'!#REF!</f>
        <v>#REF!</v>
      </c>
      <c r="B32" s="29" t="e">
        <f t="shared" si="17"/>
        <v>#REF!</v>
      </c>
      <c r="C32" s="29" t="e">
        <f>'tolls 2015'!#REF!</f>
        <v>#REF!</v>
      </c>
      <c r="D32" s="29" t="e">
        <f>'tolls 2015'!#REF!</f>
        <v>#REF!</v>
      </c>
      <c r="E32" s="29" t="s">
        <v>144</v>
      </c>
      <c r="F32" s="29" t="e">
        <f>'tolls 2015'!#REF!</f>
        <v>#REF!</v>
      </c>
      <c r="G32" s="30" t="e">
        <f>IF('tolls 2015'!#REF!="n/a",0,'tolls 2015'!#REF!)*CPI_2015_to_2000</f>
        <v>#REF!</v>
      </c>
      <c r="H32" s="30" t="e">
        <f>IF('tolls 2015'!#REF!="n/a",0,'tolls 2015'!#REF!)*CPI_2015_to_2000</f>
        <v>#REF!</v>
      </c>
      <c r="I32" s="30" t="e">
        <f>IF('tolls 2015'!#REF!="n/a",0,'tolls 2015'!#REF!)*CPI_2015_to_2000</f>
        <v>#REF!</v>
      </c>
      <c r="J32" s="30" t="e">
        <f>IF('tolls 2015'!#REF!="n/a",0,'tolls 2015'!#REF!)*CPI_2015_to_2000</f>
        <v>#REF!</v>
      </c>
      <c r="K32" s="30" t="e">
        <f>IF('tolls 2015'!#REF!="n/a",0,'tolls 2015'!#REF!)*CPI_2015_to_2000</f>
        <v>#REF!</v>
      </c>
      <c r="L32" s="30" t="e">
        <f>IF('tolls 2015'!#REF!="n/a",0,'tolls 2015'!#REF!)*CPI_2015_to_2000</f>
        <v>#REF!</v>
      </c>
      <c r="M32" s="30" t="e">
        <f>IF('tolls 2015'!#REF!="n/a",0,'tolls 2015'!#REF!)*CPI_2015_to_2000</f>
        <v>#REF!</v>
      </c>
      <c r="N32" s="30" t="e">
        <f>IF('tolls 2015'!#REF!="n/a",0,'tolls 2015'!#REF!)*CPI_2015_to_2000</f>
        <v>#REF!</v>
      </c>
      <c r="O32" s="30" t="e">
        <f>IF('tolls 2015'!#REF!="n/a",0,'tolls 2015'!#REF!)*CPI_2015_to_2000</f>
        <v>#REF!</v>
      </c>
      <c r="P32" s="30" t="e">
        <f>IF('tolls 2015'!#REF!="n/a",0,'tolls 2015'!#REF!)*CPI_2015_to_2000</f>
        <v>#REF!</v>
      </c>
      <c r="Q32" s="30" t="e">
        <f>IF('tolls 2015'!#REF!="n/a",0,'tolls 2015'!#REF!)*CPI_2015_to_2000</f>
        <v>#REF!</v>
      </c>
      <c r="R32" s="30" t="e">
        <f>IF('tolls 2015'!#REF!="n/a",0,'tolls 2015'!#REF!)*CPI_2015_to_2000</f>
        <v>#REF!</v>
      </c>
      <c r="S32" s="30" t="e">
        <f>IF('tolls 2015'!#REF!="n/a",0,'tolls 2015'!#REF!)*CPI_2015_to_2000</f>
        <v>#REF!</v>
      </c>
      <c r="T32" s="30" t="e">
        <f>IF('tolls 2015'!#REF!="n/a",0,'tolls 2015'!#REF!)*CPI_2015_to_2000</f>
        <v>#REF!</v>
      </c>
      <c r="U32" s="30" t="e">
        <f>IF('tolls 2015'!#REF!="n/a",0,'tolls 2015'!#REF!)*CPI_2015_to_2000</f>
        <v>#REF!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</row>
    <row r="33" spans="1:41" s="29" customFormat="1" x14ac:dyDescent="0.2">
      <c r="A33" s="29" t="e">
        <f>"I-680 CCEL NB "&amp;'tolls 2015'!#REF!</f>
        <v>#REF!</v>
      </c>
      <c r="B33" s="29" t="e">
        <f t="shared" si="17"/>
        <v>#REF!</v>
      </c>
      <c r="C33" s="29" t="e">
        <f>'tolls 2015'!#REF!</f>
        <v>#REF!</v>
      </c>
      <c r="D33" s="29" t="e">
        <f>'tolls 2015'!#REF!</f>
        <v>#REF!</v>
      </c>
      <c r="E33" s="29" t="s">
        <v>144</v>
      </c>
      <c r="F33" s="29" t="e">
        <f>'tolls 2015'!#REF!</f>
        <v>#REF!</v>
      </c>
      <c r="G33" s="30" t="e">
        <f>IF('tolls 2015'!#REF!="n/a",0,'tolls 2015'!#REF!)*CPI_2015_to_2000</f>
        <v>#REF!</v>
      </c>
      <c r="H33" s="30" t="e">
        <f>IF('tolls 2015'!#REF!="n/a",0,'tolls 2015'!#REF!)*CPI_2015_to_2000</f>
        <v>#REF!</v>
      </c>
      <c r="I33" s="30" t="e">
        <f>IF('tolls 2015'!#REF!="n/a",0,'tolls 2015'!#REF!)*CPI_2015_to_2000</f>
        <v>#REF!</v>
      </c>
      <c r="J33" s="30" t="e">
        <f>IF('tolls 2015'!#REF!="n/a",0,'tolls 2015'!#REF!)*CPI_2015_to_2000</f>
        <v>#REF!</v>
      </c>
      <c r="K33" s="30" t="e">
        <f>IF('tolls 2015'!#REF!="n/a",0,'tolls 2015'!#REF!)*CPI_2015_to_2000</f>
        <v>#REF!</v>
      </c>
      <c r="L33" s="30" t="e">
        <f>IF('tolls 2015'!#REF!="n/a",0,'tolls 2015'!#REF!)*CPI_2015_to_2000</f>
        <v>#REF!</v>
      </c>
      <c r="M33" s="30" t="e">
        <f>IF('tolls 2015'!#REF!="n/a",0,'tolls 2015'!#REF!)*CPI_2015_to_2000</f>
        <v>#REF!</v>
      </c>
      <c r="N33" s="30" t="e">
        <f>IF('tolls 2015'!#REF!="n/a",0,'tolls 2015'!#REF!)*CPI_2015_to_2000</f>
        <v>#REF!</v>
      </c>
      <c r="O33" s="30" t="e">
        <f>IF('tolls 2015'!#REF!="n/a",0,'tolls 2015'!#REF!)*CPI_2015_to_2000</f>
        <v>#REF!</v>
      </c>
      <c r="P33" s="30" t="e">
        <f>IF('tolls 2015'!#REF!="n/a",0,'tolls 2015'!#REF!)*CPI_2015_to_2000</f>
        <v>#REF!</v>
      </c>
      <c r="Q33" s="30" t="e">
        <f>IF('tolls 2015'!#REF!="n/a",0,'tolls 2015'!#REF!)*CPI_2015_to_2000</f>
        <v>#REF!</v>
      </c>
      <c r="R33" s="30" t="e">
        <f>IF('tolls 2015'!#REF!="n/a",0,'tolls 2015'!#REF!)*CPI_2015_to_2000</f>
        <v>#REF!</v>
      </c>
      <c r="S33" s="30" t="e">
        <f>IF('tolls 2015'!#REF!="n/a",0,'tolls 2015'!#REF!)*CPI_2015_to_2000</f>
        <v>#REF!</v>
      </c>
      <c r="T33" s="30" t="e">
        <f>IF('tolls 2015'!#REF!="n/a",0,'tolls 2015'!#REF!)*CPI_2015_to_2000</f>
        <v>#REF!</v>
      </c>
      <c r="U33" s="30" t="e">
        <f>IF('tolls 2015'!#REF!="n/a",0,'tolls 2015'!#REF!)*CPI_2015_to_2000</f>
        <v>#REF!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</row>
    <row r="34" spans="1:41" s="29" customFormat="1" x14ac:dyDescent="0.2">
      <c r="A34" s="29" t="e">
        <f>"I-680 CCEL SB "&amp;'tolls 2015'!#REF!</f>
        <v>#REF!</v>
      </c>
      <c r="B34" s="29" t="e">
        <f t="shared" si="17"/>
        <v>#REF!</v>
      </c>
      <c r="C34" s="29" t="e">
        <f>'tolls 2015'!#REF!</f>
        <v>#REF!</v>
      </c>
      <c r="D34" s="29" t="e">
        <f>'tolls 2015'!#REF!</f>
        <v>#REF!</v>
      </c>
      <c r="E34" s="29" t="s">
        <v>144</v>
      </c>
      <c r="F34" s="29" t="e">
        <f>'tolls 2015'!#REF!</f>
        <v>#REF!</v>
      </c>
      <c r="G34" s="30" t="e">
        <f>IF('tolls 2015'!#REF!="n/a",0,'tolls 2015'!#REF!)*CPI_2015_to_2000</f>
        <v>#REF!</v>
      </c>
      <c r="H34" s="30" t="e">
        <f>IF('tolls 2015'!#REF!="n/a",0,'tolls 2015'!#REF!)*CPI_2015_to_2000</f>
        <v>#REF!</v>
      </c>
      <c r="I34" s="30" t="e">
        <f>IF('tolls 2015'!#REF!="n/a",0,'tolls 2015'!#REF!)*CPI_2015_to_2000</f>
        <v>#REF!</v>
      </c>
      <c r="J34" s="30" t="e">
        <f>IF('tolls 2015'!#REF!="n/a",0,'tolls 2015'!#REF!)*CPI_2015_to_2000</f>
        <v>#REF!</v>
      </c>
      <c r="K34" s="30" t="e">
        <f>IF('tolls 2015'!#REF!="n/a",0,'tolls 2015'!#REF!)*CPI_2015_to_2000</f>
        <v>#REF!</v>
      </c>
      <c r="L34" s="30" t="e">
        <f>IF('tolls 2015'!#REF!="n/a",0,'tolls 2015'!#REF!)*CPI_2015_to_2000</f>
        <v>#REF!</v>
      </c>
      <c r="M34" s="30" t="e">
        <f>IF('tolls 2015'!#REF!="n/a",0,'tolls 2015'!#REF!)*CPI_2015_to_2000</f>
        <v>#REF!</v>
      </c>
      <c r="N34" s="30" t="e">
        <f>IF('tolls 2015'!#REF!="n/a",0,'tolls 2015'!#REF!)*CPI_2015_to_2000</f>
        <v>#REF!</v>
      </c>
      <c r="O34" s="30" t="e">
        <f>IF('tolls 2015'!#REF!="n/a",0,'tolls 2015'!#REF!)*CPI_2015_to_2000</f>
        <v>#REF!</v>
      </c>
      <c r="P34" s="30" t="e">
        <f>IF('tolls 2015'!#REF!="n/a",0,'tolls 2015'!#REF!)*CPI_2015_to_2000</f>
        <v>#REF!</v>
      </c>
      <c r="Q34" s="30" t="e">
        <f>IF('tolls 2015'!#REF!="n/a",0,'tolls 2015'!#REF!)*CPI_2015_to_2000</f>
        <v>#REF!</v>
      </c>
      <c r="R34" s="30" t="e">
        <f>IF('tolls 2015'!#REF!="n/a",0,'tolls 2015'!#REF!)*CPI_2015_to_2000</f>
        <v>#REF!</v>
      </c>
      <c r="S34" s="30" t="e">
        <f>IF('tolls 2015'!#REF!="n/a",0,'tolls 2015'!#REF!)*CPI_2015_to_2000</f>
        <v>#REF!</v>
      </c>
      <c r="T34" s="30" t="e">
        <f>IF('tolls 2015'!#REF!="n/a",0,'tolls 2015'!#REF!)*CPI_2015_to_2000</f>
        <v>#REF!</v>
      </c>
      <c r="U34" s="30" t="e">
        <f>IF('tolls 2015'!#REF!="n/a",0,'tolls 2015'!#REF!)*CPI_2015_to_2000</f>
        <v>#REF!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0">
        <v>0</v>
      </c>
      <c r="AK34" s="30">
        <v>0</v>
      </c>
      <c r="AL34" s="30">
        <v>0</v>
      </c>
      <c r="AM34" s="30">
        <v>0</v>
      </c>
      <c r="AN34" s="30">
        <v>0</v>
      </c>
      <c r="AO34" s="30">
        <v>0</v>
      </c>
    </row>
    <row r="35" spans="1:41" s="29" customFormat="1" x14ac:dyDescent="0.2">
      <c r="A35" s="29" t="e">
        <f>"I-680 CCEL SB "&amp;'tolls 2015'!#REF!</f>
        <v>#REF!</v>
      </c>
      <c r="B35" s="29" t="e">
        <f t="shared" si="17"/>
        <v>#REF!</v>
      </c>
      <c r="C35" s="29" t="e">
        <f>'tolls 2015'!#REF!</f>
        <v>#REF!</v>
      </c>
      <c r="D35" s="29" t="e">
        <f>'tolls 2015'!#REF!</f>
        <v>#REF!</v>
      </c>
      <c r="E35" s="29" t="s">
        <v>144</v>
      </c>
      <c r="F35" s="29" t="e">
        <f>'tolls 2015'!#REF!</f>
        <v>#REF!</v>
      </c>
      <c r="G35" s="30" t="e">
        <f>IF('tolls 2015'!#REF!="n/a",0,'tolls 2015'!#REF!)*CPI_2015_to_2000</f>
        <v>#REF!</v>
      </c>
      <c r="H35" s="30" t="e">
        <f>IF('tolls 2015'!#REF!="n/a",0,'tolls 2015'!#REF!)*CPI_2015_to_2000</f>
        <v>#REF!</v>
      </c>
      <c r="I35" s="30" t="e">
        <f>IF('tolls 2015'!#REF!="n/a",0,'tolls 2015'!#REF!)*CPI_2015_to_2000</f>
        <v>#REF!</v>
      </c>
      <c r="J35" s="30" t="e">
        <f>IF('tolls 2015'!#REF!="n/a",0,'tolls 2015'!#REF!)*CPI_2015_to_2000</f>
        <v>#REF!</v>
      </c>
      <c r="K35" s="30" t="e">
        <f>IF('tolls 2015'!#REF!="n/a",0,'tolls 2015'!#REF!)*CPI_2015_to_2000</f>
        <v>#REF!</v>
      </c>
      <c r="L35" s="30" t="e">
        <f>IF('tolls 2015'!#REF!="n/a",0,'tolls 2015'!#REF!)*CPI_2015_to_2000</f>
        <v>#REF!</v>
      </c>
      <c r="M35" s="30" t="e">
        <f>IF('tolls 2015'!#REF!="n/a",0,'tolls 2015'!#REF!)*CPI_2015_to_2000</f>
        <v>#REF!</v>
      </c>
      <c r="N35" s="30" t="e">
        <f>IF('tolls 2015'!#REF!="n/a",0,'tolls 2015'!#REF!)*CPI_2015_to_2000</f>
        <v>#REF!</v>
      </c>
      <c r="O35" s="30" t="e">
        <f>IF('tolls 2015'!#REF!="n/a",0,'tolls 2015'!#REF!)*CPI_2015_to_2000</f>
        <v>#REF!</v>
      </c>
      <c r="P35" s="30" t="e">
        <f>IF('tolls 2015'!#REF!="n/a",0,'tolls 2015'!#REF!)*CPI_2015_to_2000</f>
        <v>#REF!</v>
      </c>
      <c r="Q35" s="30" t="e">
        <f>IF('tolls 2015'!#REF!="n/a",0,'tolls 2015'!#REF!)*CPI_2015_to_2000</f>
        <v>#REF!</v>
      </c>
      <c r="R35" s="30" t="e">
        <f>IF('tolls 2015'!#REF!="n/a",0,'tolls 2015'!#REF!)*CPI_2015_to_2000</f>
        <v>#REF!</v>
      </c>
      <c r="S35" s="30" t="e">
        <f>IF('tolls 2015'!#REF!="n/a",0,'tolls 2015'!#REF!)*CPI_2015_to_2000</f>
        <v>#REF!</v>
      </c>
      <c r="T35" s="30" t="e">
        <f>IF('tolls 2015'!#REF!="n/a",0,'tolls 2015'!#REF!)*CPI_2015_to_2000</f>
        <v>#REF!</v>
      </c>
      <c r="U35" s="30" t="e">
        <f>IF('tolls 2015'!#REF!="n/a",0,'tolls 2015'!#REF!)*CPI_2015_to_2000</f>
        <v>#REF!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0</v>
      </c>
      <c r="AM35" s="30">
        <v>0</v>
      </c>
      <c r="AN35" s="30">
        <v>0</v>
      </c>
      <c r="AO35" s="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B40"/>
  <sheetViews>
    <sheetView workbookViewId="0">
      <selection activeCell="L8" sqref="L8"/>
    </sheetView>
  </sheetViews>
  <sheetFormatPr defaultRowHeight="15" x14ac:dyDescent="0.25"/>
  <sheetData>
    <row r="2" spans="2:2" x14ac:dyDescent="0.25">
      <c r="B2" t="s">
        <v>146</v>
      </c>
    </row>
    <row r="40" spans="2:2" x14ac:dyDescent="0.25">
      <c r="B40" t="s">
        <v>145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45"/>
  <sheetViews>
    <sheetView workbookViewId="0">
      <selection activeCell="X38" sqref="X38"/>
    </sheetView>
  </sheetViews>
  <sheetFormatPr defaultRowHeight="15" x14ac:dyDescent="0.25"/>
  <sheetData>
    <row r="2" spans="2:2" x14ac:dyDescent="0.25">
      <c r="B2" t="s">
        <v>147</v>
      </c>
    </row>
    <row r="4" spans="2:2" x14ac:dyDescent="0.25">
      <c r="B4" t="s">
        <v>148</v>
      </c>
    </row>
    <row r="5" spans="2:2" x14ac:dyDescent="0.25">
      <c r="B5" t="s">
        <v>149</v>
      </c>
    </row>
    <row r="45" spans="2:2" x14ac:dyDescent="0.25">
      <c r="B45" t="s">
        <v>152</v>
      </c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4"/>
  <sheetViews>
    <sheetView workbookViewId="0">
      <selection activeCell="Q44" sqref="Q44"/>
    </sheetView>
  </sheetViews>
  <sheetFormatPr defaultRowHeight="15" x14ac:dyDescent="0.25"/>
  <sheetData>
    <row r="34" spans="2:2" x14ac:dyDescent="0.25">
      <c r="B34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 tolls 2010 NOT USED</vt:lpstr>
      <vt:lpstr> 2010 input NOT USED</vt:lpstr>
      <vt:lpstr>tolls 2015 (wsp) NOT USED</vt:lpstr>
      <vt:lpstr>tolls 2015</vt:lpstr>
      <vt:lpstr>2015 input</vt:lpstr>
      <vt:lpstr> 2018 input NOT USED</vt:lpstr>
      <vt:lpstr>Map of 4 express lanes</vt:lpstr>
      <vt:lpstr>Background SR-237</vt:lpstr>
      <vt:lpstr>Background I-580</vt:lpstr>
      <vt:lpstr>Background I-680 Sunnol</vt:lpstr>
      <vt:lpstr>Background I-680 CC</vt:lpstr>
      <vt:lpstr>data from ACTC</vt:lpstr>
      <vt:lpstr>CPI_2015_to_2000</vt:lpstr>
      <vt:lpstr>'tolls 2015 (wsp) NOT USED'!CPI_2015_to_2010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Picado, Rosella</dc:creator>
  <cp:lastModifiedBy>Lisa Zorn</cp:lastModifiedBy>
  <dcterms:created xsi:type="dcterms:W3CDTF">2017-10-26T18:56:14Z</dcterms:created>
  <dcterms:modified xsi:type="dcterms:W3CDTF">2020-03-06T22:48:31Z</dcterms:modified>
</cp:coreProperties>
</file>